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44" windowWidth="22056" windowHeight="8736"/>
  </bookViews>
  <sheets>
    <sheet name="1.pielikums" sheetId="1" r:id="rId1"/>
  </sheets>
  <calcPr calcId="145621"/>
</workbook>
</file>

<file path=xl/calcChain.xml><?xml version="1.0" encoding="utf-8"?>
<calcChain xmlns="http://schemas.openxmlformats.org/spreadsheetml/2006/main">
  <c r="AE52" i="1" l="1"/>
  <c r="AC52" i="1"/>
  <c r="AB52" i="1"/>
  <c r="O52" i="1"/>
  <c r="N52" i="1"/>
  <c r="AE51" i="1"/>
  <c r="AC51" i="1"/>
  <c r="AC50" i="1" s="1"/>
  <c r="AB51" i="1"/>
  <c r="AB50" i="1" s="1"/>
  <c r="O51" i="1"/>
  <c r="N51" i="1"/>
  <c r="AG50" i="1"/>
  <c r="AF50" i="1"/>
  <c r="AE50" i="1"/>
  <c r="AA50" i="1"/>
  <c r="Y50" i="1"/>
  <c r="X50" i="1"/>
  <c r="W50" i="1"/>
  <c r="U50" i="1"/>
  <c r="T50" i="1"/>
  <c r="O50" i="1"/>
  <c r="M50" i="1"/>
  <c r="L50" i="1"/>
  <c r="K50" i="1"/>
  <c r="H50" i="1"/>
  <c r="G50" i="1"/>
  <c r="F50" i="1"/>
  <c r="E50" i="1"/>
  <c r="D50" i="1"/>
  <c r="C50" i="1"/>
  <c r="AD46" i="1"/>
  <c r="AB46" i="1"/>
  <c r="Z46" i="1"/>
  <c r="O46" i="1"/>
  <c r="N46" i="1"/>
  <c r="AE43" i="1"/>
  <c r="AC43" i="1"/>
  <c r="AB43" i="1"/>
  <c r="AD43" i="1" s="1"/>
  <c r="Z43" i="1"/>
  <c r="O43" i="1"/>
  <c r="N43" i="1"/>
  <c r="AG42" i="1"/>
  <c r="AF42" i="1"/>
  <c r="AA42" i="1"/>
  <c r="Y42" i="1"/>
  <c r="Z42" i="1" s="1"/>
  <c r="X42" i="1"/>
  <c r="W42" i="1"/>
  <c r="AE42" i="1" s="1"/>
  <c r="U42" i="1"/>
  <c r="T42" i="1"/>
  <c r="AB42" i="1" s="1"/>
  <c r="O42" i="1"/>
  <c r="N42" i="1"/>
  <c r="M42" i="1"/>
  <c r="K42" i="1"/>
  <c r="H42" i="1"/>
  <c r="G42" i="1"/>
  <c r="F42" i="1"/>
  <c r="E42" i="1"/>
  <c r="D42" i="1"/>
  <c r="C42" i="1"/>
  <c r="AE41" i="1"/>
  <c r="AC41" i="1"/>
  <c r="AC38" i="1" s="1"/>
  <c r="AB41" i="1"/>
  <c r="O41" i="1"/>
  <c r="N41" i="1"/>
  <c r="AE40" i="1"/>
  <c r="AC40" i="1"/>
  <c r="AB40" i="1"/>
  <c r="O40" i="1"/>
  <c r="N40" i="1"/>
  <c r="AE39" i="1"/>
  <c r="AC39" i="1"/>
  <c r="AB39" i="1"/>
  <c r="AB38" i="1" s="1"/>
  <c r="O39" i="1"/>
  <c r="N39" i="1"/>
  <c r="AG38" i="1"/>
  <c r="AF38" i="1"/>
  <c r="AE38" i="1"/>
  <c r="AA38" i="1"/>
  <c r="Y38" i="1"/>
  <c r="X38" i="1"/>
  <c r="W38" i="1"/>
  <c r="U38" i="1"/>
  <c r="T38" i="1"/>
  <c r="O38" i="1"/>
  <c r="N38" i="1"/>
  <c r="M38" i="1"/>
  <c r="L38" i="1"/>
  <c r="K38" i="1"/>
  <c r="H38" i="1"/>
  <c r="G38" i="1"/>
  <c r="F38" i="1"/>
  <c r="E38" i="1"/>
  <c r="D38" i="1"/>
  <c r="C38" i="1"/>
  <c r="AE37" i="1"/>
  <c r="AC37" i="1"/>
  <c r="AB37" i="1"/>
  <c r="O37" i="1"/>
  <c r="N37" i="1"/>
  <c r="AE36" i="1"/>
  <c r="AC36" i="1"/>
  <c r="AB36" i="1"/>
  <c r="AB35" i="1" s="1"/>
  <c r="O36" i="1"/>
  <c r="N36" i="1"/>
  <c r="N35" i="1" s="1"/>
  <c r="AG35" i="1"/>
  <c r="AF35" i="1"/>
  <c r="AE35" i="1"/>
  <c r="AC35" i="1"/>
  <c r="AA35" i="1"/>
  <c r="Y35" i="1"/>
  <c r="X35" i="1"/>
  <c r="W35" i="1"/>
  <c r="U35" i="1"/>
  <c r="T35" i="1"/>
  <c r="O35" i="1"/>
  <c r="M35" i="1"/>
  <c r="L35" i="1"/>
  <c r="K35" i="1"/>
  <c r="H35" i="1"/>
  <c r="G35" i="1"/>
  <c r="F35" i="1"/>
  <c r="E35" i="1"/>
  <c r="D35" i="1"/>
  <c r="C35" i="1"/>
  <c r="AE34" i="1"/>
  <c r="AC34" i="1"/>
  <c r="AB34" i="1"/>
  <c r="AD34" i="1" s="1"/>
  <c r="Z34" i="1"/>
  <c r="O34" i="1"/>
  <c r="N34" i="1"/>
  <c r="S34" i="1" s="1"/>
  <c r="AE33" i="1"/>
  <c r="AC33" i="1"/>
  <c r="AD33" i="1" s="1"/>
  <c r="AB33" i="1"/>
  <c r="Z33" i="1"/>
  <c r="O33" i="1"/>
  <c r="N33" i="1"/>
  <c r="R33" i="1" s="1"/>
  <c r="AE32" i="1"/>
  <c r="AD32" i="1"/>
  <c r="AC32" i="1"/>
  <c r="AB32" i="1"/>
  <c r="Z32" i="1"/>
  <c r="O32" i="1"/>
  <c r="N32" i="1"/>
  <c r="AE31" i="1"/>
  <c r="AD31" i="1"/>
  <c r="AC31" i="1"/>
  <c r="AB31" i="1"/>
  <c r="Z31" i="1"/>
  <c r="V31" i="1"/>
  <c r="O31" i="1"/>
  <c r="N31" i="1"/>
  <c r="S31" i="1" s="1"/>
  <c r="AB30" i="1"/>
  <c r="N30" i="1"/>
  <c r="AE29" i="1"/>
  <c r="AD29" i="1"/>
  <c r="AC29" i="1"/>
  <c r="AB29" i="1"/>
  <c r="Z29" i="1"/>
  <c r="S29" i="1"/>
  <c r="O29" i="1"/>
  <c r="N29" i="1"/>
  <c r="R29" i="1" s="1"/>
  <c r="AG28" i="1"/>
  <c r="AF28" i="1"/>
  <c r="AC28" i="1"/>
  <c r="AA28" i="1"/>
  <c r="Y28" i="1"/>
  <c r="Z28" i="1" s="1"/>
  <c r="X28" i="1"/>
  <c r="W28" i="1"/>
  <c r="U28" i="1"/>
  <c r="V28" i="1" s="1"/>
  <c r="T28" i="1"/>
  <c r="N28" i="1"/>
  <c r="M28" i="1"/>
  <c r="L28" i="1"/>
  <c r="K28" i="1"/>
  <c r="H28" i="1"/>
  <c r="G28" i="1"/>
  <c r="F28" i="1"/>
  <c r="E28" i="1"/>
  <c r="R28" i="1" s="1"/>
  <c r="D28" i="1"/>
  <c r="C28" i="1"/>
  <c r="AA27" i="1"/>
  <c r="AE27" i="1" s="1"/>
  <c r="Y27" i="1"/>
  <c r="AC27" i="1" s="1"/>
  <c r="S27" i="1"/>
  <c r="R27" i="1"/>
  <c r="O27" i="1"/>
  <c r="N27" i="1"/>
  <c r="M27" i="1"/>
  <c r="K27" i="1"/>
  <c r="E27" i="1"/>
  <c r="D27" i="1"/>
  <c r="C27" i="1"/>
  <c r="AE26" i="1"/>
  <c r="AE24" i="1" s="1"/>
  <c r="AC26" i="1"/>
  <c r="AD26" i="1" s="1"/>
  <c r="AB26" i="1"/>
  <c r="AB24" i="1" s="1"/>
  <c r="Z26" i="1"/>
  <c r="V26" i="1"/>
  <c r="R26" i="1"/>
  <c r="O26" i="1"/>
  <c r="N26" i="1"/>
  <c r="AE25" i="1"/>
  <c r="AC25" i="1"/>
  <c r="AD25" i="1" s="1"/>
  <c r="AB25" i="1"/>
  <c r="Z25" i="1"/>
  <c r="V25" i="1"/>
  <c r="O25" i="1"/>
  <c r="S25" i="1" s="1"/>
  <c r="N25" i="1"/>
  <c r="R25" i="1" s="1"/>
  <c r="AG24" i="1"/>
  <c r="AF24" i="1"/>
  <c r="AC24" i="1"/>
  <c r="AD24" i="1" s="1"/>
  <c r="AA24" i="1"/>
  <c r="Z24" i="1"/>
  <c r="Y24" i="1"/>
  <c r="X24" i="1"/>
  <c r="W24" i="1"/>
  <c r="V24" i="1"/>
  <c r="U24" i="1"/>
  <c r="T24" i="1"/>
  <c r="R24" i="1"/>
  <c r="N24" i="1"/>
  <c r="M24" i="1"/>
  <c r="L24" i="1"/>
  <c r="K24" i="1"/>
  <c r="H24" i="1"/>
  <c r="G24" i="1"/>
  <c r="F24" i="1"/>
  <c r="E24" i="1"/>
  <c r="D24" i="1"/>
  <c r="C24" i="1"/>
  <c r="AE23" i="1"/>
  <c r="AD23" i="1"/>
  <c r="AC23" i="1"/>
  <c r="AB23" i="1"/>
  <c r="Z23" i="1"/>
  <c r="O23" i="1"/>
  <c r="S23" i="1" s="1"/>
  <c r="N23" i="1"/>
  <c r="R23" i="1" s="1"/>
  <c r="AE22" i="1"/>
  <c r="AE21" i="1" s="1"/>
  <c r="AC22" i="1"/>
  <c r="AD22" i="1" s="1"/>
  <c r="AB22" i="1"/>
  <c r="Z22" i="1"/>
  <c r="V22" i="1"/>
  <c r="O22" i="1"/>
  <c r="N22" i="1"/>
  <c r="AG21" i="1"/>
  <c r="AF21" i="1"/>
  <c r="AC21" i="1"/>
  <c r="AD21" i="1" s="1"/>
  <c r="AB21" i="1"/>
  <c r="AA21" i="1"/>
  <c r="Y21" i="1"/>
  <c r="Z21" i="1" s="1"/>
  <c r="X21" i="1"/>
  <c r="W21" i="1"/>
  <c r="U21" i="1"/>
  <c r="T21" i="1"/>
  <c r="M21" i="1"/>
  <c r="L21" i="1"/>
  <c r="K21" i="1"/>
  <c r="H21" i="1"/>
  <c r="G21" i="1"/>
  <c r="G16" i="1" s="1"/>
  <c r="F21" i="1"/>
  <c r="E21" i="1"/>
  <c r="D21" i="1"/>
  <c r="C21" i="1"/>
  <c r="C16" i="1" s="1"/>
  <c r="C53" i="1" s="1"/>
  <c r="AE20" i="1"/>
  <c r="AC20" i="1"/>
  <c r="AB20" i="1"/>
  <c r="Z20" i="1"/>
  <c r="O20" i="1"/>
  <c r="N20" i="1"/>
  <c r="AE19" i="1"/>
  <c r="AC19" i="1"/>
  <c r="X19" i="1"/>
  <c r="Z19" i="1" s="1"/>
  <c r="V19" i="1"/>
  <c r="T19" i="1"/>
  <c r="R19" i="1"/>
  <c r="N19" i="1"/>
  <c r="M19" i="1"/>
  <c r="L19" i="1"/>
  <c r="H19" i="1"/>
  <c r="F19" i="1"/>
  <c r="AE18" i="1"/>
  <c r="AC18" i="1"/>
  <c r="X18" i="1"/>
  <c r="Z18" i="1" s="1"/>
  <c r="V18" i="1"/>
  <c r="T18" i="1"/>
  <c r="AB18" i="1" s="1"/>
  <c r="AD18" i="1" s="1"/>
  <c r="N18" i="1"/>
  <c r="R18" i="1" s="1"/>
  <c r="M18" i="1"/>
  <c r="M17" i="1" s="1"/>
  <c r="M16" i="1" s="1"/>
  <c r="L18" i="1"/>
  <c r="H18" i="1"/>
  <c r="F18" i="1"/>
  <c r="AG17" i="1"/>
  <c r="AG16" i="1" s="1"/>
  <c r="AF17" i="1"/>
  <c r="AF16" i="1" s="1"/>
  <c r="AE17" i="1"/>
  <c r="AA17" i="1"/>
  <c r="Y17" i="1"/>
  <c r="X17" i="1"/>
  <c r="X16" i="1" s="1"/>
  <c r="W17" i="1"/>
  <c r="W16" i="1" s="1"/>
  <c r="U17" i="1"/>
  <c r="T17" i="1"/>
  <c r="L17" i="1"/>
  <c r="K17" i="1"/>
  <c r="K16" i="1" s="1"/>
  <c r="G17" i="1"/>
  <c r="F17" i="1"/>
  <c r="E17" i="1"/>
  <c r="E16" i="1" s="1"/>
  <c r="D17" i="1"/>
  <c r="D16" i="1" s="1"/>
  <c r="D53" i="1" s="1"/>
  <c r="C17" i="1"/>
  <c r="AA16" i="1"/>
  <c r="F16" i="1"/>
  <c r="AE15" i="1"/>
  <c r="AC15" i="1"/>
  <c r="AB15" i="1"/>
  <c r="O15" i="1"/>
  <c r="N15" i="1"/>
  <c r="AE14" i="1"/>
  <c r="AC14" i="1"/>
  <c r="AB14" i="1"/>
  <c r="O14" i="1"/>
  <c r="N14" i="1"/>
  <c r="AE13" i="1"/>
  <c r="AC13" i="1"/>
  <c r="AB13" i="1"/>
  <c r="O13" i="1"/>
  <c r="N13" i="1"/>
  <c r="AE12" i="1"/>
  <c r="AC12" i="1"/>
  <c r="AB12" i="1"/>
  <c r="AD12" i="1" s="1"/>
  <c r="Z12" i="1"/>
  <c r="V12" i="1"/>
  <c r="O12" i="1"/>
  <c r="N12" i="1"/>
  <c r="S12" i="1" s="1"/>
  <c r="AE11" i="1"/>
  <c r="AC11" i="1"/>
  <c r="AC9" i="1" s="1"/>
  <c r="AB11" i="1"/>
  <c r="X11" i="1"/>
  <c r="R11" i="1"/>
  <c r="O11" i="1"/>
  <c r="N11" i="1"/>
  <c r="S11" i="1" s="1"/>
  <c r="AE10" i="1"/>
  <c r="AE9" i="1" s="1"/>
  <c r="AC10" i="1"/>
  <c r="AB10" i="1"/>
  <c r="AB9" i="1" s="1"/>
  <c r="V10" i="1"/>
  <c r="O10" i="1"/>
  <c r="S10" i="1" s="1"/>
  <c r="N10" i="1"/>
  <c r="R10" i="1" s="1"/>
  <c r="AG9" i="1"/>
  <c r="AF9" i="1"/>
  <c r="AA9" i="1"/>
  <c r="AA53" i="1" s="1"/>
  <c r="Y9" i="1"/>
  <c r="W9" i="1"/>
  <c r="W53" i="1" s="1"/>
  <c r="U9" i="1"/>
  <c r="T9" i="1"/>
  <c r="O9" i="1"/>
  <c r="M9" i="1"/>
  <c r="M53" i="1" s="1"/>
  <c r="L9" i="1"/>
  <c r="K9" i="1"/>
  <c r="H9" i="1"/>
  <c r="G9" i="1"/>
  <c r="F9" i="1"/>
  <c r="E9" i="1"/>
  <c r="AE16" i="1" l="1"/>
  <c r="AE53" i="1" s="1"/>
  <c r="G53" i="1"/>
  <c r="AD9" i="1"/>
  <c r="O18" i="1"/>
  <c r="N21" i="1"/>
  <c r="S22" i="1"/>
  <c r="N50" i="1"/>
  <c r="E53" i="1"/>
  <c r="AD11" i="1"/>
  <c r="R12" i="1"/>
  <c r="L16" i="1"/>
  <c r="L53" i="1" s="1"/>
  <c r="T16" i="1"/>
  <c r="Z17" i="1"/>
  <c r="AB19" i="1"/>
  <c r="AB17" i="1" s="1"/>
  <c r="AB16" i="1" s="1"/>
  <c r="O21" i="1"/>
  <c r="V21" i="1"/>
  <c r="S26" i="1"/>
  <c r="X27" i="1"/>
  <c r="AE28" i="1"/>
  <c r="T53" i="1"/>
  <c r="S20" i="1"/>
  <c r="F53" i="1"/>
  <c r="N9" i="1"/>
  <c r="V9" i="1"/>
  <c r="AF53" i="1"/>
  <c r="AD10" i="1"/>
  <c r="Z11" i="1"/>
  <c r="X9" i="1"/>
  <c r="X53" i="1" s="1"/>
  <c r="V17" i="1"/>
  <c r="AC17" i="1"/>
  <c r="O19" i="1"/>
  <c r="S19" i="1"/>
  <c r="AD20" i="1"/>
  <c r="O28" i="1"/>
  <c r="S28" i="1" s="1"/>
  <c r="AB28" i="1"/>
  <c r="AD28" i="1" s="1"/>
  <c r="R32" i="1"/>
  <c r="S33" i="1"/>
  <c r="R42" i="1"/>
  <c r="AC42" i="1"/>
  <c r="AD42" i="1" s="1"/>
  <c r="N17" i="1"/>
  <c r="S18" i="1"/>
  <c r="K53" i="1"/>
  <c r="AG53" i="1"/>
  <c r="H17" i="1"/>
  <c r="R20" i="1"/>
  <c r="R22" i="1"/>
  <c r="O24" i="1"/>
  <c r="S24" i="1" s="1"/>
  <c r="S32" i="1"/>
  <c r="R31" i="1"/>
  <c r="R34" i="1"/>
  <c r="U16" i="1"/>
  <c r="Y16" i="1"/>
  <c r="Z16" i="1" s="1"/>
  <c r="R17" i="1" l="1"/>
  <c r="P17" i="1"/>
  <c r="N16" i="1"/>
  <c r="Z9" i="1"/>
  <c r="O17" i="1"/>
  <c r="AD17" i="1"/>
  <c r="AC16" i="1"/>
  <c r="AB27" i="1"/>
  <c r="Z27" i="1"/>
  <c r="V16" i="1"/>
  <c r="N53" i="1"/>
  <c r="P50" i="1" s="1"/>
  <c r="S9" i="1"/>
  <c r="R9" i="1"/>
  <c r="U53" i="1"/>
  <c r="V53" i="1" s="1"/>
  <c r="R21" i="1"/>
  <c r="S21" i="1"/>
  <c r="P21" i="1"/>
  <c r="H16" i="1"/>
  <c r="I53" i="1"/>
  <c r="Y53" i="1"/>
  <c r="Z53" i="1" s="1"/>
  <c r="AD19" i="1"/>
  <c r="AD27" i="1" l="1"/>
  <c r="AB53" i="1"/>
  <c r="P9" i="1"/>
  <c r="AD16" i="1"/>
  <c r="AC53" i="1"/>
  <c r="O16" i="1"/>
  <c r="H53" i="1"/>
  <c r="P16" i="1"/>
  <c r="S16" i="1"/>
  <c r="R16" i="1"/>
  <c r="I52" i="1"/>
  <c r="I39" i="1"/>
  <c r="I36" i="1"/>
  <c r="I33" i="1"/>
  <c r="I26" i="1"/>
  <c r="I22" i="1"/>
  <c r="I20" i="1"/>
  <c r="I14" i="1"/>
  <c r="I43" i="1"/>
  <c r="I32" i="1"/>
  <c r="I41" i="1"/>
  <c r="P29" i="1"/>
  <c r="I19" i="1"/>
  <c r="P13" i="1"/>
  <c r="P12" i="1"/>
  <c r="I12" i="1"/>
  <c r="P11" i="1"/>
  <c r="P31" i="1"/>
  <c r="I29" i="1"/>
  <c r="I28" i="1"/>
  <c r="P25" i="1"/>
  <c r="I13" i="1"/>
  <c r="I11" i="1"/>
  <c r="P41" i="1"/>
  <c r="P40" i="1"/>
  <c r="I40" i="1"/>
  <c r="P34" i="1"/>
  <c r="I34" i="1"/>
  <c r="P15" i="1"/>
  <c r="I15" i="1"/>
  <c r="R53" i="1"/>
  <c r="I42" i="1"/>
  <c r="P10" i="1"/>
  <c r="P37" i="1"/>
  <c r="I37" i="1"/>
  <c r="I27" i="1"/>
  <c r="I25" i="1"/>
  <c r="I24" i="1"/>
  <c r="I23" i="1"/>
  <c r="I18" i="1"/>
  <c r="I31" i="1"/>
  <c r="P23" i="1"/>
  <c r="I10" i="1"/>
  <c r="P22" i="1"/>
  <c r="P39" i="1"/>
  <c r="P27" i="1"/>
  <c r="P20" i="1"/>
  <c r="P33" i="1"/>
  <c r="I16" i="1"/>
  <c r="I21" i="1"/>
  <c r="I9" i="1"/>
  <c r="P14" i="1"/>
  <c r="P42" i="1"/>
  <c r="P26" i="1"/>
  <c r="P28" i="1"/>
  <c r="I38" i="1"/>
  <c r="P43" i="1"/>
  <c r="I17" i="1"/>
  <c r="P24" i="1"/>
  <c r="P18" i="1"/>
  <c r="P36" i="1"/>
  <c r="P35" i="1"/>
  <c r="P52" i="1"/>
  <c r="P32" i="1"/>
  <c r="P19" i="1"/>
  <c r="P46" i="1"/>
  <c r="P38" i="1"/>
  <c r="I50" i="1"/>
  <c r="I35" i="1"/>
  <c r="S17" i="1"/>
  <c r="O53" i="1" l="1"/>
  <c r="AD53" i="1"/>
  <c r="J43" i="1" l="1"/>
  <c r="J32" i="1"/>
  <c r="J13" i="1"/>
  <c r="J11" i="1"/>
  <c r="J41" i="1"/>
  <c r="J29" i="1"/>
  <c r="J25" i="1"/>
  <c r="J23" i="1"/>
  <c r="J52" i="1"/>
  <c r="Q40" i="1"/>
  <c r="J40" i="1"/>
  <c r="J39" i="1"/>
  <c r="Q34" i="1"/>
  <c r="J34" i="1"/>
  <c r="Q26" i="1"/>
  <c r="J22" i="1"/>
  <c r="J20" i="1"/>
  <c r="Q15" i="1"/>
  <c r="J15" i="1"/>
  <c r="J14" i="1"/>
  <c r="Q33" i="1"/>
  <c r="J12" i="1"/>
  <c r="Q52" i="1"/>
  <c r="Q39" i="1"/>
  <c r="Q37" i="1"/>
  <c r="J37" i="1"/>
  <c r="J36" i="1"/>
  <c r="J35" i="1"/>
  <c r="J27" i="1"/>
  <c r="J24" i="1"/>
  <c r="Q22" i="1"/>
  <c r="Q20" i="1"/>
  <c r="Q14" i="1"/>
  <c r="J38" i="1"/>
  <c r="Q12" i="1"/>
  <c r="Q46" i="1"/>
  <c r="J42" i="1"/>
  <c r="Q36" i="1"/>
  <c r="J33" i="1"/>
  <c r="Q31" i="1"/>
  <c r="J31" i="1"/>
  <c r="J28" i="1"/>
  <c r="J10" i="1"/>
  <c r="J26" i="1"/>
  <c r="J9" i="1"/>
  <c r="Q32" i="1"/>
  <c r="Q42" i="1"/>
  <c r="Q13" i="1"/>
  <c r="Q29" i="1"/>
  <c r="Q43" i="1"/>
  <c r="Q25" i="1"/>
  <c r="Q35" i="1"/>
  <c r="Q11" i="1"/>
  <c r="J19" i="1"/>
  <c r="J50" i="1"/>
  <c r="Q10" i="1"/>
  <c r="Q27" i="1"/>
  <c r="J21" i="1"/>
  <c r="Q38" i="1"/>
  <c r="Q50" i="1"/>
  <c r="Q9" i="1"/>
  <c r="J18" i="1"/>
  <c r="Q41" i="1"/>
  <c r="Q23" i="1"/>
  <c r="Q21" i="1"/>
  <c r="Q18" i="1"/>
  <c r="J17" i="1"/>
  <c r="Q28" i="1"/>
  <c r="Q24" i="1"/>
  <c r="Q19" i="1"/>
  <c r="Q17" i="1"/>
  <c r="S53" i="1"/>
  <c r="J16" i="1"/>
  <c r="Q16" i="1"/>
</calcChain>
</file>

<file path=xl/sharedStrings.xml><?xml version="1.0" encoding="utf-8"?>
<sst xmlns="http://schemas.openxmlformats.org/spreadsheetml/2006/main" count="171" uniqueCount="134">
  <si>
    <t>2012.gadā konstatēto neatbilstību apjoms (latos) un neatbilstību gadījumu skaits sadalījumā pa fondiem/programmām, izdalot atsevišķi maksātnespējas un bankrota gadījumus</t>
  </si>
  <si>
    <t>1.pielikums</t>
  </si>
  <si>
    <t>Atgūšana 2012.gadā</t>
  </si>
  <si>
    <t>Nr.p.k.</t>
  </si>
  <si>
    <t>Fondi/programmas</t>
  </si>
  <si>
    <t>Apstiprināto projektu skaits ar noslēgtajiem līgumiem 2012.gadā[1]</t>
  </si>
  <si>
    <t>Kopējais pieprasītais publiskais finansējums 2012.gadā[2] (LVL)</t>
  </si>
  <si>
    <t>Kopējais finansējums projektiem [5], kuros konstatētas neatbilstības, 2012.gadā (LVL)</t>
  </si>
  <si>
    <t>Ir ziņots EK/OLAF</t>
  </si>
  <si>
    <t xml:space="preserve">Nav ziņots EK/OLAF </t>
  </si>
  <si>
    <t>Kopā 2012.gadā</t>
  </si>
  <si>
    <t>Īpatsvars kopējā 2012.gadā konstatētā neatbilstību apjomā un skaitā</t>
  </si>
  <si>
    <t>Īpatsvars kopējā projektu finansējumā, kuros konstatētas neatbilstības</t>
  </si>
  <si>
    <t>Neatbilstību apjoms vidēji uz vienu neatbilstību 2012.gadā</t>
  </si>
  <si>
    <t>Kopā</t>
  </si>
  <si>
    <t>2012.gadā</t>
  </si>
  <si>
    <t>Neatbilstību apjoms 2012.gadā[3] (LVL)</t>
  </si>
  <si>
    <t>Neatbilstību gadījumu skaits 2012.gadā</t>
  </si>
  <si>
    <t>Atgūstamā summa</t>
  </si>
  <si>
    <t>Faktiski atgūtā summa</t>
  </si>
  <si>
    <t xml:space="preserve">Slēgto neatbilstību gadījumu skaits </t>
  </si>
  <si>
    <t>Slēgto neatbilstību gadījumu skaits</t>
  </si>
  <si>
    <t xml:space="preserve">Atgūstamā summa </t>
  </si>
  <si>
    <t xml:space="preserve">Faktiski atgūtā summa </t>
  </si>
  <si>
    <t>Maksātnespējas un bankrota gadījumu skaits un apjoms (LVL) [6]</t>
  </si>
  <si>
    <t>Summa, kas deklarēta</t>
  </si>
  <si>
    <t>Summa, par kuru ir konstatēta neatbilstība, bet kura nav deklarēta</t>
  </si>
  <si>
    <t>% no apjoma</t>
  </si>
  <si>
    <t>% no skaita</t>
  </si>
  <si>
    <t>Neatbilstību apjoms (LVL)</t>
  </si>
  <si>
    <t xml:space="preserve">Neatbilstību gadījumu skaits </t>
  </si>
  <si>
    <t>%</t>
  </si>
  <si>
    <t>(LVL)</t>
  </si>
  <si>
    <t xml:space="preserve"> (LVL)</t>
  </si>
  <si>
    <t>Summa (LVL)</t>
  </si>
  <si>
    <t>Skaits</t>
  </si>
  <si>
    <t>9=(6+7)/$N$48*100%</t>
  </si>
  <si>
    <t>10=8/$O$48 * 100%</t>
  </si>
  <si>
    <t>14=6+7+11+12</t>
  </si>
  <si>
    <t>15=8+13</t>
  </si>
  <si>
    <t>16=14/$N$48 * 100%</t>
  </si>
  <si>
    <t>17=15/$O$48*100%</t>
  </si>
  <si>
    <t>18=14/5 *100%</t>
  </si>
  <si>
    <t>19=14/ 15</t>
  </si>
  <si>
    <t>22=21/20*100%</t>
  </si>
  <si>
    <t>26=25/24*100%</t>
  </si>
  <si>
    <t>28=20+24</t>
  </si>
  <si>
    <t>29=21+25</t>
  </si>
  <si>
    <t>30=29/28* 100%</t>
  </si>
  <si>
    <t>31=23+27</t>
  </si>
  <si>
    <t>Eiropas Savienības struktūrfondi 2004.-2006.gada plānošanas periods</t>
  </si>
  <si>
    <t>1.1.</t>
  </si>
  <si>
    <r>
      <t>Eiropas Lauksaimniecības virzības un garantiju fonda Virzības daļa</t>
    </r>
    <r>
      <rPr>
        <sz val="11"/>
        <color rgb="FF000000"/>
        <rFont val="Times New Roman"/>
        <family val="2"/>
        <charset val="186"/>
      </rPr>
      <t xml:space="preserve"> (ELVGF Virzības daļa)</t>
    </r>
  </si>
  <si>
    <t>Programma slēgta</t>
  </si>
  <si>
    <t>1.2.</t>
  </si>
  <si>
    <t>Eiropas Lauksaimniecības virzības un garantiju fonda Garantiju daļa (ELVGF Garantiju daļa)</t>
  </si>
  <si>
    <t>1.3.</t>
  </si>
  <si>
    <t>Eiropas Reģionālās attīstības fonds (ERAF)</t>
  </si>
  <si>
    <t>1.4.</t>
  </si>
  <si>
    <t>Eiropas Sociālais fonds (ESF)</t>
  </si>
  <si>
    <t>X</t>
  </si>
  <si>
    <t>1.5.</t>
  </si>
  <si>
    <t>Zivsaimniecības vadības finanšu instruments (ZVFI)</t>
  </si>
  <si>
    <r>
      <t xml:space="preserve">Eiropas Savienības Kohēzijas fonds </t>
    </r>
    <r>
      <rPr>
        <b/>
        <sz val="11"/>
        <color rgb="FF000000"/>
        <rFont val="Times New Roman"/>
        <family val="2"/>
        <charset val="186"/>
      </rPr>
      <t xml:space="preserve"> 2004.-2006.gada plānošanas periods</t>
    </r>
  </si>
  <si>
    <t>Eiropas Savienības struktūrfondi 2007.-2013.gada plānošanas periods</t>
  </si>
  <si>
    <t>3.1.</t>
  </si>
  <si>
    <t>ERAF</t>
  </si>
  <si>
    <t>3.1.1.</t>
  </si>
  <si>
    <t>2.darbības programma "Uzņēmējdarbība un inovācijas"</t>
  </si>
  <si>
    <t>3.1.2.</t>
  </si>
  <si>
    <t>3.darbības programma "Infrastruktūra un pakalpojumi"</t>
  </si>
  <si>
    <t>3.1.3.</t>
  </si>
  <si>
    <t>Tehniskā palīdzība ERAF ieviešanai</t>
  </si>
  <si>
    <t>3.2.</t>
  </si>
  <si>
    <t>ESF</t>
  </si>
  <si>
    <t>3.2.1.</t>
  </si>
  <si>
    <t>1.darbības programma "Cilvēkresursi un nodarbinātība"</t>
  </si>
  <si>
    <t>3.2.2.</t>
  </si>
  <si>
    <t>Tehniskā palīdzība ESF ieviešanai</t>
  </si>
  <si>
    <r>
      <t xml:space="preserve">Eiropas Savienības Kohēzijas fonds </t>
    </r>
    <r>
      <rPr>
        <b/>
        <sz val="11"/>
        <color rgb="FF000000"/>
        <rFont val="Times New Roman"/>
        <family val="2"/>
        <charset val="186"/>
      </rPr>
      <t>2007.-2013.gada plānošanas periods</t>
    </r>
  </si>
  <si>
    <t>4.1.</t>
  </si>
  <si>
    <t>4.2.</t>
  </si>
  <si>
    <t>Tehniskā palīdzība KF ieviešanai</t>
  </si>
  <si>
    <t>Vispārīgā programma „Solidaritāte un migrācijas plūsmu pārvaldība”</t>
  </si>
  <si>
    <t>Eiropas Lauksaimniecības un lauku attīstības fondi 2007.-2013.gada plānošanas periods, neskaitot priekšfinansējumu[4]</t>
  </si>
  <si>
    <t>6.1.</t>
  </si>
  <si>
    <r>
      <t>Eiropas Lauksaimniecības garantiju fonds (E</t>
    </r>
    <r>
      <rPr>
        <sz val="11"/>
        <color rgb="FF000000"/>
        <rFont val="Times New Roman"/>
        <family val="2"/>
        <charset val="186"/>
      </rPr>
      <t>LGF)</t>
    </r>
  </si>
  <si>
    <t>Priekšfinansējums ELGF ietvaros</t>
  </si>
  <si>
    <t>6.2.</t>
  </si>
  <si>
    <r>
      <t>Eiropas Lauksaimniecības fonds lauku attīstībai (</t>
    </r>
    <r>
      <rPr>
        <sz val="11"/>
        <color rgb="FF000000"/>
        <rFont val="Times New Roman"/>
        <family val="2"/>
        <charset val="186"/>
      </rPr>
      <t>ELFLA)</t>
    </r>
  </si>
  <si>
    <t>6.2.1.</t>
  </si>
  <si>
    <t>Priekšfinansējums ELFLA ietvaros</t>
  </si>
  <si>
    <t>6.3.</t>
  </si>
  <si>
    <t>Eiropas Zivsaimniecības fonds (EZF)</t>
  </si>
  <si>
    <t>6.3.1.</t>
  </si>
  <si>
    <t>Priekšfinansējums EZF ietvaros</t>
  </si>
  <si>
    <t>Eiropas Kopienas iniciatīvas</t>
  </si>
  <si>
    <t>7.1.</t>
  </si>
  <si>
    <t>EQUAL programma</t>
  </si>
  <si>
    <t>7.2.</t>
  </si>
  <si>
    <t>Interreg programma</t>
  </si>
  <si>
    <t>Pirmsiestāšanās fondi</t>
  </si>
  <si>
    <t>8.1.</t>
  </si>
  <si>
    <r>
      <t>Pārejas programma (</t>
    </r>
    <r>
      <rPr>
        <i/>
        <sz val="11"/>
        <color rgb="FF000000"/>
        <rFont val="Times New Roman"/>
        <family val="2"/>
        <charset val="186"/>
      </rPr>
      <t>Transition Facility</t>
    </r>
    <r>
      <rPr>
        <sz val="11"/>
        <color rgb="FF000000"/>
        <rFont val="Times New Roman"/>
        <family val="2"/>
        <charset val="186"/>
      </rPr>
      <t>)</t>
    </r>
  </si>
  <si>
    <t>8.2.</t>
  </si>
  <si>
    <t>PHARE programma</t>
  </si>
  <si>
    <t>8.3.</t>
  </si>
  <si>
    <t>SAPARD programma</t>
  </si>
  <si>
    <t>Eiropas Savienības struktūrfondu 3.mērķa „Eiropas teritoriālā sadarbība” programmas</t>
  </si>
  <si>
    <t>9.1.</t>
  </si>
  <si>
    <t>Latvijas-Lietuvas pārrobežu sadarbības programma</t>
  </si>
  <si>
    <t>Igaunijas-Latvijas pārrobežu sadarbības programma</t>
  </si>
  <si>
    <t>Centrālā Baltijas jūras reģiona INTERREG IVA pārrobežu sadarbības programma</t>
  </si>
  <si>
    <t>Baltijas jūras reģiona transnacionālās sadarbības programma</t>
  </si>
  <si>
    <t>Starpreģionu sadarbības programmas INTERREG IVC</t>
  </si>
  <si>
    <t>Pilsētvides attīstības programmas URBACT II</t>
  </si>
  <si>
    <t>ESPON 2013</t>
  </si>
  <si>
    <t>Citi ES finanšu palīdzības instrumenti</t>
  </si>
  <si>
    <t>10.1.</t>
  </si>
  <si>
    <t>TEN-T programma</t>
  </si>
  <si>
    <t>10.2.</t>
  </si>
  <si>
    <t>TEN-E programma</t>
  </si>
  <si>
    <t>[1] Projekti ar statusu - līgums/lēmums, pabeigts, pārtraukts</t>
  </si>
  <si>
    <t>[2] Kopējais pieprasītais publiskais finansējums ir (Pieprasītais finansējums plus Veiktie avansa maksājumi) mīnus Dzēstie avansi)</t>
  </si>
  <si>
    <t>[3] Neatbilstības ar finansiālu ietekmi un neatbilstoši veiktie izdevumi. Publiskais finansējums.</t>
  </si>
  <si>
    <t>[4] Saskaņā ar 14.07.2009. MK noteikumu Nr.783 "Kārtība, kādā piešķir valsts un Eiropas Savienības atbalstu lauku un zivsaimniecības attīstībai" 37, 38, 39, 41.punktu, ELFLA un EZF ietvaros tiek veikti priekšfinansējuma maksājumi, kas  ir valsts budžeta izdevumi, kamēr projekts vēl nav ieviests. Pēc projekta ieviešanas, izdevumi tiek deklarēti Eiropas Komisijai. Lielākā daļa norādīto neatbilstību šajā pozīcijā attiecas uz pašvaldībām, kuras atsakās no priekšfinansējuma un tādējādi šie gadījumi nav uzskatāmi kā neatbilstības un finansējums nav uzskaitāms kā neatbilstoši veiktie izdevumi.</t>
  </si>
  <si>
    <t>[5] Kopējās attiecināmās izmaksas, Publiskais finansējums</t>
  </si>
  <si>
    <t>[6]Atbilstoši Eiropas Komisijas lēmumam 12.12.2010 par bankrotiem un maksātnespējas gadījumiem (2004-2006 un 2007-2013), ja tie nav saistīti ar krāpšanu vai neatbilstību nav jāziņo EK/OLAF. Attiecīgi vairs netiek izdalīts ir/nav ziņots, bet iekļauta informācija par to, cik maksātnespējas un bankrota gadījumi ir atklāti kopumā</t>
  </si>
  <si>
    <t>A.Avota</t>
  </si>
  <si>
    <t xml:space="preserve">67083954, aiva.avota@fm.gov.lv </t>
  </si>
  <si>
    <t>finanšu ministra vietā –</t>
  </si>
  <si>
    <t>labklājības ministre</t>
  </si>
  <si>
    <t>I.Viņķele</t>
  </si>
  <si>
    <t>11.06.2013.  12:00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</si>
</sst>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27" x14ac:knownFonts="1">
    <font>
      <sz val="12"/>
      <color theme="1"/>
      <name val="Times New Roman"/>
      <family val="2"/>
      <charset val="186"/>
    </font>
    <font>
      <sz val="12"/>
      <color theme="1"/>
      <name val="Times New Roman"/>
      <family val="2"/>
      <charset val="186"/>
    </font>
    <font>
      <sz val="11"/>
      <color theme="1"/>
      <name val="Times New Roman"/>
      <family val="2"/>
      <charset val="186"/>
    </font>
    <font>
      <b/>
      <sz val="12"/>
      <color theme="1"/>
      <name val="Times New Roman"/>
      <family val="1"/>
      <charset val="186"/>
    </font>
    <font>
      <i/>
      <sz val="12"/>
      <color theme="1"/>
      <name val="Times New Roman"/>
      <family val="1"/>
      <charset val="186"/>
    </font>
    <font>
      <sz val="14"/>
      <color theme="1"/>
      <name val="Times New Roman"/>
      <family val="1"/>
      <charset val="186"/>
    </font>
    <font>
      <b/>
      <sz val="10"/>
      <name val="Times New Roman"/>
      <family val="2"/>
      <charset val="186"/>
    </font>
    <font>
      <b/>
      <sz val="10"/>
      <color theme="1"/>
      <name val="Times New Roman"/>
      <family val="2"/>
      <charset val="186"/>
    </font>
    <font>
      <b/>
      <sz val="10"/>
      <color theme="1"/>
      <name val="Times New Roman"/>
      <family val="1"/>
      <charset val="186"/>
    </font>
    <font>
      <u/>
      <sz val="12"/>
      <color theme="10"/>
      <name val="Times New Roman"/>
      <family val="2"/>
      <charset val="186"/>
    </font>
    <font>
      <i/>
      <sz val="9"/>
      <color rgb="FF000000"/>
      <name val="Times New Roman"/>
      <family val="1"/>
      <charset val="186"/>
    </font>
    <font>
      <i/>
      <sz val="9"/>
      <color theme="1"/>
      <name val="Times New Roman"/>
      <family val="1"/>
      <charset val="186"/>
    </font>
    <font>
      <b/>
      <sz val="11"/>
      <color rgb="FF000000"/>
      <name val="Times New Roman"/>
      <family val="2"/>
      <charset val="186"/>
    </font>
    <font>
      <sz val="11"/>
      <color rgb="FF000000"/>
      <name val="Times New Roman"/>
      <family val="2"/>
      <charset val="186"/>
    </font>
    <font>
      <sz val="11"/>
      <color rgb="FF000000"/>
      <name val="Times New Roman"/>
      <family val="1"/>
      <charset val="186"/>
    </font>
    <font>
      <b/>
      <sz val="11"/>
      <color theme="1"/>
      <name val="Times New Roman"/>
      <family val="2"/>
      <charset val="186"/>
    </font>
    <font>
      <sz val="11"/>
      <color theme="1"/>
      <name val="Times New Roman"/>
      <family val="1"/>
      <charset val="186"/>
    </font>
    <font>
      <sz val="11"/>
      <name val="Times New Roman"/>
      <family val="2"/>
      <charset val="186"/>
    </font>
    <font>
      <i/>
      <sz val="11"/>
      <color rgb="FF000000"/>
      <name val="Times New Roman"/>
      <family val="2"/>
      <charset val="186"/>
    </font>
    <font>
      <i/>
      <sz val="11"/>
      <color theme="1"/>
      <name val="Times New Roman"/>
      <family val="2"/>
      <charset val="186"/>
    </font>
    <font>
      <b/>
      <sz val="11"/>
      <color rgb="FF000000"/>
      <name val="Times New Roman"/>
      <family val="1"/>
      <charset val="186"/>
    </font>
    <font>
      <b/>
      <sz val="11"/>
      <color theme="1"/>
      <name val="Times New Roman"/>
      <family val="1"/>
      <charset val="186"/>
    </font>
    <font>
      <sz val="10"/>
      <color theme="1"/>
      <name val="Times New Roman"/>
      <family val="2"/>
      <charset val="186"/>
    </font>
    <font>
      <u/>
      <sz val="10"/>
      <color theme="10"/>
      <name val="Times New Roman"/>
      <family val="2"/>
      <charset val="186"/>
    </font>
    <font>
      <sz val="9"/>
      <color theme="1"/>
      <name val="Times New Roman"/>
      <family val="1"/>
      <charset val="186"/>
    </font>
    <font>
      <sz val="12"/>
      <color indexed="8"/>
      <name val="Times New Roman"/>
      <family val="2"/>
      <charset val="186"/>
    </font>
    <font>
      <sz val="14"/>
      <color theme="1"/>
      <name val="Times New Roman"/>
      <family val="2"/>
      <charset val="186"/>
    </font>
  </fonts>
  <fills count="10">
    <fill>
      <patternFill patternType="none"/>
    </fill>
    <fill>
      <patternFill patternType="gray125"/>
    </fill>
    <fill>
      <patternFill patternType="solid">
        <fgColor rgb="FFC0C0C0"/>
        <bgColor indexed="64"/>
      </patternFill>
    </fill>
    <fill>
      <patternFill patternType="solid">
        <fgColor theme="0" tint="-0.249977111117893"/>
        <bgColor indexed="64"/>
      </patternFill>
    </fill>
    <fill>
      <patternFill patternType="solid">
        <fgColor rgb="FFFFFFFF"/>
        <bgColor indexed="64"/>
      </patternFill>
    </fill>
    <fill>
      <patternFill patternType="solid">
        <fgColor rgb="FFB8CCE4"/>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C6D9F1"/>
        <bgColor indexed="64"/>
      </patternFill>
    </fill>
    <fill>
      <patternFill patternType="solid">
        <fgColor rgb="FFE5B8B7"/>
        <bgColor indexed="64"/>
      </patternFill>
    </fill>
  </fills>
  <borders count="5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s>
  <cellStyleXfs count="5">
    <xf numFmtId="0" fontId="0" fillId="0" borderId="0"/>
    <xf numFmtId="9" fontId="1" fillId="0" borderId="0" applyFont="0" applyFill="0" applyBorder="0" applyAlignment="0" applyProtection="0"/>
    <xf numFmtId="0" fontId="9" fillId="0" borderId="0" applyNumberFormat="0" applyFill="0" applyBorder="0" applyAlignment="0" applyProtection="0"/>
    <xf numFmtId="43" fontId="25" fillId="0" borderId="0" applyFont="0" applyFill="0" applyBorder="0" applyAlignment="0" applyProtection="0"/>
    <xf numFmtId="9" fontId="25" fillId="0" borderId="0" applyFont="0" applyFill="0" applyBorder="0" applyAlignment="0" applyProtection="0"/>
  </cellStyleXfs>
  <cellXfs count="305">
    <xf numFmtId="0" fontId="0" fillId="0" borderId="0" xfId="0"/>
    <xf numFmtId="0" fontId="2" fillId="0" borderId="0" xfId="0" applyFont="1" applyAlignment="1">
      <alignment horizontal="center"/>
    </xf>
    <xf numFmtId="0" fontId="4" fillId="0" borderId="0" xfId="0" applyFont="1" applyAlignment="1">
      <alignment horizontal="center" wrapText="1"/>
    </xf>
    <xf numFmtId="0" fontId="2" fillId="0" borderId="0" xfId="0" applyFont="1"/>
    <xf numFmtId="0" fontId="6" fillId="2" borderId="20" xfId="0" applyFont="1" applyFill="1" applyBorder="1" applyAlignment="1">
      <alignment horizontal="center" vertical="center" wrapText="1"/>
    </xf>
    <xf numFmtId="0" fontId="6" fillId="3" borderId="31" xfId="2"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7" fillId="3" borderId="20" xfId="0" applyFont="1" applyFill="1" applyBorder="1" applyAlignment="1">
      <alignment horizontal="center" vertical="center" wrapText="1"/>
    </xf>
    <xf numFmtId="0" fontId="6" fillId="2" borderId="20" xfId="2" applyFont="1" applyFill="1" applyBorder="1" applyAlignment="1">
      <alignment horizontal="center" vertical="center" wrapText="1"/>
    </xf>
    <xf numFmtId="0" fontId="6" fillId="2" borderId="31" xfId="2" applyFont="1" applyFill="1" applyBorder="1" applyAlignment="1">
      <alignment horizontal="center" vertical="center" wrapText="1"/>
    </xf>
    <xf numFmtId="0" fontId="6" fillId="3" borderId="35" xfId="0" applyFont="1" applyFill="1" applyBorder="1" applyAlignment="1">
      <alignment horizontal="center" vertical="center" wrapText="1"/>
    </xf>
    <xf numFmtId="0" fontId="6" fillId="3" borderId="33" xfId="0" applyFont="1" applyFill="1" applyBorder="1" applyAlignment="1">
      <alignment horizontal="center" vertical="center"/>
    </xf>
    <xf numFmtId="0" fontId="10" fillId="4" borderId="20" xfId="0" applyFont="1" applyFill="1" applyBorder="1" applyAlignment="1">
      <alignment horizontal="center" vertical="center" wrapText="1"/>
    </xf>
    <xf numFmtId="0" fontId="10" fillId="4" borderId="22"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10" fillId="4" borderId="31" xfId="0" applyFont="1" applyFill="1" applyBorder="1" applyAlignment="1">
      <alignment horizontal="center" vertical="center" wrapText="1"/>
    </xf>
    <xf numFmtId="0" fontId="10" fillId="4" borderId="36"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30" xfId="0" applyFont="1" applyFill="1" applyBorder="1" applyAlignment="1">
      <alignment horizontal="center" vertical="center" wrapText="1"/>
    </xf>
    <xf numFmtId="0" fontId="10" fillId="4" borderId="38" xfId="0" applyFont="1" applyFill="1" applyBorder="1" applyAlignment="1">
      <alignment horizontal="center" vertical="center" wrapText="1"/>
    </xf>
    <xf numFmtId="0" fontId="11" fillId="0" borderId="31" xfId="0" applyFont="1" applyBorder="1" applyAlignment="1">
      <alignment horizontal="center" vertical="center"/>
    </xf>
    <xf numFmtId="0" fontId="11" fillId="0" borderId="22" xfId="0" applyFont="1" applyBorder="1" applyAlignment="1">
      <alignment horizontal="center" vertical="center"/>
    </xf>
    <xf numFmtId="0" fontId="12" fillId="5" borderId="20" xfId="0" applyFont="1" applyFill="1" applyBorder="1" applyAlignment="1">
      <alignment horizontal="center" vertical="center" wrapText="1"/>
    </xf>
    <xf numFmtId="0" fontId="12" fillId="5" borderId="22" xfId="0" applyFont="1" applyFill="1" applyBorder="1" applyAlignment="1">
      <alignment vertical="center" wrapText="1"/>
    </xf>
    <xf numFmtId="0" fontId="12" fillId="5" borderId="21" xfId="0" applyFont="1" applyFill="1" applyBorder="1" applyAlignment="1">
      <alignment horizontal="center" vertical="center" wrapText="1"/>
    </xf>
    <xf numFmtId="4" fontId="12" fillId="5" borderId="22" xfId="0" applyNumberFormat="1" applyFont="1" applyFill="1" applyBorder="1" applyAlignment="1">
      <alignment horizontal="center" vertical="center" wrapText="1"/>
    </xf>
    <xf numFmtId="4" fontId="12" fillId="5" borderId="31" xfId="0" applyNumberFormat="1" applyFont="1" applyFill="1" applyBorder="1" applyAlignment="1">
      <alignment horizontal="center" vertical="center" wrapText="1"/>
    </xf>
    <xf numFmtId="4" fontId="12" fillId="5" borderId="21" xfId="0" applyNumberFormat="1" applyFont="1" applyFill="1" applyBorder="1" applyAlignment="1">
      <alignment horizontal="center" vertical="center" wrapText="1"/>
    </xf>
    <xf numFmtId="10" fontId="12" fillId="5" borderId="31" xfId="1" applyNumberFormat="1" applyFont="1" applyFill="1" applyBorder="1" applyAlignment="1">
      <alignment horizontal="center" vertical="center" wrapText="1"/>
    </xf>
    <xf numFmtId="10" fontId="12" fillId="5" borderId="36" xfId="0" applyNumberFormat="1" applyFont="1" applyFill="1" applyBorder="1" applyAlignment="1">
      <alignment horizontal="center" vertical="center" wrapText="1"/>
    </xf>
    <xf numFmtId="3" fontId="12" fillId="5" borderId="22" xfId="0" applyNumberFormat="1" applyFont="1" applyFill="1" applyBorder="1" applyAlignment="1">
      <alignment horizontal="center" vertical="center" wrapText="1"/>
    </xf>
    <xf numFmtId="4" fontId="12" fillId="5" borderId="20" xfId="0" applyNumberFormat="1" applyFont="1" applyFill="1" applyBorder="1" applyAlignment="1">
      <alignment horizontal="center" vertical="center" wrapText="1"/>
    </xf>
    <xf numFmtId="10" fontId="12" fillId="5" borderId="20" xfId="0" applyNumberFormat="1" applyFont="1" applyFill="1" applyBorder="1" applyAlignment="1">
      <alignment horizontal="center" vertical="center" wrapText="1"/>
    </xf>
    <xf numFmtId="10" fontId="12" fillId="5" borderId="37" xfId="1" applyNumberFormat="1" applyFont="1" applyFill="1" applyBorder="1" applyAlignment="1">
      <alignment horizontal="center" vertical="center" wrapText="1"/>
    </xf>
    <xf numFmtId="10" fontId="12" fillId="5" borderId="20" xfId="1" applyNumberFormat="1" applyFont="1" applyFill="1" applyBorder="1" applyAlignment="1">
      <alignment horizontal="center" vertical="center" wrapText="1"/>
    </xf>
    <xf numFmtId="3" fontId="12" fillId="5" borderId="22" xfId="1" applyNumberFormat="1" applyFont="1" applyFill="1" applyBorder="1" applyAlignment="1">
      <alignment horizontal="center" vertical="center" wrapText="1"/>
    </xf>
    <xf numFmtId="10" fontId="12" fillId="5" borderId="21" xfId="1" applyNumberFormat="1" applyFont="1" applyFill="1" applyBorder="1" applyAlignment="1">
      <alignment horizontal="center" vertical="center" wrapText="1"/>
    </xf>
    <xf numFmtId="0" fontId="12" fillId="5" borderId="22" xfId="0" applyFont="1" applyFill="1" applyBorder="1" applyAlignment="1">
      <alignment horizontal="center" vertical="center" wrapText="1"/>
    </xf>
    <xf numFmtId="3" fontId="12" fillId="5" borderId="30" xfId="0" applyNumberFormat="1" applyFont="1" applyFill="1" applyBorder="1" applyAlignment="1">
      <alignment horizontal="center" vertical="center" wrapText="1"/>
    </xf>
    <xf numFmtId="4" fontId="12" fillId="5" borderId="38" xfId="0" applyNumberFormat="1" applyFont="1" applyFill="1" applyBorder="1" applyAlignment="1">
      <alignment horizontal="center" vertical="center" wrapText="1"/>
    </xf>
    <xf numFmtId="4" fontId="12" fillId="5" borderId="30" xfId="0" applyNumberFormat="1" applyFont="1" applyFill="1" applyBorder="1" applyAlignment="1">
      <alignment horizontal="center" vertical="center" wrapText="1"/>
    </xf>
    <xf numFmtId="10" fontId="12" fillId="5" borderId="30" xfId="1" applyNumberFormat="1" applyFont="1" applyFill="1" applyBorder="1" applyAlignment="1">
      <alignment horizontal="center" vertical="center" wrapText="1"/>
    </xf>
    <xf numFmtId="164" fontId="0" fillId="0" borderId="0" xfId="1" applyNumberFormat="1" applyFont="1"/>
    <xf numFmtId="0" fontId="13" fillId="4" borderId="20" xfId="0" applyFont="1" applyFill="1" applyBorder="1" applyAlignment="1">
      <alignment horizontal="center" vertical="center" wrapText="1"/>
    </xf>
    <xf numFmtId="0" fontId="2" fillId="4" borderId="22" xfId="0" applyFont="1" applyFill="1" applyBorder="1" applyAlignment="1">
      <alignment horizontal="right" vertical="center" wrapText="1"/>
    </xf>
    <xf numFmtId="0" fontId="13" fillId="4" borderId="21" xfId="0" applyFont="1" applyFill="1" applyBorder="1" applyAlignment="1">
      <alignment horizontal="center" vertical="center" wrapText="1"/>
    </xf>
    <xf numFmtId="4" fontId="13" fillId="4" borderId="22" xfId="0" applyNumberFormat="1" applyFont="1" applyFill="1" applyBorder="1" applyAlignment="1">
      <alignment horizontal="center" vertical="center" wrapText="1"/>
    </xf>
    <xf numFmtId="4" fontId="13" fillId="4" borderId="31" xfId="0" applyNumberFormat="1" applyFont="1" applyFill="1" applyBorder="1" applyAlignment="1">
      <alignment horizontal="center" vertical="center" wrapText="1"/>
    </xf>
    <xf numFmtId="4" fontId="13" fillId="4" borderId="21" xfId="0" applyNumberFormat="1" applyFont="1" applyFill="1" applyBorder="1" applyAlignment="1">
      <alignment horizontal="center" vertical="center" wrapText="1"/>
    </xf>
    <xf numFmtId="10" fontId="13" fillId="4" borderId="31" xfId="1" applyNumberFormat="1" applyFont="1" applyFill="1" applyBorder="1" applyAlignment="1">
      <alignment horizontal="center" vertical="center" wrapText="1"/>
    </xf>
    <xf numFmtId="10" fontId="13" fillId="4" borderId="36" xfId="0" applyNumberFormat="1" applyFont="1" applyFill="1" applyBorder="1" applyAlignment="1">
      <alignment horizontal="center" vertical="center" wrapText="1"/>
    </xf>
    <xf numFmtId="4" fontId="14" fillId="4" borderId="31" xfId="0" applyNumberFormat="1" applyFont="1" applyFill="1" applyBorder="1" applyAlignment="1">
      <alignment horizontal="center" vertical="center" wrapText="1"/>
    </xf>
    <xf numFmtId="3" fontId="13" fillId="4" borderId="22" xfId="0" applyNumberFormat="1" applyFont="1" applyFill="1" applyBorder="1" applyAlignment="1">
      <alignment horizontal="center" vertical="center" wrapText="1"/>
    </xf>
    <xf numFmtId="4" fontId="13" fillId="4" borderId="20" xfId="0" applyNumberFormat="1" applyFont="1" applyFill="1" applyBorder="1" applyAlignment="1">
      <alignment horizontal="center" vertical="center" wrapText="1"/>
    </xf>
    <xf numFmtId="10" fontId="13" fillId="4" borderId="20" xfId="0" applyNumberFormat="1" applyFont="1" applyFill="1" applyBorder="1" applyAlignment="1">
      <alignment horizontal="center" vertical="center" wrapText="1"/>
    </xf>
    <xf numFmtId="10" fontId="13" fillId="4" borderId="37" xfId="1" applyNumberFormat="1" applyFont="1" applyFill="1" applyBorder="1" applyAlignment="1">
      <alignment horizontal="center" vertical="center" wrapText="1"/>
    </xf>
    <xf numFmtId="10" fontId="13" fillId="4" borderId="20" xfId="1" applyNumberFormat="1" applyFont="1" applyFill="1" applyBorder="1" applyAlignment="1">
      <alignment horizontal="center" vertical="center" wrapText="1"/>
    </xf>
    <xf numFmtId="3" fontId="13" fillId="4" borderId="22" xfId="1" applyNumberFormat="1" applyFont="1" applyFill="1" applyBorder="1" applyAlignment="1">
      <alignment horizontal="center" vertical="center" wrapText="1"/>
    </xf>
    <xf numFmtId="10" fontId="13" fillId="4" borderId="21" xfId="1" applyNumberFormat="1" applyFont="1" applyFill="1" applyBorder="1" applyAlignment="1">
      <alignment horizontal="center" vertical="center" wrapText="1"/>
    </xf>
    <xf numFmtId="0" fontId="13" fillId="4" borderId="22" xfId="0" applyFont="1" applyFill="1" applyBorder="1" applyAlignment="1">
      <alignment horizontal="center" vertical="center" wrapText="1"/>
    </xf>
    <xf numFmtId="3" fontId="13" fillId="4" borderId="30" xfId="0" applyNumberFormat="1" applyFont="1" applyFill="1" applyBorder="1" applyAlignment="1">
      <alignment horizontal="center" vertical="center" wrapText="1"/>
    </xf>
    <xf numFmtId="4" fontId="13" fillId="4" borderId="38" xfId="0" applyNumberFormat="1" applyFont="1" applyFill="1" applyBorder="1" applyAlignment="1">
      <alignment horizontal="center" vertical="center" wrapText="1"/>
    </xf>
    <xf numFmtId="4" fontId="13" fillId="4" borderId="30" xfId="0" applyNumberFormat="1" applyFont="1" applyFill="1" applyBorder="1" applyAlignment="1">
      <alignment horizontal="center" vertical="center" wrapText="1"/>
    </xf>
    <xf numFmtId="10" fontId="13" fillId="4" borderId="30" xfId="1" applyNumberFormat="1" applyFont="1" applyFill="1" applyBorder="1" applyAlignment="1">
      <alignment horizontal="center" vertical="center" wrapText="1"/>
    </xf>
    <xf numFmtId="4" fontId="2" fillId="0" borderId="31" xfId="0" applyNumberFormat="1" applyFont="1" applyBorder="1" applyAlignment="1">
      <alignment horizontal="center" vertical="center"/>
    </xf>
    <xf numFmtId="0" fontId="2" fillId="0" borderId="22" xfId="0" applyFont="1" applyBorder="1" applyAlignment="1">
      <alignment horizontal="center" vertical="center"/>
    </xf>
    <xf numFmtId="0" fontId="13" fillId="4" borderId="22" xfId="0" applyFont="1" applyFill="1" applyBorder="1" applyAlignment="1">
      <alignment horizontal="right" vertical="center" wrapText="1"/>
    </xf>
    <xf numFmtId="0" fontId="14" fillId="4" borderId="21" xfId="0" applyFont="1" applyFill="1" applyBorder="1" applyAlignment="1">
      <alignment horizontal="center" vertical="center" wrapText="1"/>
    </xf>
    <xf numFmtId="4" fontId="14" fillId="4" borderId="21" xfId="0" applyNumberFormat="1" applyFont="1" applyFill="1" applyBorder="1" applyAlignment="1">
      <alignment horizontal="center" vertical="center" wrapText="1"/>
    </xf>
    <xf numFmtId="3" fontId="14" fillId="4" borderId="22" xfId="0" applyNumberFormat="1" applyFont="1" applyFill="1" applyBorder="1" applyAlignment="1">
      <alignment horizontal="center" vertical="center" wrapText="1"/>
    </xf>
    <xf numFmtId="10" fontId="14" fillId="4" borderId="37" xfId="1" applyNumberFormat="1" applyFont="1" applyFill="1" applyBorder="1" applyAlignment="1">
      <alignment horizontal="center" vertical="center" wrapText="1"/>
    </xf>
    <xf numFmtId="10" fontId="14" fillId="4" borderId="20" xfId="1" applyNumberFormat="1" applyFont="1" applyFill="1" applyBorder="1" applyAlignment="1">
      <alignment horizontal="center" vertical="center" wrapText="1"/>
    </xf>
    <xf numFmtId="4" fontId="12" fillId="4" borderId="21" xfId="0" applyNumberFormat="1" applyFont="1" applyFill="1" applyBorder="1" applyAlignment="1">
      <alignment horizontal="center" vertical="center" wrapText="1"/>
    </xf>
    <xf numFmtId="0" fontId="12" fillId="4" borderId="22" xfId="0" applyFont="1" applyFill="1" applyBorder="1" applyAlignment="1">
      <alignment horizontal="center" vertical="center" wrapText="1"/>
    </xf>
    <xf numFmtId="3" fontId="12" fillId="4" borderId="30" xfId="0" applyNumberFormat="1" applyFont="1" applyFill="1" applyBorder="1" applyAlignment="1">
      <alignment horizontal="center" vertical="center" wrapText="1"/>
    </xf>
    <xf numFmtId="0" fontId="12" fillId="4" borderId="21" xfId="0" applyFont="1" applyFill="1" applyBorder="1" applyAlignment="1">
      <alignment horizontal="center" vertical="center" wrapText="1"/>
    </xf>
    <xf numFmtId="10" fontId="12" fillId="4" borderId="20" xfId="1" applyNumberFormat="1" applyFont="1" applyFill="1" applyBorder="1" applyAlignment="1">
      <alignment horizontal="center" vertical="center" wrapText="1"/>
    </xf>
    <xf numFmtId="0" fontId="15" fillId="5" borderId="22" xfId="0" applyFont="1" applyFill="1" applyBorder="1" applyAlignment="1">
      <alignment vertical="center" wrapText="1"/>
    </xf>
    <xf numFmtId="3" fontId="12" fillId="5" borderId="20" xfId="0" applyNumberFormat="1" applyFont="1" applyFill="1" applyBorder="1" applyAlignment="1">
      <alignment horizontal="center" vertical="center" wrapText="1"/>
    </xf>
    <xf numFmtId="10" fontId="0" fillId="0" borderId="0" xfId="1" applyNumberFormat="1" applyFont="1"/>
    <xf numFmtId="0" fontId="14" fillId="4" borderId="20" xfId="0" applyFont="1" applyFill="1" applyBorder="1" applyAlignment="1">
      <alignment horizontal="center" vertical="center" wrapText="1"/>
    </xf>
    <xf numFmtId="0" fontId="14" fillId="6" borderId="22" xfId="0" applyFont="1" applyFill="1" applyBorder="1" applyAlignment="1">
      <alignment horizontal="center" vertical="center" wrapText="1"/>
    </xf>
    <xf numFmtId="3" fontId="14" fillId="6" borderId="20" xfId="0" applyNumberFormat="1" applyFont="1" applyFill="1" applyBorder="1" applyAlignment="1">
      <alignment horizontal="center" vertical="center" wrapText="1"/>
    </xf>
    <xf numFmtId="4" fontId="14" fillId="6" borderId="21" xfId="0" applyNumberFormat="1" applyFont="1" applyFill="1" applyBorder="1" applyAlignment="1">
      <alignment horizontal="center" vertical="center" wrapText="1"/>
    </xf>
    <xf numFmtId="4" fontId="14" fillId="6" borderId="22" xfId="0" applyNumberFormat="1" applyFont="1" applyFill="1" applyBorder="1" applyAlignment="1">
      <alignment horizontal="center" vertical="center" wrapText="1"/>
    </xf>
    <xf numFmtId="4" fontId="14" fillId="6" borderId="31" xfId="0" applyNumberFormat="1" applyFont="1" applyFill="1" applyBorder="1" applyAlignment="1">
      <alignment horizontal="center" vertical="center" wrapText="1"/>
    </xf>
    <xf numFmtId="0" fontId="14" fillId="6" borderId="21" xfId="0" applyFont="1" applyFill="1" applyBorder="1" applyAlignment="1">
      <alignment horizontal="center" vertical="center" wrapText="1"/>
    </xf>
    <xf numFmtId="10" fontId="14" fillId="6" borderId="31" xfId="1" applyNumberFormat="1" applyFont="1" applyFill="1" applyBorder="1" applyAlignment="1">
      <alignment horizontal="center" vertical="center" wrapText="1"/>
    </xf>
    <xf numFmtId="10" fontId="14" fillId="6" borderId="36" xfId="0" applyNumberFormat="1" applyFont="1" applyFill="1" applyBorder="1" applyAlignment="1">
      <alignment horizontal="center" vertical="center" wrapText="1"/>
    </xf>
    <xf numFmtId="3" fontId="14" fillId="6" borderId="22" xfId="0" applyNumberFormat="1" applyFont="1" applyFill="1" applyBorder="1" applyAlignment="1">
      <alignment horizontal="center" vertical="center" wrapText="1"/>
    </xf>
    <xf numFmtId="4" fontId="14" fillId="6" borderId="20" xfId="0" applyNumberFormat="1" applyFont="1" applyFill="1" applyBorder="1" applyAlignment="1">
      <alignment horizontal="center" vertical="center" wrapText="1"/>
    </xf>
    <xf numFmtId="10" fontId="14" fillId="6" borderId="20" xfId="0" applyNumberFormat="1" applyFont="1" applyFill="1" applyBorder="1" applyAlignment="1">
      <alignment horizontal="center" vertical="center" wrapText="1"/>
    </xf>
    <xf numFmtId="10" fontId="14" fillId="6" borderId="37" xfId="1" applyNumberFormat="1" applyFont="1" applyFill="1" applyBorder="1" applyAlignment="1">
      <alignment horizontal="center" vertical="center" wrapText="1"/>
    </xf>
    <xf numFmtId="10" fontId="14" fillId="6" borderId="20" xfId="1" applyNumberFormat="1" applyFont="1" applyFill="1" applyBorder="1" applyAlignment="1">
      <alignment horizontal="center" vertical="center" wrapText="1"/>
    </xf>
    <xf numFmtId="3" fontId="14" fillId="6" borderId="22" xfId="1" applyNumberFormat="1" applyFont="1" applyFill="1" applyBorder="1" applyAlignment="1">
      <alignment horizontal="center" vertical="center" wrapText="1"/>
    </xf>
    <xf numFmtId="10" fontId="14" fillId="6" borderId="21" xfId="1" applyNumberFormat="1" applyFont="1" applyFill="1" applyBorder="1" applyAlignment="1">
      <alignment horizontal="center" vertical="center" wrapText="1"/>
    </xf>
    <xf numFmtId="3" fontId="14" fillId="6" borderId="30" xfId="0" applyNumberFormat="1" applyFont="1" applyFill="1" applyBorder="1" applyAlignment="1">
      <alignment horizontal="center" vertical="center" wrapText="1"/>
    </xf>
    <xf numFmtId="4" fontId="14" fillId="6" borderId="38" xfId="0" applyNumberFormat="1" applyFont="1" applyFill="1" applyBorder="1" applyAlignment="1">
      <alignment horizontal="center" vertical="center" wrapText="1"/>
    </xf>
    <xf numFmtId="4" fontId="14" fillId="6" borderId="30" xfId="0" applyNumberFormat="1" applyFont="1" applyFill="1" applyBorder="1" applyAlignment="1">
      <alignment horizontal="center" vertical="center" wrapText="1"/>
    </xf>
    <xf numFmtId="10" fontId="14" fillId="6" borderId="30" xfId="1" applyNumberFormat="1" applyFont="1" applyFill="1" applyBorder="1" applyAlignment="1">
      <alignment horizontal="center" vertical="center" wrapText="1"/>
    </xf>
    <xf numFmtId="4" fontId="16" fillId="6" borderId="31" xfId="0" applyNumberFormat="1" applyFont="1" applyFill="1" applyBorder="1" applyAlignment="1">
      <alignment horizontal="center" vertical="center"/>
    </xf>
    <xf numFmtId="0" fontId="16" fillId="6" borderId="22" xfId="0" applyFont="1" applyFill="1" applyBorder="1" applyAlignment="1">
      <alignment horizontal="center" vertical="center"/>
    </xf>
    <xf numFmtId="0" fontId="14" fillId="4" borderId="22" xfId="0" applyFont="1" applyFill="1" applyBorder="1" applyAlignment="1">
      <alignment horizontal="right" vertical="center" wrapText="1"/>
    </xf>
    <xf numFmtId="3" fontId="14" fillId="4" borderId="20" xfId="0" applyNumberFormat="1" applyFont="1" applyFill="1" applyBorder="1" applyAlignment="1">
      <alignment horizontal="center" vertical="center" wrapText="1"/>
    </xf>
    <xf numFmtId="4" fontId="14" fillId="4" borderId="22" xfId="0" applyNumberFormat="1" applyFont="1" applyFill="1" applyBorder="1" applyAlignment="1">
      <alignment horizontal="center" vertical="center" wrapText="1"/>
    </xf>
    <xf numFmtId="10" fontId="14" fillId="4" borderId="31" xfId="1" applyNumberFormat="1" applyFont="1" applyFill="1" applyBorder="1" applyAlignment="1">
      <alignment horizontal="center" vertical="center" wrapText="1"/>
    </xf>
    <xf numFmtId="10" fontId="14" fillId="4" borderId="36" xfId="0" applyNumberFormat="1" applyFont="1" applyFill="1" applyBorder="1" applyAlignment="1">
      <alignment horizontal="center" vertical="center" wrapText="1"/>
    </xf>
    <xf numFmtId="4" fontId="14" fillId="4" borderId="20" xfId="0" applyNumberFormat="1" applyFont="1" applyFill="1" applyBorder="1" applyAlignment="1">
      <alignment horizontal="center" vertical="center" wrapText="1"/>
    </xf>
    <xf numFmtId="10" fontId="14" fillId="4" borderId="20" xfId="0" applyNumberFormat="1" applyFont="1" applyFill="1" applyBorder="1" applyAlignment="1">
      <alignment horizontal="center" vertical="center" wrapText="1"/>
    </xf>
    <xf numFmtId="3" fontId="14" fillId="4" borderId="22" xfId="1" applyNumberFormat="1" applyFont="1" applyFill="1" applyBorder="1" applyAlignment="1">
      <alignment horizontal="center" vertical="center" wrapText="1"/>
    </xf>
    <xf numFmtId="10" fontId="14" fillId="4" borderId="21" xfId="1" applyNumberFormat="1" applyFont="1" applyFill="1" applyBorder="1" applyAlignment="1">
      <alignment horizontal="center" vertical="center" wrapText="1"/>
    </xf>
    <xf numFmtId="0" fontId="14" fillId="4" borderId="22" xfId="0" applyFont="1" applyFill="1" applyBorder="1" applyAlignment="1">
      <alignment horizontal="center" vertical="center" wrapText="1"/>
    </xf>
    <xf numFmtId="3" fontId="14" fillId="4" borderId="30" xfId="0" applyNumberFormat="1" applyFont="1" applyFill="1" applyBorder="1" applyAlignment="1">
      <alignment horizontal="center" vertical="center" wrapText="1"/>
    </xf>
    <xf numFmtId="4" fontId="14" fillId="4" borderId="38" xfId="0" applyNumberFormat="1" applyFont="1" applyFill="1" applyBorder="1" applyAlignment="1">
      <alignment horizontal="center" vertical="center" wrapText="1"/>
    </xf>
    <xf numFmtId="4" fontId="14" fillId="4" borderId="30" xfId="0" applyNumberFormat="1" applyFont="1" applyFill="1" applyBorder="1" applyAlignment="1">
      <alignment horizontal="center" vertical="center" wrapText="1"/>
    </xf>
    <xf numFmtId="10" fontId="14" fillId="4" borderId="30" xfId="1" applyNumberFormat="1" applyFont="1" applyFill="1" applyBorder="1" applyAlignment="1">
      <alignment horizontal="center" vertical="center" wrapText="1"/>
    </xf>
    <xf numFmtId="4" fontId="16" fillId="0" borderId="31" xfId="0" applyNumberFormat="1" applyFont="1" applyBorder="1" applyAlignment="1">
      <alignment horizontal="center" vertical="center"/>
    </xf>
    <xf numFmtId="0" fontId="16" fillId="0" borderId="22" xfId="0" applyFont="1" applyBorder="1" applyAlignment="1">
      <alignment horizontal="center" vertical="center"/>
    </xf>
    <xf numFmtId="0" fontId="13" fillId="0" borderId="20" xfId="0" applyFont="1" applyBorder="1" applyAlignment="1">
      <alignment horizontal="center" vertical="center" wrapText="1"/>
    </xf>
    <xf numFmtId="3" fontId="13" fillId="0" borderId="20" xfId="0" applyNumberFormat="1" applyFont="1" applyBorder="1" applyAlignment="1">
      <alignment horizontal="center" vertical="center" wrapText="1"/>
    </xf>
    <xf numFmtId="4" fontId="13" fillId="0" borderId="21" xfId="0" applyNumberFormat="1" applyFont="1" applyBorder="1" applyAlignment="1">
      <alignment horizontal="center" vertical="center" wrapText="1"/>
    </xf>
    <xf numFmtId="4" fontId="13" fillId="0" borderId="22" xfId="0" applyNumberFormat="1" applyFont="1" applyBorder="1" applyAlignment="1">
      <alignment horizontal="center" vertical="center" wrapText="1"/>
    </xf>
    <xf numFmtId="4" fontId="13" fillId="0" borderId="31" xfId="0" applyNumberFormat="1" applyFont="1" applyBorder="1" applyAlignment="1">
      <alignment horizontal="center" vertical="center" wrapText="1"/>
    </xf>
    <xf numFmtId="0" fontId="13" fillId="0" borderId="21" xfId="0" applyFont="1" applyBorder="1" applyAlignment="1">
      <alignment horizontal="center" vertical="center" wrapText="1"/>
    </xf>
    <xf numFmtId="10" fontId="13" fillId="0" borderId="31" xfId="1" applyNumberFormat="1" applyFont="1" applyBorder="1" applyAlignment="1">
      <alignment horizontal="center" vertical="center" wrapText="1"/>
    </xf>
    <xf numFmtId="10" fontId="13" fillId="0" borderId="36" xfId="0" applyNumberFormat="1" applyFont="1" applyBorder="1" applyAlignment="1">
      <alignment horizontal="center" vertical="center" wrapText="1"/>
    </xf>
    <xf numFmtId="3" fontId="13" fillId="0" borderId="22" xfId="0" applyNumberFormat="1" applyFont="1" applyBorder="1" applyAlignment="1">
      <alignment horizontal="center" vertical="center" wrapText="1"/>
    </xf>
    <xf numFmtId="4" fontId="13" fillId="0" borderId="20" xfId="0" applyNumberFormat="1" applyFont="1" applyBorder="1" applyAlignment="1">
      <alignment horizontal="center" vertical="center" wrapText="1"/>
    </xf>
    <xf numFmtId="10" fontId="13" fillId="0" borderId="20" xfId="0" applyNumberFormat="1" applyFont="1" applyBorder="1" applyAlignment="1">
      <alignment horizontal="center" vertical="center" wrapText="1"/>
    </xf>
    <xf numFmtId="10" fontId="13" fillId="0" borderId="37" xfId="1" applyNumberFormat="1" applyFont="1" applyBorder="1" applyAlignment="1">
      <alignment horizontal="center" vertical="center" wrapText="1"/>
    </xf>
    <xf numFmtId="10" fontId="13" fillId="0" borderId="20" xfId="1" applyNumberFormat="1" applyFont="1" applyBorder="1" applyAlignment="1">
      <alignment horizontal="center" vertical="center" wrapText="1"/>
    </xf>
    <xf numFmtId="3" fontId="13" fillId="0" borderId="22" xfId="1" applyNumberFormat="1" applyFont="1" applyBorder="1" applyAlignment="1">
      <alignment horizontal="center" vertical="center" wrapText="1"/>
    </xf>
    <xf numFmtId="10" fontId="13" fillId="0" borderId="21" xfId="1" applyNumberFormat="1" applyFont="1" applyBorder="1" applyAlignment="1">
      <alignment horizontal="center" vertical="center" wrapText="1"/>
    </xf>
    <xf numFmtId="0" fontId="13" fillId="0" borderId="22" xfId="0" applyFont="1" applyBorder="1" applyAlignment="1">
      <alignment horizontal="center" vertical="center" wrapText="1"/>
    </xf>
    <xf numFmtId="3" fontId="13" fillId="0" borderId="30" xfId="0" applyNumberFormat="1" applyFont="1" applyBorder="1" applyAlignment="1">
      <alignment horizontal="center" vertical="center" wrapText="1"/>
    </xf>
    <xf numFmtId="4" fontId="13" fillId="0" borderId="38" xfId="0" applyNumberFormat="1" applyFont="1" applyBorder="1" applyAlignment="1">
      <alignment horizontal="center" vertical="center" wrapText="1"/>
    </xf>
    <xf numFmtId="4" fontId="13" fillId="0" borderId="30" xfId="0" applyNumberFormat="1" applyFont="1" applyBorder="1" applyAlignment="1">
      <alignment horizontal="center" vertical="center" wrapText="1"/>
    </xf>
    <xf numFmtId="10" fontId="13" fillId="0" borderId="30" xfId="1" applyNumberFormat="1" applyFont="1" applyBorder="1" applyAlignment="1">
      <alignment horizontal="center" vertical="center" wrapText="1"/>
    </xf>
    <xf numFmtId="0" fontId="3" fillId="7" borderId="39" xfId="0" applyFont="1" applyFill="1" applyBorder="1" applyAlignment="1">
      <alignment wrapText="1"/>
    </xf>
    <xf numFmtId="0" fontId="2" fillId="0" borderId="22" xfId="0" applyFont="1" applyBorder="1" applyAlignment="1">
      <alignment horizontal="right" vertical="center" wrapText="1"/>
    </xf>
    <xf numFmtId="4" fontId="17" fillId="0" borderId="21" xfId="0" applyNumberFormat="1" applyFont="1" applyBorder="1" applyAlignment="1">
      <alignment horizontal="center" vertical="center" wrapText="1"/>
    </xf>
    <xf numFmtId="3" fontId="14" fillId="0" borderId="22" xfId="0" applyNumberFormat="1" applyFont="1" applyBorder="1" applyAlignment="1">
      <alignment horizontal="center" vertical="center" wrapText="1"/>
    </xf>
    <xf numFmtId="0" fontId="14" fillId="0" borderId="20" xfId="0" applyFont="1" applyBorder="1" applyAlignment="1">
      <alignment horizontal="center" vertical="center" wrapText="1"/>
    </xf>
    <xf numFmtId="0" fontId="14" fillId="0" borderId="22" xfId="0" applyFont="1" applyBorder="1" applyAlignment="1">
      <alignment horizontal="right" vertical="center" wrapText="1"/>
    </xf>
    <xf numFmtId="3" fontId="14" fillId="0" borderId="20" xfId="0" applyNumberFormat="1" applyFont="1" applyBorder="1" applyAlignment="1">
      <alignment horizontal="center" vertical="center" wrapText="1"/>
    </xf>
    <xf numFmtId="4" fontId="14" fillId="0" borderId="21" xfId="0" applyNumberFormat="1" applyFont="1" applyBorder="1" applyAlignment="1">
      <alignment horizontal="center" vertical="center" wrapText="1"/>
    </xf>
    <xf numFmtId="4" fontId="14" fillId="0" borderId="22" xfId="0" applyNumberFormat="1" applyFont="1" applyBorder="1" applyAlignment="1">
      <alignment horizontal="center" vertical="center" wrapText="1"/>
    </xf>
    <xf numFmtId="4" fontId="14" fillId="0" borderId="31" xfId="0" applyNumberFormat="1" applyFont="1" applyBorder="1" applyAlignment="1">
      <alignment horizontal="center" vertical="center" wrapText="1"/>
    </xf>
    <xf numFmtId="0" fontId="14" fillId="0" borderId="21" xfId="0" applyFont="1" applyBorder="1" applyAlignment="1">
      <alignment horizontal="center" vertical="center" wrapText="1"/>
    </xf>
    <xf numFmtId="10" fontId="14" fillId="0" borderId="31" xfId="1" applyNumberFormat="1" applyFont="1" applyBorder="1" applyAlignment="1">
      <alignment horizontal="center" vertical="center" wrapText="1"/>
    </xf>
    <xf numFmtId="10" fontId="14" fillId="0" borderId="36" xfId="0" applyNumberFormat="1" applyFont="1" applyBorder="1" applyAlignment="1">
      <alignment horizontal="center" vertical="center" wrapText="1"/>
    </xf>
    <xf numFmtId="4" fontId="14" fillId="0" borderId="20" xfId="0" applyNumberFormat="1" applyFont="1" applyBorder="1" applyAlignment="1">
      <alignment horizontal="center" vertical="center" wrapText="1"/>
    </xf>
    <xf numFmtId="10" fontId="14" fillId="0" borderId="20" xfId="0" applyNumberFormat="1" applyFont="1" applyBorder="1" applyAlignment="1">
      <alignment horizontal="center" vertical="center" wrapText="1"/>
    </xf>
    <xf numFmtId="10" fontId="14" fillId="0" borderId="37" xfId="1" applyNumberFormat="1" applyFont="1" applyBorder="1" applyAlignment="1">
      <alignment horizontal="center" vertical="center" wrapText="1"/>
    </xf>
    <xf numFmtId="10" fontId="14" fillId="0" borderId="20" xfId="1" applyNumberFormat="1" applyFont="1" applyBorder="1" applyAlignment="1">
      <alignment horizontal="center" vertical="center" wrapText="1"/>
    </xf>
    <xf numFmtId="3" fontId="14" fillId="0" borderId="22" xfId="1" applyNumberFormat="1" applyFont="1" applyBorder="1" applyAlignment="1">
      <alignment horizontal="center" vertical="center" wrapText="1"/>
    </xf>
    <xf numFmtId="10" fontId="14" fillId="0" borderId="21" xfId="1" applyNumberFormat="1" applyFont="1" applyBorder="1" applyAlignment="1">
      <alignment horizontal="center" vertical="center" wrapText="1"/>
    </xf>
    <xf numFmtId="0" fontId="14" fillId="0" borderId="22" xfId="0" applyFont="1" applyBorder="1" applyAlignment="1">
      <alignment horizontal="center" vertical="center" wrapText="1"/>
    </xf>
    <xf numFmtId="3" fontId="14" fillId="0" borderId="30" xfId="0" applyNumberFormat="1" applyFont="1" applyBorder="1" applyAlignment="1">
      <alignment horizontal="center" vertical="center" wrapText="1"/>
    </xf>
    <xf numFmtId="4" fontId="14" fillId="0" borderId="38" xfId="0" applyNumberFormat="1" applyFont="1" applyBorder="1" applyAlignment="1">
      <alignment horizontal="center" vertical="center" wrapText="1"/>
    </xf>
    <xf numFmtId="4" fontId="14" fillId="0" borderId="30" xfId="0" applyNumberFormat="1" applyFont="1" applyBorder="1" applyAlignment="1">
      <alignment horizontal="center" vertical="center" wrapText="1"/>
    </xf>
    <xf numFmtId="10" fontId="14" fillId="0" borderId="30" xfId="1" applyNumberFormat="1" applyFont="1" applyBorder="1" applyAlignment="1">
      <alignment horizontal="center" vertical="center" wrapText="1"/>
    </xf>
    <xf numFmtId="3" fontId="13" fillId="4" borderId="20" xfId="0" applyNumberFormat="1" applyFont="1" applyFill="1" applyBorder="1" applyAlignment="1">
      <alignment horizontal="center" vertical="center" wrapText="1"/>
    </xf>
    <xf numFmtId="3" fontId="12" fillId="5" borderId="31" xfId="0" applyNumberFormat="1" applyFont="1" applyFill="1" applyBorder="1" applyAlignment="1">
      <alignment horizontal="center" vertical="center" wrapText="1"/>
    </xf>
    <xf numFmtId="0" fontId="19" fillId="0" borderId="22" xfId="0" applyFont="1" applyBorder="1" applyAlignment="1">
      <alignment horizontal="right" vertical="center" wrapText="1"/>
    </xf>
    <xf numFmtId="4" fontId="17" fillId="0" borderId="31" xfId="0" applyNumberFormat="1" applyFont="1" applyBorder="1" applyAlignment="1">
      <alignment horizontal="center" vertical="center" wrapText="1"/>
    </xf>
    <xf numFmtId="3" fontId="17" fillId="0" borderId="22" xfId="0" applyNumberFormat="1" applyFont="1" applyBorder="1" applyAlignment="1">
      <alignment horizontal="center" vertical="center" wrapText="1"/>
    </xf>
    <xf numFmtId="4" fontId="17" fillId="0" borderId="20" xfId="0" applyNumberFormat="1" applyFont="1" applyBorder="1" applyAlignment="1">
      <alignment horizontal="center" vertical="center" wrapText="1"/>
    </xf>
    <xf numFmtId="0" fontId="20" fillId="8" borderId="20" xfId="0" applyFont="1" applyFill="1" applyBorder="1" applyAlignment="1">
      <alignment horizontal="center" vertical="center" wrapText="1"/>
    </xf>
    <xf numFmtId="0" fontId="21" fillId="8" borderId="22" xfId="0" applyFont="1" applyFill="1" applyBorder="1" applyAlignment="1">
      <alignment vertical="center" wrapText="1"/>
    </xf>
    <xf numFmtId="3" fontId="20" fillId="8" borderId="20" xfId="0" applyNumberFormat="1" applyFont="1" applyFill="1" applyBorder="1" applyAlignment="1">
      <alignment horizontal="center" vertical="center" wrapText="1"/>
    </xf>
    <xf numFmtId="4" fontId="20" fillId="8" borderId="21" xfId="0" applyNumberFormat="1" applyFont="1" applyFill="1" applyBorder="1" applyAlignment="1">
      <alignment horizontal="center" vertical="center" wrapText="1"/>
    </xf>
    <xf numFmtId="4" fontId="20" fillId="8" borderId="22" xfId="0" applyNumberFormat="1" applyFont="1" applyFill="1" applyBorder="1" applyAlignment="1">
      <alignment horizontal="center" vertical="center" wrapText="1"/>
    </xf>
    <xf numFmtId="4" fontId="20" fillId="8" borderId="31" xfId="0" applyNumberFormat="1" applyFont="1" applyFill="1" applyBorder="1" applyAlignment="1">
      <alignment horizontal="center" vertical="center" wrapText="1"/>
    </xf>
    <xf numFmtId="0" fontId="20" fillId="8" borderId="21" xfId="0" applyFont="1" applyFill="1" applyBorder="1" applyAlignment="1">
      <alignment horizontal="center" vertical="center" wrapText="1"/>
    </xf>
    <xf numFmtId="10" fontId="20" fillId="8" borderId="31" xfId="1" applyNumberFormat="1" applyFont="1" applyFill="1" applyBorder="1" applyAlignment="1">
      <alignment horizontal="center" vertical="center" wrapText="1"/>
    </xf>
    <xf numFmtId="10" fontId="20" fillId="8" borderId="36" xfId="0" applyNumberFormat="1" applyFont="1" applyFill="1" applyBorder="1" applyAlignment="1">
      <alignment horizontal="center" vertical="center" wrapText="1"/>
    </xf>
    <xf numFmtId="3" fontId="20" fillId="8" borderId="22" xfId="0" applyNumberFormat="1" applyFont="1" applyFill="1" applyBorder="1" applyAlignment="1">
      <alignment horizontal="center" vertical="center" wrapText="1"/>
    </xf>
    <xf numFmtId="4" fontId="20" fillId="8" borderId="20" xfId="0" applyNumberFormat="1" applyFont="1" applyFill="1" applyBorder="1" applyAlignment="1">
      <alignment horizontal="center" vertical="center" wrapText="1"/>
    </xf>
    <xf numFmtId="10" fontId="20" fillId="8" borderId="20" xfId="0" applyNumberFormat="1" applyFont="1" applyFill="1" applyBorder="1" applyAlignment="1">
      <alignment horizontal="center" vertical="center" wrapText="1"/>
    </xf>
    <xf numFmtId="10" fontId="20" fillId="8" borderId="37" xfId="1" applyNumberFormat="1" applyFont="1" applyFill="1" applyBorder="1" applyAlignment="1">
      <alignment horizontal="center" vertical="center" wrapText="1"/>
    </xf>
    <xf numFmtId="10" fontId="20" fillId="8" borderId="20" xfId="1" applyNumberFormat="1" applyFont="1" applyFill="1" applyBorder="1" applyAlignment="1">
      <alignment horizontal="center" vertical="center" wrapText="1"/>
    </xf>
    <xf numFmtId="3" fontId="20" fillId="8" borderId="22" xfId="1" applyNumberFormat="1" applyFont="1" applyFill="1" applyBorder="1" applyAlignment="1">
      <alignment horizontal="center" vertical="center" wrapText="1"/>
    </xf>
    <xf numFmtId="10" fontId="20" fillId="8" borderId="21" xfId="1" applyNumberFormat="1" applyFont="1" applyFill="1" applyBorder="1" applyAlignment="1">
      <alignment horizontal="center" vertical="center" wrapText="1"/>
    </xf>
    <xf numFmtId="0" fontId="20" fillId="8" borderId="22" xfId="0" applyFont="1" applyFill="1" applyBorder="1" applyAlignment="1">
      <alignment horizontal="center" vertical="center" wrapText="1"/>
    </xf>
    <xf numFmtId="3" fontId="20" fillId="8" borderId="30" xfId="0" applyNumberFormat="1" applyFont="1" applyFill="1" applyBorder="1" applyAlignment="1">
      <alignment horizontal="center" vertical="center" wrapText="1"/>
    </xf>
    <xf numFmtId="4" fontId="20" fillId="8" borderId="38" xfId="0" applyNumberFormat="1" applyFont="1" applyFill="1" applyBorder="1" applyAlignment="1">
      <alignment horizontal="center" vertical="center" wrapText="1"/>
    </xf>
    <xf numFmtId="4" fontId="20" fillId="8" borderId="30" xfId="0" applyNumberFormat="1" applyFont="1" applyFill="1" applyBorder="1" applyAlignment="1">
      <alignment horizontal="center" vertical="center" wrapText="1"/>
    </xf>
    <xf numFmtId="10" fontId="20" fillId="8" borderId="30" xfId="1" applyNumberFormat="1" applyFont="1" applyFill="1" applyBorder="1" applyAlignment="1">
      <alignment horizontal="center" vertical="center" wrapText="1"/>
    </xf>
    <xf numFmtId="0" fontId="13" fillId="4" borderId="40" xfId="0" applyFont="1" applyFill="1" applyBorder="1" applyAlignment="1">
      <alignment horizontal="center" vertical="center" wrapText="1"/>
    </xf>
    <xf numFmtId="0" fontId="2" fillId="4" borderId="32" xfId="0" applyFont="1" applyFill="1" applyBorder="1" applyAlignment="1">
      <alignment horizontal="right" vertical="center" wrapText="1"/>
    </xf>
    <xf numFmtId="4" fontId="13" fillId="4" borderId="41" xfId="0" applyNumberFormat="1" applyFont="1" applyFill="1" applyBorder="1" applyAlignment="1">
      <alignment horizontal="center" vertical="center" wrapText="1"/>
    </xf>
    <xf numFmtId="4" fontId="13" fillId="4" borderId="42" xfId="0" applyNumberFormat="1" applyFont="1" applyFill="1" applyBorder="1" applyAlignment="1">
      <alignment horizontal="center" vertical="center" wrapText="1"/>
    </xf>
    <xf numFmtId="0" fontId="13" fillId="4" borderId="42" xfId="0" applyFont="1" applyFill="1" applyBorder="1" applyAlignment="1">
      <alignment horizontal="center" vertical="center" wrapText="1"/>
    </xf>
    <xf numFmtId="10" fontId="13" fillId="4" borderId="41" xfId="1" applyNumberFormat="1" applyFont="1" applyFill="1" applyBorder="1" applyAlignment="1">
      <alignment horizontal="center" vertical="center" wrapText="1"/>
    </xf>
    <xf numFmtId="10" fontId="13" fillId="4" borderId="43" xfId="0" applyNumberFormat="1" applyFont="1" applyFill="1" applyBorder="1" applyAlignment="1">
      <alignment horizontal="center" vertical="center" wrapText="1"/>
    </xf>
    <xf numFmtId="3" fontId="13" fillId="4" borderId="32" xfId="0" applyNumberFormat="1" applyFont="1" applyFill="1" applyBorder="1" applyAlignment="1">
      <alignment horizontal="center" vertical="center" wrapText="1"/>
    </xf>
    <xf numFmtId="4" fontId="13" fillId="4" borderId="40" xfId="0" applyNumberFormat="1" applyFont="1" applyFill="1" applyBorder="1" applyAlignment="1">
      <alignment horizontal="center" vertical="center" wrapText="1"/>
    </xf>
    <xf numFmtId="10" fontId="13" fillId="4" borderId="40" xfId="0" applyNumberFormat="1" applyFont="1" applyFill="1" applyBorder="1" applyAlignment="1">
      <alignment horizontal="center" vertical="center" wrapText="1"/>
    </xf>
    <xf numFmtId="10" fontId="13" fillId="4" borderId="44" xfId="1" applyNumberFormat="1" applyFont="1" applyFill="1" applyBorder="1" applyAlignment="1">
      <alignment horizontal="center" vertical="center" wrapText="1"/>
    </xf>
    <xf numFmtId="10" fontId="13" fillId="4" borderId="40" xfId="1" applyNumberFormat="1" applyFont="1" applyFill="1" applyBorder="1" applyAlignment="1">
      <alignment horizontal="center" vertical="center" wrapText="1"/>
    </xf>
    <xf numFmtId="3" fontId="13" fillId="4" borderId="32" xfId="1" applyNumberFormat="1" applyFont="1" applyFill="1" applyBorder="1" applyAlignment="1">
      <alignment horizontal="center" vertical="center" wrapText="1"/>
    </xf>
    <xf numFmtId="10" fontId="13" fillId="4" borderId="42" xfId="1" applyNumberFormat="1" applyFont="1" applyFill="1" applyBorder="1" applyAlignment="1">
      <alignment horizontal="center" vertical="center" wrapText="1"/>
    </xf>
    <xf numFmtId="0" fontId="13" fillId="4" borderId="32" xfId="0" applyFont="1" applyFill="1" applyBorder="1" applyAlignment="1">
      <alignment horizontal="center" vertical="center" wrapText="1"/>
    </xf>
    <xf numFmtId="3" fontId="13" fillId="4" borderId="45" xfId="0" applyNumberFormat="1" applyFont="1" applyFill="1" applyBorder="1" applyAlignment="1">
      <alignment horizontal="center" vertical="center" wrapText="1"/>
    </xf>
    <xf numFmtId="4" fontId="13" fillId="4" borderId="46" xfId="0" applyNumberFormat="1" applyFont="1" applyFill="1" applyBorder="1" applyAlignment="1">
      <alignment horizontal="center" vertical="center" wrapText="1"/>
    </xf>
    <xf numFmtId="4" fontId="13" fillId="4" borderId="45" xfId="0" applyNumberFormat="1" applyFont="1" applyFill="1" applyBorder="1" applyAlignment="1">
      <alignment horizontal="center" vertical="center" wrapText="1"/>
    </xf>
    <xf numFmtId="10" fontId="13" fillId="4" borderId="45" xfId="1" applyNumberFormat="1" applyFont="1" applyFill="1" applyBorder="1" applyAlignment="1">
      <alignment horizontal="center" vertical="center" wrapText="1"/>
    </xf>
    <xf numFmtId="4" fontId="2" fillId="0" borderId="41" xfId="0" applyNumberFormat="1" applyFont="1" applyBorder="1" applyAlignment="1">
      <alignment horizontal="center" vertical="center"/>
    </xf>
    <xf numFmtId="0" fontId="2" fillId="0" borderId="32" xfId="0" applyFont="1" applyBorder="1" applyAlignment="1">
      <alignment horizontal="center" vertical="center"/>
    </xf>
    <xf numFmtId="3" fontId="12" fillId="9" borderId="48" xfId="0" applyNumberFormat="1" applyFont="1" applyFill="1" applyBorder="1" applyAlignment="1">
      <alignment horizontal="center" vertical="center" wrapText="1"/>
    </xf>
    <xf numFmtId="4" fontId="12" fillId="9" borderId="49" xfId="0" applyNumberFormat="1" applyFont="1" applyFill="1" applyBorder="1" applyAlignment="1">
      <alignment horizontal="center" vertical="center" wrapText="1"/>
    </xf>
    <xf numFmtId="4" fontId="12" fillId="9" borderId="50" xfId="0" applyNumberFormat="1" applyFont="1" applyFill="1" applyBorder="1" applyAlignment="1">
      <alignment horizontal="center" vertical="center" wrapText="1"/>
    </xf>
    <xf numFmtId="4" fontId="12" fillId="9" borderId="9" xfId="0" applyNumberFormat="1" applyFont="1" applyFill="1" applyBorder="1" applyAlignment="1">
      <alignment horizontal="center" vertical="center" wrapText="1"/>
    </xf>
    <xf numFmtId="4" fontId="12" fillId="9" borderId="10" xfId="0" applyNumberFormat="1" applyFont="1" applyFill="1" applyBorder="1" applyAlignment="1">
      <alignment horizontal="center" vertical="center" wrapText="1"/>
    </xf>
    <xf numFmtId="0" fontId="12" fillId="9" borderId="10" xfId="0" applyFont="1" applyFill="1" applyBorder="1" applyAlignment="1">
      <alignment horizontal="center" vertical="center" wrapText="1"/>
    </xf>
    <xf numFmtId="10" fontId="12" fillId="9" borderId="9" xfId="1" applyNumberFormat="1" applyFont="1" applyFill="1" applyBorder="1" applyAlignment="1">
      <alignment horizontal="center" vertical="center" wrapText="1"/>
    </xf>
    <xf numFmtId="10" fontId="12" fillId="9" borderId="3" xfId="0" applyNumberFormat="1" applyFont="1" applyFill="1" applyBorder="1" applyAlignment="1">
      <alignment horizontal="center" vertical="center" wrapText="1"/>
    </xf>
    <xf numFmtId="3" fontId="12" fillId="9" borderId="11" xfId="0" applyNumberFormat="1" applyFont="1" applyFill="1" applyBorder="1" applyAlignment="1">
      <alignment horizontal="center" vertical="center" wrapText="1"/>
    </xf>
    <xf numFmtId="4" fontId="12" fillId="9" borderId="47" xfId="0" applyNumberFormat="1" applyFont="1" applyFill="1" applyBorder="1" applyAlignment="1">
      <alignment horizontal="center" vertical="center" wrapText="1"/>
    </xf>
    <xf numFmtId="10" fontId="12" fillId="9" borderId="47" xfId="0" applyNumberFormat="1" applyFont="1" applyFill="1" applyBorder="1" applyAlignment="1">
      <alignment horizontal="center" vertical="center" wrapText="1"/>
    </xf>
    <xf numFmtId="0" fontId="12" fillId="9" borderId="2" xfId="0" applyFont="1" applyFill="1" applyBorder="1" applyAlignment="1">
      <alignment horizontal="center" vertical="center" wrapText="1"/>
    </xf>
    <xf numFmtId="10" fontId="12" fillId="9" borderId="47" xfId="1" applyNumberFormat="1" applyFont="1" applyFill="1" applyBorder="1" applyAlignment="1">
      <alignment horizontal="center" vertical="center" wrapText="1"/>
    </xf>
    <xf numFmtId="3" fontId="12" fillId="9" borderId="11" xfId="1" applyNumberFormat="1" applyFont="1" applyFill="1" applyBorder="1" applyAlignment="1">
      <alignment horizontal="center" vertical="center" wrapText="1"/>
    </xf>
    <xf numFmtId="10" fontId="12" fillId="9" borderId="10" xfId="1" applyNumberFormat="1" applyFont="1" applyFill="1" applyBorder="1" applyAlignment="1">
      <alignment horizontal="center" vertical="center" wrapText="1"/>
    </xf>
    <xf numFmtId="0" fontId="12" fillId="9" borderId="11" xfId="0" applyFont="1" applyFill="1" applyBorder="1" applyAlignment="1">
      <alignment horizontal="center" vertical="center" wrapText="1"/>
    </xf>
    <xf numFmtId="3" fontId="12" fillId="9" borderId="51" xfId="0" applyNumberFormat="1" applyFont="1" applyFill="1" applyBorder="1" applyAlignment="1">
      <alignment horizontal="center" vertical="center" wrapText="1"/>
    </xf>
    <xf numFmtId="4" fontId="12" fillId="9" borderId="1" xfId="0" applyNumberFormat="1" applyFont="1" applyFill="1" applyBorder="1" applyAlignment="1">
      <alignment horizontal="center" vertical="center" wrapText="1"/>
    </xf>
    <xf numFmtId="4" fontId="12" fillId="9" borderId="51" xfId="0" applyNumberFormat="1" applyFont="1" applyFill="1" applyBorder="1" applyAlignment="1">
      <alignment horizontal="center" vertical="center" wrapText="1"/>
    </xf>
    <xf numFmtId="10" fontId="12" fillId="9" borderId="51" xfId="1" applyNumberFormat="1" applyFont="1" applyFill="1" applyBorder="1" applyAlignment="1">
      <alignment horizontal="center" vertical="center" wrapText="1"/>
    </xf>
    <xf numFmtId="0" fontId="2" fillId="0" borderId="0" xfId="0" applyFont="1" applyBorder="1"/>
    <xf numFmtId="0" fontId="0" fillId="0" borderId="0" xfId="0" applyFont="1"/>
    <xf numFmtId="10" fontId="0" fillId="0" borderId="0" xfId="0" applyNumberFormat="1" applyFont="1"/>
    <xf numFmtId="0" fontId="22" fillId="0" borderId="0" xfId="0" applyFont="1"/>
    <xf numFmtId="0" fontId="9" fillId="0" borderId="0" xfId="2" applyFont="1" applyAlignment="1">
      <alignment vertical="center"/>
    </xf>
    <xf numFmtId="4" fontId="0" fillId="0" borderId="0" xfId="0" applyNumberFormat="1" applyFont="1"/>
    <xf numFmtId="0" fontId="9" fillId="0" borderId="0" xfId="2" applyFont="1"/>
    <xf numFmtId="0" fontId="23" fillId="0" borderId="0" xfId="2" applyFont="1" applyAlignment="1">
      <alignment horizontal="left" vertical="center" wrapText="1"/>
    </xf>
    <xf numFmtId="0" fontId="23" fillId="0" borderId="0" xfId="2" applyFont="1" applyAlignment="1">
      <alignment horizontal="left" wrapText="1"/>
    </xf>
    <xf numFmtId="0" fontId="0" fillId="0" borderId="0" xfId="0" applyFont="1" applyAlignment="1">
      <alignment horizontal="left"/>
    </xf>
    <xf numFmtId="0" fontId="24" fillId="0" borderId="0" xfId="0" applyFont="1" applyAlignment="1">
      <alignment horizontal="left"/>
    </xf>
    <xf numFmtId="0" fontId="5" fillId="0" borderId="0" xfId="0" applyFont="1" applyAlignment="1">
      <alignment horizontal="center" vertical="center" wrapText="1"/>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6" fillId="2" borderId="4"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7" fillId="3" borderId="2" xfId="0" applyFont="1" applyFill="1" applyBorder="1" applyAlignment="1">
      <alignment horizontal="center" wrapText="1"/>
    </xf>
    <xf numFmtId="0" fontId="7" fillId="3" borderId="3" xfId="0" applyFont="1" applyFill="1" applyBorder="1" applyAlignment="1">
      <alignment horizontal="center" wrapText="1"/>
    </xf>
    <xf numFmtId="0" fontId="7" fillId="3" borderId="9" xfId="0" applyFont="1" applyFill="1" applyBorder="1" applyAlignment="1">
      <alignment horizontal="center"/>
    </xf>
    <xf numFmtId="0" fontId="7" fillId="3" borderId="10" xfId="0" applyFont="1" applyFill="1" applyBorder="1" applyAlignment="1">
      <alignment horizontal="center"/>
    </xf>
    <xf numFmtId="0" fontId="7" fillId="3" borderId="11" xfId="0" applyFont="1" applyFill="1" applyBorder="1" applyAlignment="1">
      <alignment horizontal="center"/>
    </xf>
    <xf numFmtId="0" fontId="3" fillId="3" borderId="1"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8" fillId="3" borderId="17" xfId="0" applyFont="1" applyFill="1" applyBorder="1" applyAlignment="1">
      <alignment horizontal="center"/>
    </xf>
    <xf numFmtId="0" fontId="8" fillId="3" borderId="5" xfId="0" applyFont="1" applyFill="1" applyBorder="1" applyAlignment="1">
      <alignment horizontal="center"/>
    </xf>
    <xf numFmtId="0" fontId="3" fillId="3" borderId="15"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34"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27"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7" fillId="3" borderId="28" xfId="0" applyFont="1" applyFill="1" applyBorder="1" applyAlignment="1">
      <alignment horizontal="center" vertical="center" wrapText="1"/>
    </xf>
    <xf numFmtId="0" fontId="3" fillId="0" borderId="0" xfId="0" applyFont="1" applyAlignment="1">
      <alignment horizontal="center" wrapText="1"/>
    </xf>
    <xf numFmtId="0" fontId="4" fillId="0" borderId="0" xfId="0" applyFont="1" applyAlignment="1">
      <alignment horizontal="center" wrapText="1"/>
    </xf>
    <xf numFmtId="0" fontId="9" fillId="0" borderId="0" xfId="2" applyFont="1" applyAlignment="1">
      <alignment horizontal="left" wrapText="1"/>
    </xf>
    <xf numFmtId="0" fontId="9" fillId="0" borderId="0" xfId="2" applyAlignment="1">
      <alignment horizontal="left"/>
    </xf>
    <xf numFmtId="0" fontId="0" fillId="0" borderId="0" xfId="0" applyAlignment="1">
      <alignment horizontal="left" wrapText="1"/>
    </xf>
    <xf numFmtId="0" fontId="7" fillId="3" borderId="4"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3" borderId="33" xfId="0" applyFont="1" applyFill="1" applyBorder="1" applyAlignment="1">
      <alignment horizontal="center" vertical="center" wrapText="1"/>
    </xf>
    <xf numFmtId="0" fontId="8" fillId="3" borderId="14" xfId="0" applyFont="1" applyFill="1" applyBorder="1" applyAlignment="1">
      <alignment horizontal="center"/>
    </xf>
    <xf numFmtId="0" fontId="8" fillId="3" borderId="15" xfId="0" applyFont="1" applyFill="1" applyBorder="1" applyAlignment="1">
      <alignment horizontal="center"/>
    </xf>
    <xf numFmtId="0" fontId="8" fillId="3" borderId="16" xfId="0" applyFont="1" applyFill="1" applyBorder="1" applyAlignment="1">
      <alignment horizontal="center"/>
    </xf>
    <xf numFmtId="0" fontId="12" fillId="9" borderId="47" xfId="0" applyFont="1" applyFill="1" applyBorder="1" applyAlignment="1">
      <alignment horizontal="right" vertical="center" wrapText="1"/>
    </xf>
    <xf numFmtId="0" fontId="12" fillId="9" borderId="11" xfId="0" applyFont="1" applyFill="1" applyBorder="1" applyAlignment="1">
      <alignment horizontal="right" vertical="center" wrapText="1"/>
    </xf>
    <xf numFmtId="0" fontId="9" fillId="0" borderId="0" xfId="2" applyFont="1" applyAlignment="1">
      <alignment horizontal="left" vertical="center"/>
    </xf>
    <xf numFmtId="0" fontId="9" fillId="0" borderId="0" xfId="2" applyFont="1" applyAlignment="1">
      <alignment horizontal="left" vertical="center" wrapText="1"/>
    </xf>
    <xf numFmtId="0" fontId="6" fillId="3" borderId="19" xfId="0" applyFont="1" applyFill="1" applyBorder="1" applyAlignment="1">
      <alignment horizontal="center" vertical="center" wrapText="1"/>
    </xf>
    <xf numFmtId="0" fontId="6" fillId="3" borderId="33" xfId="0" applyFont="1" applyFill="1" applyBorder="1" applyAlignment="1">
      <alignment horizontal="center" vertical="center" wrapText="1"/>
    </xf>
    <xf numFmtId="0" fontId="26" fillId="0" borderId="0" xfId="0" applyFont="1"/>
  </cellXfs>
  <cellStyles count="5">
    <cellStyle name="Comma 2" xfId="3"/>
    <cellStyle name="Hyperlink" xfId="2" builtinId="8"/>
    <cellStyle name="Normal" xfId="0" builtinId="0"/>
    <cellStyle name="Percent" xfId="1" builtinId="5"/>
    <cellStyle name="Percent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71"/>
  <sheetViews>
    <sheetView tabSelected="1" zoomScale="70" zoomScaleNormal="70" workbookViewId="0">
      <pane ySplit="8" topLeftCell="A57" activePane="bottomLeft" state="frozen"/>
      <selection activeCell="E1" sqref="E1"/>
      <selection pane="bottomLeft" activeCell="B65" sqref="B65"/>
    </sheetView>
  </sheetViews>
  <sheetFormatPr defaultColWidth="11.8984375" defaultRowHeight="15.6" x14ac:dyDescent="0.3"/>
  <cols>
    <col min="2" max="2" width="33.69921875" customWidth="1"/>
    <col min="4" max="4" width="15.19921875" customWidth="1"/>
    <col min="5" max="5" width="15.09765625" customWidth="1"/>
    <col min="13" max="13" width="12.5" customWidth="1"/>
    <col min="14" max="14" width="16.3984375" customWidth="1"/>
    <col min="15" max="15" width="13.5" customWidth="1"/>
    <col min="16" max="16" width="15.69921875" bestFit="1" customWidth="1"/>
    <col min="17" max="17" width="15.09765625" bestFit="1" customWidth="1"/>
    <col min="18" max="18" width="17.69921875" customWidth="1"/>
    <col min="19" max="19" width="17.09765625" customWidth="1"/>
    <col min="20" max="20" width="13.5" bestFit="1" customWidth="1"/>
    <col min="21" max="21" width="11.5" bestFit="1" customWidth="1"/>
    <col min="22" max="22" width="12.09765625" bestFit="1" customWidth="1"/>
    <col min="23" max="23" width="20.296875" bestFit="1" customWidth="1"/>
    <col min="24" max="24" width="13.5" bestFit="1" customWidth="1"/>
    <col min="25" max="25" width="11.5" bestFit="1" customWidth="1"/>
    <col min="26" max="26" width="12.09765625" bestFit="1" customWidth="1"/>
    <col min="27" max="27" width="20.296875" bestFit="1" customWidth="1"/>
    <col min="28" max="28" width="14.69921875" customWidth="1"/>
    <col min="29" max="29" width="13.59765625" bestFit="1" customWidth="1"/>
  </cols>
  <sheetData>
    <row r="1" spans="1:36"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1:36" ht="15.6" customHeight="1" x14ac:dyDescent="0.3">
      <c r="A2" s="285" t="s">
        <v>0</v>
      </c>
      <c r="B2" s="286"/>
      <c r="C2" s="286"/>
      <c r="D2" s="286"/>
      <c r="E2" s="286"/>
      <c r="F2" s="286"/>
      <c r="G2" s="286"/>
      <c r="H2" s="286"/>
      <c r="I2" s="286"/>
      <c r="J2" s="286"/>
      <c r="K2" s="286"/>
      <c r="L2" s="286"/>
      <c r="M2" s="286"/>
      <c r="N2" s="286"/>
      <c r="O2" s="286"/>
      <c r="P2" s="286"/>
      <c r="Q2" s="286"/>
      <c r="R2" s="286"/>
      <c r="S2" s="286"/>
      <c r="T2" s="286"/>
      <c r="U2" s="286"/>
      <c r="V2" s="286"/>
      <c r="W2" s="286"/>
      <c r="X2" s="286"/>
      <c r="Y2" s="286"/>
      <c r="Z2" s="286"/>
      <c r="AA2" s="286"/>
      <c r="AB2" s="2"/>
      <c r="AC2" s="2"/>
      <c r="AD2" s="2"/>
      <c r="AE2" s="245" t="s">
        <v>1</v>
      </c>
      <c r="AF2" s="245"/>
      <c r="AG2" s="3"/>
    </row>
    <row r="3" spans="1:36" ht="16.2" thickBot="1" x14ac:dyDescent="0.3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6" ht="16.2" thickBot="1" x14ac:dyDescent="0.35">
      <c r="A4" s="3"/>
      <c r="B4" s="3"/>
      <c r="C4" s="3"/>
      <c r="D4" s="3"/>
      <c r="E4" s="3"/>
      <c r="F4" s="3"/>
      <c r="G4" s="3"/>
      <c r="H4" s="3"/>
      <c r="I4" s="3"/>
      <c r="J4" s="3"/>
      <c r="K4" s="3"/>
      <c r="L4" s="3"/>
      <c r="M4" s="3"/>
      <c r="N4" s="3"/>
      <c r="O4" s="3"/>
      <c r="P4" s="3"/>
      <c r="Q4" s="3"/>
      <c r="R4" s="3"/>
      <c r="S4" s="3"/>
      <c r="T4" s="246" t="s">
        <v>2</v>
      </c>
      <c r="U4" s="247"/>
      <c r="V4" s="247"/>
      <c r="W4" s="247"/>
      <c r="X4" s="247"/>
      <c r="Y4" s="247"/>
      <c r="Z4" s="247"/>
      <c r="AA4" s="247"/>
      <c r="AB4" s="247"/>
      <c r="AC4" s="247"/>
      <c r="AD4" s="247"/>
      <c r="AE4" s="248"/>
      <c r="AF4" s="3"/>
      <c r="AG4" s="3"/>
    </row>
    <row r="5" spans="1:36" ht="16.2" customHeight="1" thickBot="1" x14ac:dyDescent="0.35">
      <c r="A5" s="249" t="s">
        <v>3</v>
      </c>
      <c r="B5" s="252" t="s">
        <v>4</v>
      </c>
      <c r="C5" s="255" t="s">
        <v>5</v>
      </c>
      <c r="D5" s="257" t="s">
        <v>6</v>
      </c>
      <c r="E5" s="259" t="s">
        <v>7</v>
      </c>
      <c r="F5" s="261" t="s">
        <v>8</v>
      </c>
      <c r="G5" s="261"/>
      <c r="H5" s="261"/>
      <c r="I5" s="261"/>
      <c r="J5" s="262"/>
      <c r="K5" s="263" t="s">
        <v>9</v>
      </c>
      <c r="L5" s="264"/>
      <c r="M5" s="265"/>
      <c r="N5" s="280" t="s">
        <v>10</v>
      </c>
      <c r="O5" s="281"/>
      <c r="P5" s="280" t="s">
        <v>11</v>
      </c>
      <c r="Q5" s="281"/>
      <c r="R5" s="290" t="s">
        <v>12</v>
      </c>
      <c r="S5" s="292" t="s">
        <v>13</v>
      </c>
      <c r="T5" s="295" t="s">
        <v>8</v>
      </c>
      <c r="U5" s="296"/>
      <c r="V5" s="296"/>
      <c r="W5" s="297"/>
      <c r="X5" s="295" t="s">
        <v>9</v>
      </c>
      <c r="Y5" s="296"/>
      <c r="Z5" s="296"/>
      <c r="AA5" s="296"/>
      <c r="AB5" s="295" t="s">
        <v>14</v>
      </c>
      <c r="AC5" s="296"/>
      <c r="AD5" s="296"/>
      <c r="AE5" s="297"/>
      <c r="AF5" s="268" t="s">
        <v>15</v>
      </c>
      <c r="AG5" s="269"/>
    </row>
    <row r="6" spans="1:36" ht="98.4" customHeight="1" thickBot="1" x14ac:dyDescent="0.35">
      <c r="A6" s="250"/>
      <c r="B6" s="253"/>
      <c r="C6" s="256"/>
      <c r="D6" s="258"/>
      <c r="E6" s="260"/>
      <c r="F6" s="270" t="s">
        <v>16</v>
      </c>
      <c r="G6" s="271"/>
      <c r="H6" s="272" t="s">
        <v>17</v>
      </c>
      <c r="I6" s="274" t="s">
        <v>11</v>
      </c>
      <c r="J6" s="275"/>
      <c r="K6" s="276" t="s">
        <v>16</v>
      </c>
      <c r="L6" s="271"/>
      <c r="M6" s="302" t="s">
        <v>17</v>
      </c>
      <c r="N6" s="282"/>
      <c r="O6" s="283"/>
      <c r="P6" s="284"/>
      <c r="Q6" s="283"/>
      <c r="R6" s="291"/>
      <c r="S6" s="293"/>
      <c r="T6" s="4" t="s">
        <v>18</v>
      </c>
      <c r="U6" s="278" t="s">
        <v>19</v>
      </c>
      <c r="V6" s="279"/>
      <c r="W6" s="277" t="s">
        <v>20</v>
      </c>
      <c r="X6" s="4" t="s">
        <v>18</v>
      </c>
      <c r="Y6" s="278" t="s">
        <v>19</v>
      </c>
      <c r="Z6" s="279"/>
      <c r="AA6" s="277" t="s">
        <v>21</v>
      </c>
      <c r="AB6" s="4" t="s">
        <v>22</v>
      </c>
      <c r="AC6" s="278" t="s">
        <v>23</v>
      </c>
      <c r="AD6" s="279"/>
      <c r="AE6" s="277" t="s">
        <v>21</v>
      </c>
      <c r="AF6" s="266" t="s">
        <v>24</v>
      </c>
      <c r="AG6" s="267"/>
    </row>
    <row r="7" spans="1:36" ht="79.2" x14ac:dyDescent="0.3">
      <c r="A7" s="251"/>
      <c r="B7" s="254"/>
      <c r="C7" s="256"/>
      <c r="D7" s="258"/>
      <c r="E7" s="260"/>
      <c r="F7" s="5" t="s">
        <v>25</v>
      </c>
      <c r="G7" s="5" t="s">
        <v>26</v>
      </c>
      <c r="H7" s="273"/>
      <c r="I7" s="6" t="s">
        <v>27</v>
      </c>
      <c r="J7" s="7" t="s">
        <v>28</v>
      </c>
      <c r="K7" s="5" t="s">
        <v>25</v>
      </c>
      <c r="L7" s="5" t="s">
        <v>26</v>
      </c>
      <c r="M7" s="303"/>
      <c r="N7" s="8" t="s">
        <v>29</v>
      </c>
      <c r="O7" s="9" t="s">
        <v>30</v>
      </c>
      <c r="P7" s="4" t="s">
        <v>27</v>
      </c>
      <c r="Q7" s="10" t="s">
        <v>28</v>
      </c>
      <c r="R7" s="11" t="s">
        <v>31</v>
      </c>
      <c r="S7" s="294"/>
      <c r="T7" s="12" t="s">
        <v>32</v>
      </c>
      <c r="U7" s="13" t="s">
        <v>32</v>
      </c>
      <c r="V7" s="13" t="s">
        <v>31</v>
      </c>
      <c r="W7" s="254"/>
      <c r="X7" s="12" t="s">
        <v>33</v>
      </c>
      <c r="Y7" s="13" t="s">
        <v>32</v>
      </c>
      <c r="Z7" s="13" t="s">
        <v>31</v>
      </c>
      <c r="AA7" s="254"/>
      <c r="AB7" s="12" t="s">
        <v>32</v>
      </c>
      <c r="AC7" s="13" t="s">
        <v>32</v>
      </c>
      <c r="AD7" s="13" t="s">
        <v>31</v>
      </c>
      <c r="AE7" s="254"/>
      <c r="AF7" s="14" t="s">
        <v>34</v>
      </c>
      <c r="AG7" s="15" t="s">
        <v>35</v>
      </c>
    </row>
    <row r="8" spans="1:36" ht="24" x14ac:dyDescent="0.3">
      <c r="A8" s="16">
        <v>1</v>
      </c>
      <c r="B8" s="17">
        <v>2</v>
      </c>
      <c r="C8" s="16">
        <v>3</v>
      </c>
      <c r="D8" s="18">
        <v>4</v>
      </c>
      <c r="E8" s="17">
        <v>5</v>
      </c>
      <c r="F8" s="19">
        <v>6</v>
      </c>
      <c r="G8" s="18">
        <v>7</v>
      </c>
      <c r="H8" s="18">
        <v>8</v>
      </c>
      <c r="I8" s="19" t="s">
        <v>36</v>
      </c>
      <c r="J8" s="20" t="s">
        <v>37</v>
      </c>
      <c r="K8" s="19">
        <v>11</v>
      </c>
      <c r="L8" s="18">
        <v>12</v>
      </c>
      <c r="M8" s="17">
        <v>13</v>
      </c>
      <c r="N8" s="16" t="s">
        <v>38</v>
      </c>
      <c r="O8" s="17" t="s">
        <v>39</v>
      </c>
      <c r="P8" s="16" t="s">
        <v>40</v>
      </c>
      <c r="Q8" s="21" t="s">
        <v>41</v>
      </c>
      <c r="R8" s="16" t="s">
        <v>42</v>
      </c>
      <c r="S8" s="17" t="s">
        <v>43</v>
      </c>
      <c r="T8" s="16">
        <v>20</v>
      </c>
      <c r="U8" s="18">
        <v>21</v>
      </c>
      <c r="V8" s="18" t="s">
        <v>44</v>
      </c>
      <c r="W8" s="17">
        <v>23</v>
      </c>
      <c r="X8" s="16">
        <v>24</v>
      </c>
      <c r="Y8" s="18">
        <v>25</v>
      </c>
      <c r="Z8" s="18" t="s">
        <v>45</v>
      </c>
      <c r="AA8" s="22">
        <v>27</v>
      </c>
      <c r="AB8" s="23" t="s">
        <v>46</v>
      </c>
      <c r="AC8" s="22" t="s">
        <v>47</v>
      </c>
      <c r="AD8" s="22" t="s">
        <v>48</v>
      </c>
      <c r="AE8" s="17" t="s">
        <v>49</v>
      </c>
      <c r="AF8" s="24">
        <v>32</v>
      </c>
      <c r="AG8" s="25">
        <v>33</v>
      </c>
    </row>
    <row r="9" spans="1:36" ht="27.6" x14ac:dyDescent="0.3">
      <c r="A9" s="26">
        <v>1</v>
      </c>
      <c r="B9" s="27" t="s">
        <v>50</v>
      </c>
      <c r="C9" s="26"/>
      <c r="D9" s="28"/>
      <c r="E9" s="29">
        <f>SUM(E10:E14)</f>
        <v>1203284.06</v>
      </c>
      <c r="F9" s="30">
        <f>SUM(F10:F14)</f>
        <v>310392.94</v>
      </c>
      <c r="G9" s="31">
        <f>SUM(G10:G14)</f>
        <v>0</v>
      </c>
      <c r="H9" s="28">
        <f>SUM(H10:H14)</f>
        <v>4</v>
      </c>
      <c r="I9" s="32">
        <f t="shared" ref="I9:I29" si="0">(F9+G9)/$N$53*100%</f>
        <v>1.7705522417299824E-2</v>
      </c>
      <c r="J9" s="33">
        <f t="shared" ref="J9:J29" si="1">H9/$O$53*100%</f>
        <v>9.8570724494825043E-4</v>
      </c>
      <c r="K9" s="30">
        <f>SUM(K10:K14)</f>
        <v>5595.73</v>
      </c>
      <c r="L9" s="31">
        <f>SUM(L10:L14)</f>
        <v>147062.13</v>
      </c>
      <c r="M9" s="34">
        <f>SUM(M10:M14)</f>
        <v>14</v>
      </c>
      <c r="N9" s="35">
        <f>SUM(N10:N14)</f>
        <v>463050.80000000005</v>
      </c>
      <c r="O9" s="34">
        <f>SUM(O10:O14)</f>
        <v>18</v>
      </c>
      <c r="P9" s="36">
        <f t="shared" ref="P9:P14" si="2">N9/$N$53</f>
        <v>2.6413475511874139E-2</v>
      </c>
      <c r="Q9" s="37">
        <f>O9/$O$53*100%</f>
        <v>4.4356826022671266E-3</v>
      </c>
      <c r="R9" s="38">
        <f t="shared" ref="R9:R29" si="3">N9/E9*100%</f>
        <v>0.38482251647212878</v>
      </c>
      <c r="S9" s="39">
        <f>N9/O9</f>
        <v>25725.044444444447</v>
      </c>
      <c r="T9" s="35">
        <f>SUM(T10:T14)</f>
        <v>310392.94</v>
      </c>
      <c r="U9" s="31">
        <f>SUM(U10:U14)</f>
        <v>0</v>
      </c>
      <c r="V9" s="40">
        <f>U9/T9*100%</f>
        <v>0</v>
      </c>
      <c r="W9" s="41">
        <f>SUM(W10:W14)</f>
        <v>0</v>
      </c>
      <c r="X9" s="35">
        <f>SUM(X10:X14)</f>
        <v>152657.86000000002</v>
      </c>
      <c r="Y9" s="31">
        <f>SUM(Y10:Y14)</f>
        <v>148691.19</v>
      </c>
      <c r="Z9" s="40">
        <f t="shared" ref="Z9:Z17" si="4">Y9/X9</f>
        <v>0.97401594650940337</v>
      </c>
      <c r="AA9" s="42">
        <f>SUM(AA10:AA14)</f>
        <v>5</v>
      </c>
      <c r="AB9" s="43">
        <f>SUM(AB10:AB14)</f>
        <v>463050.8</v>
      </c>
      <c r="AC9" s="44">
        <f>SUM(AC10:AC14)</f>
        <v>148691.19</v>
      </c>
      <c r="AD9" s="45">
        <f>AC9/AB9*100%</f>
        <v>0.32111204645365043</v>
      </c>
      <c r="AE9" s="34">
        <f>SUM(AE10:AE14)</f>
        <v>5</v>
      </c>
      <c r="AF9" s="30">
        <f>SUM(AF10:AF14)</f>
        <v>941628.78</v>
      </c>
      <c r="AG9" s="41">
        <f>SUM(AG10:AG14)</f>
        <v>8</v>
      </c>
      <c r="AI9" s="46"/>
    </row>
    <row r="10" spans="1:36" ht="41.4" x14ac:dyDescent="0.3">
      <c r="A10" s="47" t="s">
        <v>51</v>
      </c>
      <c r="B10" s="48" t="s">
        <v>52</v>
      </c>
      <c r="C10" s="47" t="s">
        <v>53</v>
      </c>
      <c r="D10" s="49" t="s">
        <v>53</v>
      </c>
      <c r="E10" s="50">
        <v>187933.58</v>
      </c>
      <c r="F10" s="51">
        <v>187933.58000000002</v>
      </c>
      <c r="G10" s="52">
        <v>0</v>
      </c>
      <c r="H10" s="49">
        <v>3</v>
      </c>
      <c r="I10" s="53">
        <f t="shared" si="0"/>
        <v>1.0720160753828391E-2</v>
      </c>
      <c r="J10" s="54">
        <f t="shared" si="1"/>
        <v>7.3928043371118777E-4</v>
      </c>
      <c r="K10" s="55">
        <v>0</v>
      </c>
      <c r="L10" s="52">
        <v>0</v>
      </c>
      <c r="M10" s="56">
        <v>0</v>
      </c>
      <c r="N10" s="57">
        <f t="shared" ref="N10:N15" si="5">F10+G10+K10+L10</f>
        <v>187933.58000000002</v>
      </c>
      <c r="O10" s="56">
        <f t="shared" ref="O10:O15" si="6">H10+M10</f>
        <v>3</v>
      </c>
      <c r="P10" s="58">
        <f t="shared" si="2"/>
        <v>1.0720160753828391E-2</v>
      </c>
      <c r="Q10" s="59">
        <f>O10/$O$53</f>
        <v>7.3928043371118777E-4</v>
      </c>
      <c r="R10" s="60">
        <f t="shared" si="3"/>
        <v>1.0000000000000002</v>
      </c>
      <c r="S10" s="61">
        <f>N10/O10</f>
        <v>62644.526666666672</v>
      </c>
      <c r="T10" s="57">
        <v>187933.58</v>
      </c>
      <c r="U10" s="52"/>
      <c r="V10" s="62">
        <f>U10/T10*100%</f>
        <v>0</v>
      </c>
      <c r="W10" s="63">
        <v>0</v>
      </c>
      <c r="X10" s="57">
        <v>0</v>
      </c>
      <c r="Y10" s="52"/>
      <c r="Z10" s="62"/>
      <c r="AA10" s="64">
        <v>0</v>
      </c>
      <c r="AB10" s="65">
        <f t="shared" ref="AB10:AC15" si="7">T10+X10</f>
        <v>187933.58</v>
      </c>
      <c r="AC10" s="66">
        <f t="shared" si="7"/>
        <v>0</v>
      </c>
      <c r="AD10" s="67">
        <f>AC10/AB10*100%</f>
        <v>0</v>
      </c>
      <c r="AE10" s="56">
        <f t="shared" ref="AE10:AE15" si="8">W10+AA10</f>
        <v>0</v>
      </c>
      <c r="AF10" s="68"/>
      <c r="AG10" s="69"/>
      <c r="AI10" s="46"/>
    </row>
    <row r="11" spans="1:36" ht="41.4" x14ac:dyDescent="0.3">
      <c r="A11" s="47" t="s">
        <v>54</v>
      </c>
      <c r="B11" s="48" t="s">
        <v>55</v>
      </c>
      <c r="C11" s="47" t="s">
        <v>53</v>
      </c>
      <c r="D11" s="49" t="s">
        <v>53</v>
      </c>
      <c r="E11" s="50">
        <v>115495.02</v>
      </c>
      <c r="F11" s="51">
        <v>0</v>
      </c>
      <c r="G11" s="52">
        <v>0</v>
      </c>
      <c r="H11" s="49">
        <v>0</v>
      </c>
      <c r="I11" s="53">
        <f t="shared" si="0"/>
        <v>0</v>
      </c>
      <c r="J11" s="54">
        <f t="shared" si="1"/>
        <v>0</v>
      </c>
      <c r="K11" s="55">
        <v>5595.73</v>
      </c>
      <c r="L11" s="52">
        <v>0</v>
      </c>
      <c r="M11" s="56">
        <v>13</v>
      </c>
      <c r="N11" s="57">
        <f t="shared" si="5"/>
        <v>5595.73</v>
      </c>
      <c r="O11" s="56">
        <f t="shared" si="6"/>
        <v>13</v>
      </c>
      <c r="P11" s="58">
        <f t="shared" si="2"/>
        <v>3.1919322313244997E-4</v>
      </c>
      <c r="Q11" s="59">
        <f>O11/$O$53</f>
        <v>3.2035485460818135E-3</v>
      </c>
      <c r="R11" s="60">
        <f>N11/E11</f>
        <v>4.8449967799477411E-2</v>
      </c>
      <c r="S11" s="61">
        <f>N11/O11</f>
        <v>430.44076923076921</v>
      </c>
      <c r="T11" s="57">
        <v>0</v>
      </c>
      <c r="U11" s="52">
        <v>0</v>
      </c>
      <c r="V11" s="62"/>
      <c r="W11" s="63">
        <v>0</v>
      </c>
      <c r="X11" s="57">
        <f>N11</f>
        <v>5595.73</v>
      </c>
      <c r="Y11" s="52">
        <v>1629.06</v>
      </c>
      <c r="Z11" s="62">
        <f t="shared" si="4"/>
        <v>0.29112555466400275</v>
      </c>
      <c r="AA11" s="64">
        <v>5</v>
      </c>
      <c r="AB11" s="65">
        <f t="shared" si="7"/>
        <v>5595.73</v>
      </c>
      <c r="AC11" s="66">
        <f t="shared" si="7"/>
        <v>1629.06</v>
      </c>
      <c r="AD11" s="67">
        <f>AC11/AB11*100%</f>
        <v>0.29112555466400275</v>
      </c>
      <c r="AE11" s="56">
        <f t="shared" si="8"/>
        <v>5</v>
      </c>
      <c r="AF11" s="68">
        <v>0</v>
      </c>
      <c r="AG11" s="69">
        <v>0</v>
      </c>
      <c r="AI11" s="46"/>
    </row>
    <row r="12" spans="1:36" ht="27.6" x14ac:dyDescent="0.3">
      <c r="A12" s="47" t="s">
        <v>56</v>
      </c>
      <c r="B12" s="70" t="s">
        <v>57</v>
      </c>
      <c r="C12" s="47" t="s">
        <v>53</v>
      </c>
      <c r="D12" s="49" t="s">
        <v>53</v>
      </c>
      <c r="E12" s="50">
        <v>899855.46</v>
      </c>
      <c r="F12" s="51">
        <v>122459.36</v>
      </c>
      <c r="G12" s="52">
        <v>0</v>
      </c>
      <c r="H12" s="71">
        <v>1</v>
      </c>
      <c r="I12" s="53">
        <f t="shared" si="0"/>
        <v>6.9853616634714356E-3</v>
      </c>
      <c r="J12" s="54">
        <f t="shared" si="1"/>
        <v>2.4642681123706261E-4</v>
      </c>
      <c r="K12" s="55">
        <v>0</v>
      </c>
      <c r="L12" s="72">
        <v>147062.13</v>
      </c>
      <c r="M12" s="73">
        <v>1</v>
      </c>
      <c r="N12" s="57">
        <f t="shared" si="5"/>
        <v>269521.49</v>
      </c>
      <c r="O12" s="56">
        <f t="shared" si="6"/>
        <v>2</v>
      </c>
      <c r="P12" s="58">
        <f t="shared" si="2"/>
        <v>1.5374121534913297E-2</v>
      </c>
      <c r="Q12" s="74">
        <f t="shared" ref="Q12:Q27" si="9">O12/$O$53*100%</f>
        <v>4.9285362247412522E-4</v>
      </c>
      <c r="R12" s="75">
        <f t="shared" si="3"/>
        <v>0.29951642456000654</v>
      </c>
      <c r="S12" s="61">
        <f>N12/O12</f>
        <v>134760.745</v>
      </c>
      <c r="T12" s="57">
        <v>122459.36</v>
      </c>
      <c r="U12" s="76"/>
      <c r="V12" s="62">
        <f>U12/T12*100%</f>
        <v>0</v>
      </c>
      <c r="W12" s="77"/>
      <c r="X12" s="57">
        <v>147062.13</v>
      </c>
      <c r="Y12" s="72">
        <v>147062.13</v>
      </c>
      <c r="Z12" s="62">
        <f t="shared" si="4"/>
        <v>1</v>
      </c>
      <c r="AA12" s="78"/>
      <c r="AB12" s="65">
        <f t="shared" si="7"/>
        <v>269521.49</v>
      </c>
      <c r="AC12" s="66">
        <f t="shared" si="7"/>
        <v>147062.13</v>
      </c>
      <c r="AD12" s="67">
        <f>AC12/AB12*100%</f>
        <v>0.54564157388711387</v>
      </c>
      <c r="AE12" s="56">
        <f t="shared" si="8"/>
        <v>0</v>
      </c>
      <c r="AF12" s="68">
        <v>941628.78</v>
      </c>
      <c r="AG12" s="69">
        <v>8</v>
      </c>
      <c r="AI12" s="46"/>
    </row>
    <row r="13" spans="1:36" ht="27.6" x14ac:dyDescent="0.3">
      <c r="A13" s="47" t="s">
        <v>58</v>
      </c>
      <c r="B13" s="70" t="s">
        <v>59</v>
      </c>
      <c r="C13" s="47" t="s">
        <v>53</v>
      </c>
      <c r="D13" s="49" t="s">
        <v>53</v>
      </c>
      <c r="E13" s="50">
        <v>0</v>
      </c>
      <c r="F13" s="51">
        <v>0</v>
      </c>
      <c r="G13" s="52">
        <v>0</v>
      </c>
      <c r="H13" s="79">
        <v>0</v>
      </c>
      <c r="I13" s="53">
        <f t="shared" si="0"/>
        <v>0</v>
      </c>
      <c r="J13" s="54">
        <f t="shared" si="1"/>
        <v>0</v>
      </c>
      <c r="K13" s="55">
        <v>0</v>
      </c>
      <c r="L13" s="72">
        <v>0</v>
      </c>
      <c r="M13" s="73">
        <v>0</v>
      </c>
      <c r="N13" s="57">
        <f t="shared" si="5"/>
        <v>0</v>
      </c>
      <c r="O13" s="56">
        <f t="shared" si="6"/>
        <v>0</v>
      </c>
      <c r="P13" s="58">
        <f t="shared" si="2"/>
        <v>0</v>
      </c>
      <c r="Q13" s="74">
        <f t="shared" si="9"/>
        <v>0</v>
      </c>
      <c r="R13" s="80" t="s">
        <v>60</v>
      </c>
      <c r="S13" s="61" t="s">
        <v>60</v>
      </c>
      <c r="T13" s="57"/>
      <c r="U13" s="76"/>
      <c r="V13" s="62"/>
      <c r="W13" s="77"/>
      <c r="X13" s="57"/>
      <c r="Y13" s="76"/>
      <c r="Z13" s="62"/>
      <c r="AA13" s="78"/>
      <c r="AB13" s="65">
        <f t="shared" si="7"/>
        <v>0</v>
      </c>
      <c r="AC13" s="66">
        <f t="shared" si="7"/>
        <v>0</v>
      </c>
      <c r="AD13" s="67"/>
      <c r="AE13" s="56">
        <f t="shared" si="8"/>
        <v>0</v>
      </c>
      <c r="AF13" s="68"/>
      <c r="AG13" s="69"/>
      <c r="AI13" s="46"/>
    </row>
    <row r="14" spans="1:36" ht="27.6" x14ac:dyDescent="0.3">
      <c r="A14" s="47" t="s">
        <v>61</v>
      </c>
      <c r="B14" s="70" t="s">
        <v>62</v>
      </c>
      <c r="C14" s="47" t="s">
        <v>53</v>
      </c>
      <c r="D14" s="49" t="s">
        <v>53</v>
      </c>
      <c r="E14" s="50">
        <v>0</v>
      </c>
      <c r="F14" s="51">
        <v>0</v>
      </c>
      <c r="G14" s="52">
        <v>0</v>
      </c>
      <c r="H14" s="71">
        <v>0</v>
      </c>
      <c r="I14" s="53">
        <f t="shared" si="0"/>
        <v>0</v>
      </c>
      <c r="J14" s="54">
        <f t="shared" si="1"/>
        <v>0</v>
      </c>
      <c r="K14" s="55">
        <v>0</v>
      </c>
      <c r="L14" s="72">
        <v>0</v>
      </c>
      <c r="M14" s="73">
        <v>0</v>
      </c>
      <c r="N14" s="57">
        <f t="shared" si="5"/>
        <v>0</v>
      </c>
      <c r="O14" s="56">
        <f t="shared" si="6"/>
        <v>0</v>
      </c>
      <c r="P14" s="58">
        <f t="shared" si="2"/>
        <v>0</v>
      </c>
      <c r="Q14" s="74">
        <f t="shared" si="9"/>
        <v>0</v>
      </c>
      <c r="R14" s="80" t="s">
        <v>60</v>
      </c>
      <c r="S14" s="61" t="s">
        <v>60</v>
      </c>
      <c r="T14" s="57"/>
      <c r="U14" s="76"/>
      <c r="V14" s="62"/>
      <c r="W14" s="77"/>
      <c r="X14" s="57"/>
      <c r="Y14" s="76"/>
      <c r="Z14" s="62"/>
      <c r="AA14" s="78"/>
      <c r="AB14" s="65">
        <f t="shared" si="7"/>
        <v>0</v>
      </c>
      <c r="AC14" s="66">
        <f t="shared" si="7"/>
        <v>0</v>
      </c>
      <c r="AD14" s="67"/>
      <c r="AE14" s="56">
        <f t="shared" si="8"/>
        <v>0</v>
      </c>
      <c r="AF14" s="68"/>
      <c r="AG14" s="69"/>
      <c r="AI14" s="46"/>
    </row>
    <row r="15" spans="1:36" ht="27.6" x14ac:dyDescent="0.3">
      <c r="A15" s="26">
        <v>2</v>
      </c>
      <c r="B15" s="81" t="s">
        <v>63</v>
      </c>
      <c r="C15" s="82"/>
      <c r="D15" s="31"/>
      <c r="E15" s="29"/>
      <c r="F15" s="30">
        <v>0</v>
      </c>
      <c r="G15" s="31">
        <v>0</v>
      </c>
      <c r="H15" s="28">
        <v>0</v>
      </c>
      <c r="I15" s="32">
        <f t="shared" si="0"/>
        <v>0</v>
      </c>
      <c r="J15" s="33">
        <f t="shared" si="1"/>
        <v>0</v>
      </c>
      <c r="K15" s="30"/>
      <c r="L15" s="31"/>
      <c r="M15" s="34"/>
      <c r="N15" s="35">
        <f t="shared" si="5"/>
        <v>0</v>
      </c>
      <c r="O15" s="34">
        <f t="shared" si="6"/>
        <v>0</v>
      </c>
      <c r="P15" s="36">
        <f t="shared" ref="P15:P29" si="10">N15/$N$53*100%</f>
        <v>0</v>
      </c>
      <c r="Q15" s="37">
        <f t="shared" si="9"/>
        <v>0</v>
      </c>
      <c r="R15" s="38" t="s">
        <v>60</v>
      </c>
      <c r="S15" s="39" t="s">
        <v>60</v>
      </c>
      <c r="T15" s="35"/>
      <c r="U15" s="31"/>
      <c r="V15" s="40"/>
      <c r="W15" s="41"/>
      <c r="X15" s="35"/>
      <c r="Y15" s="31"/>
      <c r="Z15" s="40"/>
      <c r="AA15" s="42"/>
      <c r="AB15" s="43">
        <f t="shared" si="7"/>
        <v>0</v>
      </c>
      <c r="AC15" s="44">
        <f t="shared" si="7"/>
        <v>0</v>
      </c>
      <c r="AD15" s="45"/>
      <c r="AE15" s="34">
        <f t="shared" si="8"/>
        <v>0</v>
      </c>
      <c r="AF15" s="30"/>
      <c r="AG15" s="41"/>
      <c r="AI15" s="46"/>
    </row>
    <row r="16" spans="1:36" ht="27.6" x14ac:dyDescent="0.3">
      <c r="A16" s="26">
        <v>3</v>
      </c>
      <c r="B16" s="27" t="s">
        <v>64</v>
      </c>
      <c r="C16" s="82">
        <f t="shared" ref="C16:H16" si="11">C17+C21</f>
        <v>1944</v>
      </c>
      <c r="D16" s="31">
        <f t="shared" si="11"/>
        <v>1236865443.9100003</v>
      </c>
      <c r="E16" s="29">
        <f t="shared" si="11"/>
        <v>674248646.0999999</v>
      </c>
      <c r="F16" s="30">
        <f t="shared" si="11"/>
        <v>4852194.23274488</v>
      </c>
      <c r="G16" s="31">
        <f t="shared" si="11"/>
        <v>818774.9607758401</v>
      </c>
      <c r="H16" s="28">
        <f t="shared" si="11"/>
        <v>61</v>
      </c>
      <c r="I16" s="32">
        <f t="shared" si="0"/>
        <v>0.32348503862136113</v>
      </c>
      <c r="J16" s="33">
        <f t="shared" si="1"/>
        <v>1.5032035485460818E-2</v>
      </c>
      <c r="K16" s="30">
        <f>K17+K21</f>
        <v>3186407.4972551204</v>
      </c>
      <c r="L16" s="31">
        <f>L17+L21</f>
        <v>6226351.9292241614</v>
      </c>
      <c r="M16" s="34">
        <f>M17+M21</f>
        <v>1478</v>
      </c>
      <c r="N16" s="35">
        <f>N17+N21</f>
        <v>15083728.620000003</v>
      </c>
      <c r="O16" s="34">
        <f>O17+O21</f>
        <v>1539</v>
      </c>
      <c r="P16" s="36">
        <f t="shared" si="10"/>
        <v>0.86041034057629351</v>
      </c>
      <c r="Q16" s="37">
        <f t="shared" si="9"/>
        <v>0.37925086249383932</v>
      </c>
      <c r="R16" s="38">
        <f t="shared" si="3"/>
        <v>2.2371166345305331E-2</v>
      </c>
      <c r="S16" s="39">
        <f>N16/O16</f>
        <v>9800.993255360625</v>
      </c>
      <c r="T16" s="35">
        <f>T17+T21</f>
        <v>5670969.1935207192</v>
      </c>
      <c r="U16" s="31">
        <f>U17+U21</f>
        <v>2930094.24</v>
      </c>
      <c r="V16" s="40">
        <f>U16/T16*100%</f>
        <v>0.5166831523873795</v>
      </c>
      <c r="W16" s="41">
        <f>W17+W21</f>
        <v>36</v>
      </c>
      <c r="X16" s="35">
        <f>X17+X21</f>
        <v>9412759.4264792893</v>
      </c>
      <c r="Y16" s="31">
        <f>Y17+Y21</f>
        <v>6305194.9100000067</v>
      </c>
      <c r="Z16" s="40">
        <f t="shared" si="4"/>
        <v>0.66985616271703408</v>
      </c>
      <c r="AA16" s="42">
        <f>AA17+AA21</f>
        <v>1378</v>
      </c>
      <c r="AB16" s="43">
        <f>AB17+AB21</f>
        <v>15083728.620000012</v>
      </c>
      <c r="AC16" s="44">
        <f>AC17+AC21</f>
        <v>9235289.150000006</v>
      </c>
      <c r="AD16" s="45">
        <f>AC16/AB16*100%</f>
        <v>0.61226831791143688</v>
      </c>
      <c r="AE16" s="34">
        <f>AE17+AE21</f>
        <v>1414</v>
      </c>
      <c r="AF16" s="30">
        <f>AF17+AF21</f>
        <v>3262021.8299999996</v>
      </c>
      <c r="AG16" s="41">
        <f>AG17+AG21</f>
        <v>16</v>
      </c>
      <c r="AI16" s="46"/>
      <c r="AJ16" s="83"/>
    </row>
    <row r="17" spans="1:36" x14ac:dyDescent="0.3">
      <c r="A17" s="84" t="s">
        <v>65</v>
      </c>
      <c r="B17" s="85" t="s">
        <v>66</v>
      </c>
      <c r="C17" s="86">
        <f t="shared" ref="C17:H17" si="12">SUM(C18:C20)</f>
        <v>1857</v>
      </c>
      <c r="D17" s="87">
        <f t="shared" si="12"/>
        <v>885320925.47000015</v>
      </c>
      <c r="E17" s="88">
        <f t="shared" si="12"/>
        <v>375568033.63</v>
      </c>
      <c r="F17" s="89">
        <f t="shared" si="12"/>
        <v>4753725.5927448804</v>
      </c>
      <c r="G17" s="87">
        <f t="shared" si="12"/>
        <v>766991.67077584006</v>
      </c>
      <c r="H17" s="90">
        <f t="shared" si="12"/>
        <v>48</v>
      </c>
      <c r="I17" s="91">
        <f t="shared" si="0"/>
        <v>0.31491432527054342</v>
      </c>
      <c r="J17" s="92">
        <f t="shared" si="1"/>
        <v>1.1828486939379004E-2</v>
      </c>
      <c r="K17" s="89">
        <f>SUM(K18:K20)</f>
        <v>3085648.0072551207</v>
      </c>
      <c r="L17" s="87">
        <f>SUM(L18:L20)</f>
        <v>5775340.0092241606</v>
      </c>
      <c r="M17" s="93">
        <f>SUM(M18:M20)</f>
        <v>932</v>
      </c>
      <c r="N17" s="94">
        <f>SUM(N18:N20)</f>
        <v>14381705.280000001</v>
      </c>
      <c r="O17" s="93">
        <f>SUM(O18:O20)</f>
        <v>980</v>
      </c>
      <c r="P17" s="95">
        <f t="shared" si="10"/>
        <v>0.82036532542924234</v>
      </c>
      <c r="Q17" s="96">
        <f t="shared" si="9"/>
        <v>0.24149827501232135</v>
      </c>
      <c r="R17" s="97">
        <f t="shared" si="3"/>
        <v>3.8293209198332595E-2</v>
      </c>
      <c r="S17" s="98">
        <f>N17/O17</f>
        <v>14675.209469387757</v>
      </c>
      <c r="T17" s="94">
        <f>SUM(T18:T20)</f>
        <v>5520717.2635207195</v>
      </c>
      <c r="U17" s="87">
        <f>SUM(U18:U20)</f>
        <v>2827531.62</v>
      </c>
      <c r="V17" s="99">
        <f>U17/T17*100%</f>
        <v>0.51216743858329783</v>
      </c>
      <c r="W17" s="85">
        <f>SUM(W18:W20)</f>
        <v>27</v>
      </c>
      <c r="X17" s="94">
        <f>SUM(X18:X20)</f>
        <v>8860988.0164792892</v>
      </c>
      <c r="Y17" s="87">
        <f>SUM(Y18:Y20)</f>
        <v>5805618.1000000052</v>
      </c>
      <c r="Z17" s="99">
        <f t="shared" si="4"/>
        <v>0.65518857368985983</v>
      </c>
      <c r="AA17" s="100">
        <f>SUM(AA18:AA20)</f>
        <v>892</v>
      </c>
      <c r="AB17" s="101">
        <f>SUM(AB18:AB20)</f>
        <v>14381705.280000011</v>
      </c>
      <c r="AC17" s="102">
        <f>SUM(AC18:AC20)</f>
        <v>8633149.7200000044</v>
      </c>
      <c r="AD17" s="103">
        <f>AC17/AB17*100%</f>
        <v>0.6002869306469335</v>
      </c>
      <c r="AE17" s="93">
        <f>SUM(AE18:AE20)</f>
        <v>919</v>
      </c>
      <c r="AF17" s="104">
        <f>SUM(AF18:AF20)</f>
        <v>3155080.1399999997</v>
      </c>
      <c r="AG17" s="105">
        <f>SUM(AG18:AG20)</f>
        <v>10</v>
      </c>
      <c r="AI17" s="46"/>
      <c r="AJ17" s="83"/>
    </row>
    <row r="18" spans="1:36" ht="27.6" x14ac:dyDescent="0.3">
      <c r="A18" s="84" t="s">
        <v>67</v>
      </c>
      <c r="B18" s="106" t="s">
        <v>68</v>
      </c>
      <c r="C18" s="107">
        <v>1303</v>
      </c>
      <c r="D18" s="72">
        <v>308732419.41000003</v>
      </c>
      <c r="E18" s="108">
        <v>107514084.22999997</v>
      </c>
      <c r="F18" s="55">
        <f>3343105.04</f>
        <v>3343105.04</v>
      </c>
      <c r="G18" s="72">
        <v>106832.44</v>
      </c>
      <c r="H18" s="71">
        <f>14</f>
        <v>14</v>
      </c>
      <c r="I18" s="109">
        <f t="shared" si="0"/>
        <v>0.19679231554178672</v>
      </c>
      <c r="J18" s="110">
        <f t="shared" si="1"/>
        <v>3.4499753573188764E-3</v>
      </c>
      <c r="K18" s="55">
        <v>1499749.790000001</v>
      </c>
      <c r="L18" s="72">
        <f>1188162.97999999-1112855.21</f>
        <v>75307.769999990007</v>
      </c>
      <c r="M18" s="73">
        <f>390-2</f>
        <v>388</v>
      </c>
      <c r="N18" s="111">
        <f>F18+G18+K18+L18</f>
        <v>5024995.0399999917</v>
      </c>
      <c r="O18" s="73">
        <f>H18+M18</f>
        <v>402</v>
      </c>
      <c r="P18" s="112">
        <f t="shared" si="10"/>
        <v>0.28663719712033492</v>
      </c>
      <c r="Q18" s="74">
        <f t="shared" si="9"/>
        <v>9.9063578117299156E-2</v>
      </c>
      <c r="R18" s="75">
        <f>N18/E18*100%</f>
        <v>4.6738016474662511E-2</v>
      </c>
      <c r="S18" s="113">
        <f>N18/O18</f>
        <v>12499.987661691521</v>
      </c>
      <c r="T18" s="111">
        <f>3449937.48</f>
        <v>3449937.48</v>
      </c>
      <c r="U18" s="72">
        <v>1578354.95</v>
      </c>
      <c r="V18" s="114">
        <f>U18/T18*100%</f>
        <v>0.45750247914637571</v>
      </c>
      <c r="W18" s="115">
        <v>7</v>
      </c>
      <c r="X18" s="111">
        <f>2687912.77-1112855.21</f>
        <v>1575057.56</v>
      </c>
      <c r="Y18" s="72">
        <v>428234.84000000125</v>
      </c>
      <c r="Z18" s="114">
        <f t="shared" ref="Z18:Z29" si="13">Y18/X18*100%</f>
        <v>0.27188520018278012</v>
      </c>
      <c r="AA18" s="116">
        <v>374</v>
      </c>
      <c r="AB18" s="117">
        <f t="shared" ref="AB18:AC20" si="14">T18+X18</f>
        <v>5024995.04</v>
      </c>
      <c r="AC18" s="118">
        <f t="shared" si="14"/>
        <v>2006589.7900000012</v>
      </c>
      <c r="AD18" s="119">
        <f>AC18/AB18*100%</f>
        <v>0.39932174540017085</v>
      </c>
      <c r="AE18" s="73">
        <f>W18+AA18</f>
        <v>381</v>
      </c>
      <c r="AF18" s="120">
        <v>3155080.1399999997</v>
      </c>
      <c r="AG18" s="121">
        <v>10</v>
      </c>
      <c r="AI18" s="46"/>
      <c r="AJ18" s="83"/>
    </row>
    <row r="19" spans="1:36" ht="27.6" x14ac:dyDescent="0.3">
      <c r="A19" s="84" t="s">
        <v>69</v>
      </c>
      <c r="B19" s="106" t="s">
        <v>70</v>
      </c>
      <c r="C19" s="107">
        <v>518</v>
      </c>
      <c r="D19" s="72">
        <v>549769422.1500001</v>
      </c>
      <c r="E19" s="108">
        <v>254635706.02000004</v>
      </c>
      <c r="F19" s="55">
        <f>1410620.55274488</f>
        <v>1410620.5527448801</v>
      </c>
      <c r="G19" s="72">
        <v>660159.23077584</v>
      </c>
      <c r="H19" s="71">
        <f>34</f>
        <v>34</v>
      </c>
      <c r="I19" s="109">
        <f t="shared" si="0"/>
        <v>0.11812200972875668</v>
      </c>
      <c r="J19" s="110">
        <f t="shared" si="1"/>
        <v>8.3785115820601275E-3</v>
      </c>
      <c r="K19" s="55">
        <v>1583261.6872551201</v>
      </c>
      <c r="L19" s="72">
        <f>5705143.78922417-6370.96</f>
        <v>5698772.8292241702</v>
      </c>
      <c r="M19" s="73">
        <f>505-1</f>
        <v>504</v>
      </c>
      <c r="N19" s="111">
        <f t="shared" ref="N19:N34" si="15">F19+G19+K19+L19</f>
        <v>9352814.3000000101</v>
      </c>
      <c r="O19" s="73">
        <f>H19+M19</f>
        <v>538</v>
      </c>
      <c r="P19" s="112">
        <f t="shared" si="10"/>
        <v>0.53350589499069323</v>
      </c>
      <c r="Q19" s="74">
        <f t="shared" si="9"/>
        <v>0.13257762444553967</v>
      </c>
      <c r="R19" s="75">
        <f t="shared" si="3"/>
        <v>3.673017600785887E-2</v>
      </c>
      <c r="S19" s="113">
        <f>N19/O19</f>
        <v>17384.413197026042</v>
      </c>
      <c r="T19" s="111">
        <f>2070779.78352072</f>
        <v>2070779.78352072</v>
      </c>
      <c r="U19" s="72">
        <v>1249176.67</v>
      </c>
      <c r="V19" s="114">
        <f>U19/T19*100%</f>
        <v>0.60323974569433048</v>
      </c>
      <c r="W19" s="115">
        <v>20</v>
      </c>
      <c r="X19" s="111">
        <f>7288405.47647929-6370.96</f>
        <v>7282034.5164792901</v>
      </c>
      <c r="Y19" s="72">
        <v>5376574.8500000034</v>
      </c>
      <c r="Z19" s="114">
        <f t="shared" si="13"/>
        <v>0.73833416167319454</v>
      </c>
      <c r="AA19" s="116">
        <v>478</v>
      </c>
      <c r="AB19" s="117">
        <f t="shared" si="14"/>
        <v>9352814.3000000101</v>
      </c>
      <c r="AC19" s="118">
        <f t="shared" si="14"/>
        <v>6625751.5200000033</v>
      </c>
      <c r="AD19" s="119">
        <f>AC19/AB19*100%</f>
        <v>0.7084232945798995</v>
      </c>
      <c r="AE19" s="73">
        <f>W19+AA19</f>
        <v>498</v>
      </c>
      <c r="AF19" s="120">
        <v>0</v>
      </c>
      <c r="AG19" s="121">
        <v>0</v>
      </c>
      <c r="AI19" s="83"/>
      <c r="AJ19" s="83"/>
    </row>
    <row r="20" spans="1:36" x14ac:dyDescent="0.3">
      <c r="A20" s="84" t="s">
        <v>71</v>
      </c>
      <c r="B20" s="106" t="s">
        <v>72</v>
      </c>
      <c r="C20" s="107">
        <v>36</v>
      </c>
      <c r="D20" s="72">
        <v>26819083.909999996</v>
      </c>
      <c r="E20" s="108">
        <v>13418243.379999999</v>
      </c>
      <c r="F20" s="55">
        <v>0</v>
      </c>
      <c r="G20" s="72">
        <v>0</v>
      </c>
      <c r="H20" s="71">
        <v>0</v>
      </c>
      <c r="I20" s="109">
        <f t="shared" si="0"/>
        <v>0</v>
      </c>
      <c r="J20" s="110">
        <f t="shared" si="1"/>
        <v>0</v>
      </c>
      <c r="K20" s="55">
        <v>2636.5299999999997</v>
      </c>
      <c r="L20" s="72">
        <v>1259.4100000000003</v>
      </c>
      <c r="M20" s="73">
        <v>40</v>
      </c>
      <c r="N20" s="111">
        <f t="shared" si="15"/>
        <v>3895.94</v>
      </c>
      <c r="O20" s="73">
        <f>H20+M20</f>
        <v>40</v>
      </c>
      <c r="P20" s="112">
        <f t="shared" si="10"/>
        <v>2.2223331821418066E-4</v>
      </c>
      <c r="Q20" s="74">
        <f t="shared" si="9"/>
        <v>9.857072449482503E-3</v>
      </c>
      <c r="R20" s="75">
        <f t="shared" si="3"/>
        <v>2.9034649988588895E-4</v>
      </c>
      <c r="S20" s="113">
        <f>N20/O20</f>
        <v>97.398499999999999</v>
      </c>
      <c r="T20" s="111">
        <v>0</v>
      </c>
      <c r="U20" s="72">
        <v>0</v>
      </c>
      <c r="V20" s="114"/>
      <c r="W20" s="115">
        <v>0</v>
      </c>
      <c r="X20" s="111">
        <v>3895.94</v>
      </c>
      <c r="Y20" s="72">
        <v>808.41</v>
      </c>
      <c r="Z20" s="114">
        <f t="shared" si="13"/>
        <v>0.20750062885978734</v>
      </c>
      <c r="AA20" s="116">
        <v>40</v>
      </c>
      <c r="AB20" s="117">
        <f t="shared" si="14"/>
        <v>3895.94</v>
      </c>
      <c r="AC20" s="118">
        <f t="shared" si="14"/>
        <v>808.41</v>
      </c>
      <c r="AD20" s="119">
        <f>AC20/AB20*100%</f>
        <v>0.20750062885978734</v>
      </c>
      <c r="AE20" s="73">
        <f>W20+AA20</f>
        <v>40</v>
      </c>
      <c r="AF20" s="120">
        <v>0</v>
      </c>
      <c r="AG20" s="121">
        <v>0</v>
      </c>
      <c r="AI20" s="46"/>
      <c r="AJ20" s="83"/>
    </row>
    <row r="21" spans="1:36" x14ac:dyDescent="0.3">
      <c r="A21" s="84" t="s">
        <v>73</v>
      </c>
      <c r="B21" s="85" t="s">
        <v>74</v>
      </c>
      <c r="C21" s="86">
        <f t="shared" ref="C21:H21" si="16">SUM(C22:C23)</f>
        <v>87</v>
      </c>
      <c r="D21" s="87">
        <f t="shared" si="16"/>
        <v>351544518.44000006</v>
      </c>
      <c r="E21" s="88">
        <f t="shared" si="16"/>
        <v>298680612.46999997</v>
      </c>
      <c r="F21" s="89">
        <f t="shared" si="16"/>
        <v>98468.64</v>
      </c>
      <c r="G21" s="87">
        <f t="shared" si="16"/>
        <v>51783.29</v>
      </c>
      <c r="H21" s="90">
        <f t="shared" si="16"/>
        <v>13</v>
      </c>
      <c r="I21" s="91">
        <f t="shared" si="0"/>
        <v>8.5707133508177227E-3</v>
      </c>
      <c r="J21" s="92">
        <f t="shared" si="1"/>
        <v>3.2035485460818135E-3</v>
      </c>
      <c r="K21" s="89">
        <f>SUM(K22:K23)</f>
        <v>100759.48999999998</v>
      </c>
      <c r="L21" s="87">
        <f>SUM(L22:L23)</f>
        <v>451011.92000000097</v>
      </c>
      <c r="M21" s="93">
        <f>SUM(M22:M23)</f>
        <v>546</v>
      </c>
      <c r="N21" s="94">
        <f>SUM(N22:N23)</f>
        <v>702023.3400000009</v>
      </c>
      <c r="O21" s="93">
        <f>SUM(O22:O23)</f>
        <v>559</v>
      </c>
      <c r="P21" s="95">
        <f t="shared" si="10"/>
        <v>4.0045015147051069E-2</v>
      </c>
      <c r="Q21" s="96">
        <f t="shared" si="9"/>
        <v>0.137752587481518</v>
      </c>
      <c r="R21" s="97">
        <f t="shared" si="3"/>
        <v>2.3504148267089594E-3</v>
      </c>
      <c r="S21" s="98">
        <f t="shared" ref="S21:S34" si="17">N21/O21</f>
        <v>1255.8557066189639</v>
      </c>
      <c r="T21" s="94">
        <f>SUM(T22:T23)</f>
        <v>150251.93</v>
      </c>
      <c r="U21" s="87">
        <f>SUM(U22:U23)</f>
        <v>102562.62</v>
      </c>
      <c r="V21" s="99">
        <f>U21/T21*100%</f>
        <v>0.68260434325203012</v>
      </c>
      <c r="W21" s="85">
        <f>SUM(W22:W23)</f>
        <v>9</v>
      </c>
      <c r="X21" s="94">
        <f>SUM(X22:X23)</f>
        <v>551771.41000000096</v>
      </c>
      <c r="Y21" s="87">
        <f>SUM(Y22:Y23)</f>
        <v>499576.8100000011</v>
      </c>
      <c r="Z21" s="99">
        <f t="shared" si="13"/>
        <v>0.9054053924250991</v>
      </c>
      <c r="AA21" s="100">
        <f>SUM(AA22:AA23)</f>
        <v>486</v>
      </c>
      <c r="AB21" s="101">
        <f>SUM(AB22:AB23)</f>
        <v>702023.3400000009</v>
      </c>
      <c r="AC21" s="102">
        <f>SUM(AC22:AC23)</f>
        <v>602139.4300000011</v>
      </c>
      <c r="AD21" s="103">
        <f t="shared" ref="AD21:AD29" si="18">AC21/AB21*100%</f>
        <v>0.85771995842759352</v>
      </c>
      <c r="AE21" s="93">
        <f>SUM(AE22:AE23)</f>
        <v>495</v>
      </c>
      <c r="AF21" s="104">
        <f>SUM(AF22:AF23)</f>
        <v>106941.69000000002</v>
      </c>
      <c r="AG21" s="105">
        <f>SUM(AG22:AG23)</f>
        <v>6</v>
      </c>
      <c r="AI21" s="46"/>
      <c r="AJ21" s="83"/>
    </row>
    <row r="22" spans="1:36" ht="27.6" x14ac:dyDescent="0.3">
      <c r="A22" s="84" t="s">
        <v>75</v>
      </c>
      <c r="B22" s="106" t="s">
        <v>76</v>
      </c>
      <c r="C22" s="107">
        <v>87</v>
      </c>
      <c r="D22" s="72">
        <v>343175593.94000006</v>
      </c>
      <c r="E22" s="108">
        <v>296168804.20999998</v>
      </c>
      <c r="F22" s="55">
        <v>98468.64</v>
      </c>
      <c r="G22" s="72">
        <v>51783.29</v>
      </c>
      <c r="H22" s="71">
        <v>13</v>
      </c>
      <c r="I22" s="109">
        <f t="shared" si="0"/>
        <v>8.5707133508177227E-3</v>
      </c>
      <c r="J22" s="110">
        <f t="shared" si="1"/>
        <v>3.2035485460818135E-3</v>
      </c>
      <c r="K22" s="55">
        <v>100645.29999999997</v>
      </c>
      <c r="L22" s="72">
        <v>450708.75000000099</v>
      </c>
      <c r="M22" s="73">
        <v>523</v>
      </c>
      <c r="N22" s="111">
        <f>F22+G22+K22+L22</f>
        <v>701605.98000000091</v>
      </c>
      <c r="O22" s="73">
        <f>H22+M22</f>
        <v>536</v>
      </c>
      <c r="P22" s="112">
        <f t="shared" si="10"/>
        <v>4.0021207979155808E-2</v>
      </c>
      <c r="Q22" s="74">
        <f t="shared" si="9"/>
        <v>0.13208477082306555</v>
      </c>
      <c r="R22" s="75">
        <f t="shared" si="3"/>
        <v>2.368939503508694E-3</v>
      </c>
      <c r="S22" s="113">
        <f t="shared" si="17"/>
        <v>1308.9663805970167</v>
      </c>
      <c r="T22" s="111">
        <v>150251.93</v>
      </c>
      <c r="U22" s="72">
        <v>102562.62</v>
      </c>
      <c r="V22" s="114">
        <f>U22/T22*100%</f>
        <v>0.68260434325203012</v>
      </c>
      <c r="W22" s="115">
        <v>9</v>
      </c>
      <c r="X22" s="111">
        <v>551354.05000000098</v>
      </c>
      <c r="Y22" s="72">
        <v>499162.53000000108</v>
      </c>
      <c r="Z22" s="114">
        <f t="shared" si="13"/>
        <v>0.90533937313056867</v>
      </c>
      <c r="AA22" s="116">
        <v>463</v>
      </c>
      <c r="AB22" s="117">
        <f>T22+X22</f>
        <v>701605.98000000091</v>
      </c>
      <c r="AC22" s="118">
        <f>U22+Y22</f>
        <v>601725.15000000107</v>
      </c>
      <c r="AD22" s="119">
        <f t="shared" si="18"/>
        <v>0.85763971110964632</v>
      </c>
      <c r="AE22" s="73">
        <f>W22+AA22</f>
        <v>472</v>
      </c>
      <c r="AF22" s="120">
        <v>106941.69000000002</v>
      </c>
      <c r="AG22" s="121">
        <v>6</v>
      </c>
      <c r="AI22" s="83"/>
      <c r="AJ22" s="83"/>
    </row>
    <row r="23" spans="1:36" x14ac:dyDescent="0.3">
      <c r="A23" s="84" t="s">
        <v>77</v>
      </c>
      <c r="B23" s="106" t="s">
        <v>78</v>
      </c>
      <c r="C23" s="107">
        <v>0</v>
      </c>
      <c r="D23" s="72">
        <v>8368924.5</v>
      </c>
      <c r="E23" s="108">
        <v>2511808.2599999998</v>
      </c>
      <c r="F23" s="55">
        <v>0</v>
      </c>
      <c r="G23" s="72">
        <v>0</v>
      </c>
      <c r="H23" s="71">
        <v>0</v>
      </c>
      <c r="I23" s="109">
        <f t="shared" si="0"/>
        <v>0</v>
      </c>
      <c r="J23" s="110">
        <f t="shared" si="1"/>
        <v>0</v>
      </c>
      <c r="K23" s="55">
        <v>114.19</v>
      </c>
      <c r="L23" s="72">
        <v>303.17</v>
      </c>
      <c r="M23" s="73">
        <v>23</v>
      </c>
      <c r="N23" s="111">
        <f t="shared" si="15"/>
        <v>417.36</v>
      </c>
      <c r="O23" s="73">
        <f>H23+M23</f>
        <v>23</v>
      </c>
      <c r="P23" s="112">
        <f t="shared" si="10"/>
        <v>2.3807167895262876E-5</v>
      </c>
      <c r="Q23" s="74">
        <f t="shared" si="9"/>
        <v>5.6678166584524393E-3</v>
      </c>
      <c r="R23" s="75">
        <f t="shared" si="3"/>
        <v>1.6615917968197146E-4</v>
      </c>
      <c r="S23" s="113">
        <f t="shared" si="17"/>
        <v>18.146086956521739</v>
      </c>
      <c r="T23" s="111">
        <v>0</v>
      </c>
      <c r="U23" s="72">
        <v>0</v>
      </c>
      <c r="V23" s="114"/>
      <c r="W23" s="115">
        <v>0</v>
      </c>
      <c r="X23" s="111">
        <v>417.36</v>
      </c>
      <c r="Y23" s="72">
        <v>414.28000000000003</v>
      </c>
      <c r="Z23" s="114">
        <f t="shared" si="13"/>
        <v>0.99262027985432244</v>
      </c>
      <c r="AA23" s="116">
        <v>23</v>
      </c>
      <c r="AB23" s="117">
        <f>T23+X23</f>
        <v>417.36</v>
      </c>
      <c r="AC23" s="118">
        <f>U23+Y23</f>
        <v>414.28000000000003</v>
      </c>
      <c r="AD23" s="119">
        <f t="shared" si="18"/>
        <v>0.99262027985432244</v>
      </c>
      <c r="AE23" s="73">
        <f>W23+AA23</f>
        <v>23</v>
      </c>
      <c r="AF23" s="120">
        <v>0</v>
      </c>
      <c r="AG23" s="121">
        <v>0</v>
      </c>
      <c r="AI23" s="46"/>
      <c r="AJ23" s="83"/>
    </row>
    <row r="24" spans="1:36" ht="27.6" x14ac:dyDescent="0.3">
      <c r="A24" s="26">
        <v>4</v>
      </c>
      <c r="B24" s="81" t="s">
        <v>79</v>
      </c>
      <c r="C24" s="82">
        <f t="shared" ref="C24:H24" si="19">SUM(C25:C26)</f>
        <v>119</v>
      </c>
      <c r="D24" s="31">
        <f t="shared" si="19"/>
        <v>441075357.89999992</v>
      </c>
      <c r="E24" s="29">
        <f t="shared" si="19"/>
        <v>159524573.19999999</v>
      </c>
      <c r="F24" s="30">
        <f t="shared" si="19"/>
        <v>0</v>
      </c>
      <c r="G24" s="31">
        <f t="shared" si="19"/>
        <v>0</v>
      </c>
      <c r="H24" s="28">
        <f t="shared" si="19"/>
        <v>0</v>
      </c>
      <c r="I24" s="32">
        <f t="shared" si="0"/>
        <v>0</v>
      </c>
      <c r="J24" s="33">
        <f t="shared" si="1"/>
        <v>0</v>
      </c>
      <c r="K24" s="30">
        <f>SUM(K25:K26)</f>
        <v>122576.46</v>
      </c>
      <c r="L24" s="31">
        <f>SUM(L25:L26)</f>
        <v>361941.58999999997</v>
      </c>
      <c r="M24" s="34">
        <f>SUM(M25:M26)</f>
        <v>71</v>
      </c>
      <c r="N24" s="35">
        <f>SUM(N25:N26)</f>
        <v>484518.05</v>
      </c>
      <c r="O24" s="34">
        <f>SUM(O25:O26)</f>
        <v>71</v>
      </c>
      <c r="P24" s="36">
        <f t="shared" si="10"/>
        <v>2.7638016495676085E-2</v>
      </c>
      <c r="Q24" s="37">
        <f t="shared" si="9"/>
        <v>1.7496303597831445E-2</v>
      </c>
      <c r="R24" s="38">
        <f t="shared" si="3"/>
        <v>3.0372627883012574E-3</v>
      </c>
      <c r="S24" s="39">
        <f t="shared" si="17"/>
        <v>6824.1978873239432</v>
      </c>
      <c r="T24" s="35">
        <f>SUM(T25:T26)</f>
        <v>0</v>
      </c>
      <c r="U24" s="31">
        <f>SUM(U25:U26)</f>
        <v>0</v>
      </c>
      <c r="V24" s="40" t="e">
        <f>U24/T24*100%</f>
        <v>#DIV/0!</v>
      </c>
      <c r="W24" s="41">
        <f>SUM(W25:W26)</f>
        <v>0</v>
      </c>
      <c r="X24" s="35">
        <f>SUM(X25:X26)</f>
        <v>484518.05</v>
      </c>
      <c r="Y24" s="31">
        <f>SUM(Y25:Y26)</f>
        <v>342548.58</v>
      </c>
      <c r="Z24" s="40">
        <f t="shared" si="13"/>
        <v>0.70698827422425237</v>
      </c>
      <c r="AA24" s="42">
        <f>SUM(AA25:AA26)</f>
        <v>70</v>
      </c>
      <c r="AB24" s="43">
        <f>SUM(AB25:AB26)</f>
        <v>484518.05</v>
      </c>
      <c r="AC24" s="44">
        <f>SUM(AC25:AC26)</f>
        <v>342548.58</v>
      </c>
      <c r="AD24" s="45">
        <f t="shared" si="18"/>
        <v>0.70698827422425237</v>
      </c>
      <c r="AE24" s="34">
        <f>SUM(AE25:AE26)</f>
        <v>70</v>
      </c>
      <c r="AF24" s="30">
        <f>SUM(AF25:AF26)</f>
        <v>0</v>
      </c>
      <c r="AG24" s="41">
        <f>SUM(AG25:AG26)</f>
        <v>0</v>
      </c>
      <c r="AI24" s="46"/>
      <c r="AJ24" s="83"/>
    </row>
    <row r="25" spans="1:36" ht="27.6" x14ac:dyDescent="0.3">
      <c r="A25" s="122" t="s">
        <v>80</v>
      </c>
      <c r="B25" s="70" t="s">
        <v>70</v>
      </c>
      <c r="C25" s="123">
        <v>119</v>
      </c>
      <c r="D25" s="124">
        <v>438174168.62999994</v>
      </c>
      <c r="E25" s="125">
        <v>158575537.34999999</v>
      </c>
      <c r="F25" s="126">
        <v>0</v>
      </c>
      <c r="G25" s="124">
        <v>0</v>
      </c>
      <c r="H25" s="127">
        <v>0</v>
      </c>
      <c r="I25" s="128">
        <f t="shared" si="0"/>
        <v>0</v>
      </c>
      <c r="J25" s="129">
        <f t="shared" si="1"/>
        <v>0</v>
      </c>
      <c r="K25" s="126">
        <v>122498.72</v>
      </c>
      <c r="L25" s="124">
        <v>361927.62</v>
      </c>
      <c r="M25" s="130">
        <v>58</v>
      </c>
      <c r="N25" s="131">
        <f t="shared" si="15"/>
        <v>484426.33999999997</v>
      </c>
      <c r="O25" s="130">
        <f>H25+M25</f>
        <v>58</v>
      </c>
      <c r="P25" s="132">
        <f t="shared" si="10"/>
        <v>2.7632785147756606E-2</v>
      </c>
      <c r="Q25" s="133">
        <f t="shared" si="9"/>
        <v>1.429275505174963E-2</v>
      </c>
      <c r="R25" s="134">
        <f t="shared" si="3"/>
        <v>3.0548617277001457E-3</v>
      </c>
      <c r="S25" s="135">
        <f t="shared" si="17"/>
        <v>8352.1782758620684</v>
      </c>
      <c r="T25" s="131">
        <v>0</v>
      </c>
      <c r="U25" s="124">
        <v>0</v>
      </c>
      <c r="V25" s="136" t="e">
        <f>U25/T25*100%</f>
        <v>#DIV/0!</v>
      </c>
      <c r="W25" s="137">
        <v>0</v>
      </c>
      <c r="X25" s="131">
        <v>484426.33999999997</v>
      </c>
      <c r="Y25" s="124">
        <v>342456.87</v>
      </c>
      <c r="Z25" s="136">
        <f t="shared" si="13"/>
        <v>0.70693280220889732</v>
      </c>
      <c r="AA25" s="138">
        <v>57</v>
      </c>
      <c r="AB25" s="139">
        <f t="shared" ref="AB25:AC27" si="20">T25+X25</f>
        <v>484426.33999999997</v>
      </c>
      <c r="AC25" s="140">
        <f t="shared" si="20"/>
        <v>342456.87</v>
      </c>
      <c r="AD25" s="141">
        <f t="shared" si="18"/>
        <v>0.70693280220889732</v>
      </c>
      <c r="AE25" s="130">
        <f>W25+AA25</f>
        <v>57</v>
      </c>
      <c r="AF25" s="68">
        <v>0</v>
      </c>
      <c r="AG25" s="69">
        <v>0</v>
      </c>
      <c r="AI25" s="46"/>
      <c r="AJ25" s="83"/>
    </row>
    <row r="26" spans="1:36" x14ac:dyDescent="0.3">
      <c r="A26" s="122" t="s">
        <v>81</v>
      </c>
      <c r="B26" s="70" t="s">
        <v>82</v>
      </c>
      <c r="C26" s="123">
        <v>0</v>
      </c>
      <c r="D26" s="124">
        <v>2901189.27</v>
      </c>
      <c r="E26" s="125">
        <v>949035.85</v>
      </c>
      <c r="F26" s="126">
        <v>0</v>
      </c>
      <c r="G26" s="124">
        <v>0</v>
      </c>
      <c r="H26" s="127">
        <v>0</v>
      </c>
      <c r="I26" s="128">
        <f t="shared" si="0"/>
        <v>0</v>
      </c>
      <c r="J26" s="129">
        <f t="shared" si="1"/>
        <v>0</v>
      </c>
      <c r="K26" s="126">
        <v>77.739999999999995</v>
      </c>
      <c r="L26" s="124">
        <v>13.969999999999999</v>
      </c>
      <c r="M26" s="130">
        <v>13</v>
      </c>
      <c r="N26" s="131">
        <f t="shared" si="15"/>
        <v>91.71</v>
      </c>
      <c r="O26" s="130">
        <f>H26+M26</f>
        <v>13</v>
      </c>
      <c r="P26" s="132">
        <f t="shared" si="10"/>
        <v>5.2313479194809225E-6</v>
      </c>
      <c r="Q26" s="133">
        <f t="shared" si="9"/>
        <v>3.2035485460818135E-3</v>
      </c>
      <c r="R26" s="134">
        <f t="shared" si="3"/>
        <v>9.6634916373285572E-5</v>
      </c>
      <c r="S26" s="135">
        <f t="shared" si="17"/>
        <v>7.0546153846153841</v>
      </c>
      <c r="T26" s="131">
        <v>0</v>
      </c>
      <c r="U26" s="124">
        <v>0</v>
      </c>
      <c r="V26" s="136" t="e">
        <f>U26/T26*100%</f>
        <v>#DIV/0!</v>
      </c>
      <c r="W26" s="137">
        <v>0</v>
      </c>
      <c r="X26" s="131">
        <v>91.71</v>
      </c>
      <c r="Y26" s="124">
        <v>91.71</v>
      </c>
      <c r="Z26" s="136">
        <f t="shared" si="13"/>
        <v>1</v>
      </c>
      <c r="AA26" s="138">
        <v>13</v>
      </c>
      <c r="AB26" s="139">
        <f t="shared" si="20"/>
        <v>91.71</v>
      </c>
      <c r="AC26" s="140">
        <f t="shared" si="20"/>
        <v>91.71</v>
      </c>
      <c r="AD26" s="141">
        <f t="shared" si="18"/>
        <v>1</v>
      </c>
      <c r="AE26" s="130">
        <f>W26+AA26</f>
        <v>13</v>
      </c>
      <c r="AF26" s="68">
        <v>0</v>
      </c>
      <c r="AG26" s="69">
        <v>0</v>
      </c>
      <c r="AI26" s="46"/>
      <c r="AJ26" s="83"/>
    </row>
    <row r="27" spans="1:36" ht="27.6" x14ac:dyDescent="0.3">
      <c r="A27" s="26">
        <v>5</v>
      </c>
      <c r="B27" s="27" t="s">
        <v>83</v>
      </c>
      <c r="C27" s="82">
        <f>21+22</f>
        <v>43</v>
      </c>
      <c r="D27" s="31">
        <f>883882.82+2433133</f>
        <v>3317015.82</v>
      </c>
      <c r="E27" s="29">
        <f>339673.77+863044</f>
        <v>1202717.77</v>
      </c>
      <c r="F27" s="30">
        <v>0</v>
      </c>
      <c r="G27" s="31">
        <v>0</v>
      </c>
      <c r="H27" s="28">
        <v>0</v>
      </c>
      <c r="I27" s="32">
        <f t="shared" si="0"/>
        <v>0</v>
      </c>
      <c r="J27" s="33">
        <f t="shared" si="1"/>
        <v>0</v>
      </c>
      <c r="K27" s="30">
        <f>8171.9+4282.37</f>
        <v>12454.27</v>
      </c>
      <c r="L27" s="31">
        <v>0</v>
      </c>
      <c r="M27" s="34">
        <f>19+13</f>
        <v>32</v>
      </c>
      <c r="N27" s="35">
        <f t="shared" si="15"/>
        <v>12454.27</v>
      </c>
      <c r="O27" s="34">
        <f>H27+M27</f>
        <v>32</v>
      </c>
      <c r="P27" s="36">
        <f t="shared" si="10"/>
        <v>7.1042001366430788E-4</v>
      </c>
      <c r="Q27" s="37">
        <f t="shared" si="9"/>
        <v>7.8856579595860034E-3</v>
      </c>
      <c r="R27" s="38">
        <f t="shared" si="3"/>
        <v>1.0355106002965268E-2</v>
      </c>
      <c r="S27" s="39">
        <f t="shared" si="17"/>
        <v>389.19593750000001</v>
      </c>
      <c r="T27" s="35"/>
      <c r="U27" s="31"/>
      <c r="V27" s="40"/>
      <c r="W27" s="41"/>
      <c r="X27" s="35">
        <f>N27</f>
        <v>12454.27</v>
      </c>
      <c r="Y27" s="31">
        <f>8171.9+3027.2</f>
        <v>11199.099999999999</v>
      </c>
      <c r="Z27" s="40">
        <f t="shared" si="13"/>
        <v>0.8992176980264599</v>
      </c>
      <c r="AA27" s="42">
        <f>19+12</f>
        <v>31</v>
      </c>
      <c r="AB27" s="43">
        <f t="shared" si="20"/>
        <v>12454.27</v>
      </c>
      <c r="AC27" s="44">
        <f t="shared" si="20"/>
        <v>11199.099999999999</v>
      </c>
      <c r="AD27" s="45">
        <f t="shared" si="18"/>
        <v>0.8992176980264599</v>
      </c>
      <c r="AE27" s="34">
        <f>W27+AA27</f>
        <v>31</v>
      </c>
      <c r="AF27" s="30">
        <v>0</v>
      </c>
      <c r="AG27" s="41">
        <v>0</v>
      </c>
      <c r="AI27" s="46"/>
      <c r="AJ27" s="83"/>
    </row>
    <row r="28" spans="1:36" ht="62.4" x14ac:dyDescent="0.3">
      <c r="A28" s="26">
        <v>6</v>
      </c>
      <c r="B28" s="142" t="s">
        <v>84</v>
      </c>
      <c r="C28" s="35">
        <f t="shared" ref="C28:H28" si="21">C29+C31+C33</f>
        <v>258988</v>
      </c>
      <c r="D28" s="31">
        <f t="shared" si="21"/>
        <v>380792987</v>
      </c>
      <c r="E28" s="29">
        <f t="shared" si="21"/>
        <v>3832791.1100000003</v>
      </c>
      <c r="F28" s="30">
        <f t="shared" si="21"/>
        <v>358731</v>
      </c>
      <c r="G28" s="31">
        <f t="shared" si="21"/>
        <v>0</v>
      </c>
      <c r="H28" s="28">
        <f t="shared" si="21"/>
        <v>18</v>
      </c>
      <c r="I28" s="32">
        <f t="shared" si="0"/>
        <v>2.0462835792207076E-2</v>
      </c>
      <c r="J28" s="33">
        <f t="shared" si="1"/>
        <v>4.4356826022671266E-3</v>
      </c>
      <c r="K28" s="30">
        <f>K29+K31+K33</f>
        <v>1126261.7899999998</v>
      </c>
      <c r="L28" s="31">
        <f>L29+L31+L33</f>
        <v>0</v>
      </c>
      <c r="M28" s="34">
        <f>M29+M31+M33</f>
        <v>2377</v>
      </c>
      <c r="N28" s="35">
        <f>N29+N31+N33</f>
        <v>1484992.7899999998</v>
      </c>
      <c r="O28" s="34">
        <f>O29+O31+O33</f>
        <v>2395</v>
      </c>
      <c r="P28" s="36">
        <f t="shared" si="10"/>
        <v>8.4707381336938947E-2</v>
      </c>
      <c r="Q28" s="37">
        <f>O28/$O$53</f>
        <v>0.59019221291276491</v>
      </c>
      <c r="R28" s="38">
        <f t="shared" si="3"/>
        <v>0.38744422729575778</v>
      </c>
      <c r="S28" s="39">
        <f t="shared" si="17"/>
        <v>620.03874321503122</v>
      </c>
      <c r="T28" s="35">
        <f>T29+T31+T33</f>
        <v>358731</v>
      </c>
      <c r="U28" s="31">
        <f>U29+U31+U33</f>
        <v>17431.38</v>
      </c>
      <c r="V28" s="40">
        <f>U28/T28*100%</f>
        <v>4.8591786045811491E-2</v>
      </c>
      <c r="W28" s="41">
        <f>W29+W31+W33</f>
        <v>1</v>
      </c>
      <c r="X28" s="35">
        <f>X29+X31+X33</f>
        <v>1126261.7899999998</v>
      </c>
      <c r="Y28" s="31">
        <f>Y29+Y31+Y33</f>
        <v>653726.44999999995</v>
      </c>
      <c r="Z28" s="40">
        <f t="shared" si="13"/>
        <v>0.58043916237271986</v>
      </c>
      <c r="AA28" s="42">
        <f>AA29+AA31+AA33</f>
        <v>1329</v>
      </c>
      <c r="AB28" s="43">
        <f>AB29+AB31+AB33</f>
        <v>1484992.7899999998</v>
      </c>
      <c r="AC28" s="44">
        <f>AC29+AC31+AC33</f>
        <v>671157.83000000007</v>
      </c>
      <c r="AD28" s="45">
        <f t="shared" si="18"/>
        <v>0.45196032904644617</v>
      </c>
      <c r="AE28" s="34">
        <f>AE29+AE31+AE33</f>
        <v>1330</v>
      </c>
      <c r="AF28" s="30">
        <f>AF29+AF31+AF33</f>
        <v>366797.94</v>
      </c>
      <c r="AG28" s="41">
        <f>AG29+AG31+AG33</f>
        <v>5</v>
      </c>
      <c r="AI28" s="46"/>
      <c r="AJ28" s="83"/>
    </row>
    <row r="29" spans="1:36" ht="27.6" x14ac:dyDescent="0.3">
      <c r="A29" s="122" t="s">
        <v>85</v>
      </c>
      <c r="B29" s="143" t="s">
        <v>86</v>
      </c>
      <c r="C29" s="123">
        <v>202146</v>
      </c>
      <c r="D29" s="124">
        <v>158306777</v>
      </c>
      <c r="E29" s="125">
        <v>734469.83</v>
      </c>
      <c r="F29" s="126">
        <v>0</v>
      </c>
      <c r="G29" s="124">
        <v>0</v>
      </c>
      <c r="H29" s="127">
        <v>0</v>
      </c>
      <c r="I29" s="128">
        <f t="shared" si="0"/>
        <v>0</v>
      </c>
      <c r="J29" s="129">
        <f t="shared" si="1"/>
        <v>0</v>
      </c>
      <c r="K29" s="126">
        <v>444446.01</v>
      </c>
      <c r="L29" s="124">
        <v>0</v>
      </c>
      <c r="M29" s="130">
        <v>1185</v>
      </c>
      <c r="N29" s="131">
        <f>F29+G29+K29+L29</f>
        <v>444446.01</v>
      </c>
      <c r="O29" s="130">
        <f>H29+M29</f>
        <v>1185</v>
      </c>
      <c r="P29" s="132">
        <f t="shared" si="10"/>
        <v>2.5352215786011316E-2</v>
      </c>
      <c r="Q29" s="133">
        <f>O29/$O$53*100%</f>
        <v>0.29201577131591916</v>
      </c>
      <c r="R29" s="134">
        <f t="shared" si="3"/>
        <v>0.60512493753487473</v>
      </c>
      <c r="S29" s="135">
        <f t="shared" si="17"/>
        <v>375.0599240506329</v>
      </c>
      <c r="T29" s="131">
        <v>0</v>
      </c>
      <c r="U29" s="124"/>
      <c r="V29" s="136"/>
      <c r="W29" s="137"/>
      <c r="X29" s="131">
        <v>444446.01</v>
      </c>
      <c r="Y29" s="124">
        <v>240819.86</v>
      </c>
      <c r="Z29" s="136">
        <f t="shared" si="13"/>
        <v>0.54184277635882028</v>
      </c>
      <c r="AA29" s="138">
        <v>550</v>
      </c>
      <c r="AB29" s="139">
        <f>T29+X29</f>
        <v>444446.01</v>
      </c>
      <c r="AC29" s="140">
        <f>U29+Y29</f>
        <v>240819.86</v>
      </c>
      <c r="AD29" s="141">
        <f t="shared" si="18"/>
        <v>0.54184277635882028</v>
      </c>
      <c r="AE29" s="130">
        <f>W29+AA29</f>
        <v>550</v>
      </c>
      <c r="AF29" s="68"/>
      <c r="AG29" s="69">
        <v>0</v>
      </c>
      <c r="AI29" s="46"/>
    </row>
    <row r="30" spans="1:36" x14ac:dyDescent="0.3">
      <c r="A30" s="122"/>
      <c r="B30" s="143" t="s">
        <v>87</v>
      </c>
      <c r="C30" s="123">
        <v>10</v>
      </c>
      <c r="D30" s="124">
        <v>7531551</v>
      </c>
      <c r="E30" s="125">
        <v>0</v>
      </c>
      <c r="F30" s="126">
        <v>0</v>
      </c>
      <c r="G30" s="124">
        <v>0</v>
      </c>
      <c r="H30" s="127">
        <v>0</v>
      </c>
      <c r="I30" s="128"/>
      <c r="J30" s="129"/>
      <c r="K30" s="126">
        <v>0</v>
      </c>
      <c r="L30" s="124">
        <v>0</v>
      </c>
      <c r="M30" s="130">
        <v>0</v>
      </c>
      <c r="N30" s="131">
        <f t="shared" si="15"/>
        <v>0</v>
      </c>
      <c r="O30" s="130">
        <v>0</v>
      </c>
      <c r="P30" s="132"/>
      <c r="Q30" s="133"/>
      <c r="R30" s="134"/>
      <c r="S30" s="135">
        <v>0</v>
      </c>
      <c r="T30" s="131">
        <v>0</v>
      </c>
      <c r="U30" s="124"/>
      <c r="V30" s="136"/>
      <c r="W30" s="137"/>
      <c r="X30" s="131">
        <v>0</v>
      </c>
      <c r="Y30" s="124">
        <v>0</v>
      </c>
      <c r="Z30" s="136"/>
      <c r="AA30" s="138">
        <v>0</v>
      </c>
      <c r="AB30" s="139">
        <f t="shared" ref="AB30:AB34" si="22">T30+X30</f>
        <v>0</v>
      </c>
      <c r="AC30" s="140"/>
      <c r="AD30" s="141"/>
      <c r="AE30" s="130"/>
      <c r="AF30" s="68"/>
      <c r="AG30" s="69">
        <v>0</v>
      </c>
      <c r="AI30" s="46"/>
    </row>
    <row r="31" spans="1:36" ht="27.6" x14ac:dyDescent="0.3">
      <c r="A31" s="122" t="s">
        <v>88</v>
      </c>
      <c r="B31" s="143" t="s">
        <v>89</v>
      </c>
      <c r="C31" s="123">
        <v>56508</v>
      </c>
      <c r="D31" s="124">
        <v>199463371</v>
      </c>
      <c r="E31" s="125">
        <v>3040352.08</v>
      </c>
      <c r="F31" s="126">
        <v>358731</v>
      </c>
      <c r="G31" s="144"/>
      <c r="H31" s="127">
        <v>18</v>
      </c>
      <c r="I31" s="128">
        <f t="shared" ref="I31:I43" si="23">(F31+G31)/$N$53*100%</f>
        <v>2.0462835792207076E-2</v>
      </c>
      <c r="J31" s="129">
        <f t="shared" ref="J31:J43" si="24">H31/$O$53*100%</f>
        <v>4.4356826022671266E-3</v>
      </c>
      <c r="K31" s="126">
        <v>658660.2699999999</v>
      </c>
      <c r="L31" s="124">
        <v>0</v>
      </c>
      <c r="M31" s="145">
        <v>1187</v>
      </c>
      <c r="N31" s="131">
        <f t="shared" si="15"/>
        <v>1017391.2699999999</v>
      </c>
      <c r="O31" s="130">
        <f>H31+M31</f>
        <v>1205</v>
      </c>
      <c r="P31" s="132">
        <f t="shared" ref="P31:P42" si="25">N31/$N$53*100%</f>
        <v>5.8034322359748702E-2</v>
      </c>
      <c r="Q31" s="133">
        <f t="shared" ref="Q31:Q43" si="26">O31/$O$53*100%</f>
        <v>0.29694430754066042</v>
      </c>
      <c r="R31" s="134">
        <f>N31/E31*100%</f>
        <v>0.3346294255499514</v>
      </c>
      <c r="S31" s="135">
        <f t="shared" si="17"/>
        <v>844.30810788381734</v>
      </c>
      <c r="T31" s="131">
        <v>358731</v>
      </c>
      <c r="U31" s="124">
        <v>17431.38</v>
      </c>
      <c r="V31" s="136">
        <f>U31/T31*100%</f>
        <v>4.8591786045811491E-2</v>
      </c>
      <c r="W31" s="137">
        <v>1</v>
      </c>
      <c r="X31" s="131">
        <v>658660.2699999999</v>
      </c>
      <c r="Y31" s="124">
        <v>389751.08</v>
      </c>
      <c r="Z31" s="136">
        <f>Y31/X31*100%</f>
        <v>0.59173309481684699</v>
      </c>
      <c r="AA31" s="138">
        <v>774</v>
      </c>
      <c r="AB31" s="139">
        <f t="shared" si="22"/>
        <v>1017391.2699999999</v>
      </c>
      <c r="AC31" s="140">
        <f>U31+Y31</f>
        <v>407182.46</v>
      </c>
      <c r="AD31" s="141">
        <f>AC31/AB31*100%</f>
        <v>0.40022208958014754</v>
      </c>
      <c r="AE31" s="130">
        <f>W31+AA31</f>
        <v>775</v>
      </c>
      <c r="AF31" s="68">
        <v>355506.55</v>
      </c>
      <c r="AG31" s="69">
        <v>4</v>
      </c>
      <c r="AI31" s="46"/>
    </row>
    <row r="32" spans="1:36" x14ac:dyDescent="0.3">
      <c r="A32" s="122" t="s">
        <v>90</v>
      </c>
      <c r="B32" s="143" t="s">
        <v>91</v>
      </c>
      <c r="C32" s="123">
        <v>1103</v>
      </c>
      <c r="D32" s="124">
        <v>15152085</v>
      </c>
      <c r="E32" s="125">
        <v>184263.8</v>
      </c>
      <c r="F32" s="126">
        <v>0</v>
      </c>
      <c r="G32" s="124">
        <v>0</v>
      </c>
      <c r="H32" s="127">
        <v>0</v>
      </c>
      <c r="I32" s="128">
        <f t="shared" si="23"/>
        <v>0</v>
      </c>
      <c r="J32" s="129">
        <f t="shared" si="24"/>
        <v>0</v>
      </c>
      <c r="K32" s="126">
        <v>88081.1</v>
      </c>
      <c r="L32" s="124">
        <v>0</v>
      </c>
      <c r="M32" s="130">
        <v>32</v>
      </c>
      <c r="N32" s="131">
        <f t="shared" si="15"/>
        <v>88081.1</v>
      </c>
      <c r="O32" s="130">
        <f>H32+M32</f>
        <v>32</v>
      </c>
      <c r="P32" s="132">
        <f t="shared" si="25"/>
        <v>5.0243471729428764E-3</v>
      </c>
      <c r="Q32" s="133">
        <f t="shared" si="26"/>
        <v>7.8856579595860034E-3</v>
      </c>
      <c r="R32" s="134">
        <f>N32/E32*100%</f>
        <v>0.47801630054302585</v>
      </c>
      <c r="S32" s="135">
        <f t="shared" si="17"/>
        <v>2752.5343750000002</v>
      </c>
      <c r="T32" s="131"/>
      <c r="U32" s="124"/>
      <c r="V32" s="136"/>
      <c r="W32" s="137"/>
      <c r="X32" s="131">
        <v>88081.1</v>
      </c>
      <c r="Y32" s="124">
        <v>73821.440000000002</v>
      </c>
      <c r="Z32" s="136">
        <f>Y32/X32*100%</f>
        <v>0.83810760764795167</v>
      </c>
      <c r="AA32" s="138">
        <v>14</v>
      </c>
      <c r="AB32" s="139">
        <f t="shared" si="22"/>
        <v>88081.1</v>
      </c>
      <c r="AC32" s="140">
        <f>U32+Y32</f>
        <v>73821.440000000002</v>
      </c>
      <c r="AD32" s="141">
        <f>AC32/AB32*100%</f>
        <v>0.83810760764795167</v>
      </c>
      <c r="AE32" s="130">
        <f>W32+AA32</f>
        <v>14</v>
      </c>
      <c r="AF32" s="68"/>
      <c r="AG32" s="69">
        <v>0</v>
      </c>
      <c r="AI32" s="46"/>
    </row>
    <row r="33" spans="1:35" x14ac:dyDescent="0.3">
      <c r="A33" s="122" t="s">
        <v>92</v>
      </c>
      <c r="B33" s="143" t="s">
        <v>93</v>
      </c>
      <c r="C33" s="123">
        <v>334</v>
      </c>
      <c r="D33" s="124">
        <v>23022839</v>
      </c>
      <c r="E33" s="125">
        <v>57969.2</v>
      </c>
      <c r="F33" s="126">
        <v>0</v>
      </c>
      <c r="G33" s="124">
        <v>0</v>
      </c>
      <c r="H33" s="127">
        <v>0</v>
      </c>
      <c r="I33" s="128">
        <f t="shared" si="23"/>
        <v>0</v>
      </c>
      <c r="J33" s="129">
        <f t="shared" si="24"/>
        <v>0</v>
      </c>
      <c r="K33" s="126">
        <v>23155.51</v>
      </c>
      <c r="L33" s="124">
        <v>0</v>
      </c>
      <c r="M33" s="130">
        <v>5</v>
      </c>
      <c r="N33" s="131">
        <f t="shared" si="15"/>
        <v>23155.51</v>
      </c>
      <c r="O33" s="130">
        <f>H33+M33</f>
        <v>5</v>
      </c>
      <c r="P33" s="132">
        <f t="shared" si="25"/>
        <v>1.3208431911789305E-3</v>
      </c>
      <c r="Q33" s="133">
        <f t="shared" si="26"/>
        <v>1.2321340561853129E-3</v>
      </c>
      <c r="R33" s="134">
        <f>N33/E33*100%</f>
        <v>0.39944505013006909</v>
      </c>
      <c r="S33" s="135">
        <f t="shared" si="17"/>
        <v>4631.1019999999999</v>
      </c>
      <c r="T33" s="131"/>
      <c r="U33" s="124"/>
      <c r="V33" s="136"/>
      <c r="W33" s="137"/>
      <c r="X33" s="131">
        <v>23155.51</v>
      </c>
      <c r="Y33" s="124">
        <v>23155.51</v>
      </c>
      <c r="Z33" s="136">
        <f>Y33/X33*100%</f>
        <v>1</v>
      </c>
      <c r="AA33" s="138">
        <v>5</v>
      </c>
      <c r="AB33" s="139">
        <f t="shared" si="22"/>
        <v>23155.51</v>
      </c>
      <c r="AC33" s="140">
        <f>U33+Y33</f>
        <v>23155.51</v>
      </c>
      <c r="AD33" s="141">
        <f>AC33/AB33*100%</f>
        <v>1</v>
      </c>
      <c r="AE33" s="130">
        <f>W33+AA33</f>
        <v>5</v>
      </c>
      <c r="AF33" s="68">
        <v>11291.39</v>
      </c>
      <c r="AG33" s="69">
        <v>1</v>
      </c>
      <c r="AI33" s="46"/>
    </row>
    <row r="34" spans="1:35" x14ac:dyDescent="0.3">
      <c r="A34" s="122" t="s">
        <v>94</v>
      </c>
      <c r="B34" s="143" t="s">
        <v>95</v>
      </c>
      <c r="C34" s="123">
        <v>152</v>
      </c>
      <c r="D34" s="124">
        <v>1294052</v>
      </c>
      <c r="E34" s="125">
        <v>38422.49</v>
      </c>
      <c r="F34" s="126">
        <v>0</v>
      </c>
      <c r="G34" s="124">
        <v>0</v>
      </c>
      <c r="H34" s="127">
        <v>0</v>
      </c>
      <c r="I34" s="128">
        <f t="shared" si="23"/>
        <v>0</v>
      </c>
      <c r="J34" s="129">
        <f t="shared" si="24"/>
        <v>0</v>
      </c>
      <c r="K34" s="126">
        <v>20694.61</v>
      </c>
      <c r="L34" s="124">
        <v>0</v>
      </c>
      <c r="M34" s="130">
        <v>3</v>
      </c>
      <c r="N34" s="131">
        <f t="shared" si="15"/>
        <v>20694.61</v>
      </c>
      <c r="O34" s="130">
        <f>H34+M34</f>
        <v>3</v>
      </c>
      <c r="P34" s="132">
        <f t="shared" si="25"/>
        <v>1.1804678330385903E-3</v>
      </c>
      <c r="Q34" s="133">
        <f t="shared" si="26"/>
        <v>7.3928043371118777E-4</v>
      </c>
      <c r="R34" s="134">
        <f>N34/E34*100%</f>
        <v>0.53860668582384952</v>
      </c>
      <c r="S34" s="135">
        <f t="shared" si="17"/>
        <v>6898.2033333333338</v>
      </c>
      <c r="T34" s="131"/>
      <c r="U34" s="124"/>
      <c r="V34" s="136"/>
      <c r="W34" s="137"/>
      <c r="X34" s="131">
        <v>20694.61</v>
      </c>
      <c r="Y34" s="124">
        <v>0</v>
      </c>
      <c r="Z34" s="136">
        <f>Y34/X34*100%</f>
        <v>0</v>
      </c>
      <c r="AA34" s="138">
        <v>0</v>
      </c>
      <c r="AB34" s="139">
        <f t="shared" si="22"/>
        <v>20694.61</v>
      </c>
      <c r="AC34" s="140">
        <f>U34+Y34</f>
        <v>0</v>
      </c>
      <c r="AD34" s="141">
        <f>AC34/AB34*100%</f>
        <v>0</v>
      </c>
      <c r="AE34" s="130">
        <f>W34+AA34</f>
        <v>0</v>
      </c>
      <c r="AF34" s="68"/>
      <c r="AG34" s="69">
        <v>0</v>
      </c>
      <c r="AI34" s="46"/>
    </row>
    <row r="35" spans="1:35" x14ac:dyDescent="0.3">
      <c r="A35" s="26">
        <v>7</v>
      </c>
      <c r="B35" s="27" t="s">
        <v>96</v>
      </c>
      <c r="C35" s="82">
        <f>C37</f>
        <v>0</v>
      </c>
      <c r="D35" s="31">
        <f>D37</f>
        <v>0</v>
      </c>
      <c r="E35" s="29">
        <f>SUM(E36:E37)</f>
        <v>0</v>
      </c>
      <c r="F35" s="30">
        <f>SUM(F36:F37)</f>
        <v>0</v>
      </c>
      <c r="G35" s="31">
        <f>SUM(G36:G37)</f>
        <v>0</v>
      </c>
      <c r="H35" s="28">
        <f>SUM(H36:H37)</f>
        <v>0</v>
      </c>
      <c r="I35" s="32">
        <f t="shared" si="23"/>
        <v>0</v>
      </c>
      <c r="J35" s="33">
        <f t="shared" si="24"/>
        <v>0</v>
      </c>
      <c r="K35" s="30">
        <f>SUM(K36:K37)</f>
        <v>0</v>
      </c>
      <c r="L35" s="31">
        <f>SUM(L36:L37)</f>
        <v>0</v>
      </c>
      <c r="M35" s="34">
        <f>SUM(M36:M37)</f>
        <v>0</v>
      </c>
      <c r="N35" s="35">
        <f>SUM(N36:N37)</f>
        <v>0</v>
      </c>
      <c r="O35" s="34">
        <f>SUM(O36:O37)</f>
        <v>0</v>
      </c>
      <c r="P35" s="36">
        <f t="shared" si="25"/>
        <v>0</v>
      </c>
      <c r="Q35" s="37">
        <f t="shared" si="26"/>
        <v>0</v>
      </c>
      <c r="R35" s="38"/>
      <c r="S35" s="39"/>
      <c r="T35" s="35">
        <f>SUM(T36:T37)</f>
        <v>0</v>
      </c>
      <c r="U35" s="31">
        <f>SUM(U36:U37)</f>
        <v>0</v>
      </c>
      <c r="V35" s="40"/>
      <c r="W35" s="41">
        <f>SUM(W36:W37)</f>
        <v>0</v>
      </c>
      <c r="X35" s="35">
        <f>SUM(X36:X37)</f>
        <v>0</v>
      </c>
      <c r="Y35" s="31">
        <f>SUM(Y36:Y37)</f>
        <v>0</v>
      </c>
      <c r="Z35" s="40"/>
      <c r="AA35" s="42">
        <f>SUM(AA36:AA37)</f>
        <v>0</v>
      </c>
      <c r="AB35" s="43">
        <f>SUM(AB36:AB37)</f>
        <v>0</v>
      </c>
      <c r="AC35" s="44">
        <f>SUM(AC36:AC37)</f>
        <v>0</v>
      </c>
      <c r="AD35" s="45"/>
      <c r="AE35" s="34">
        <f>SUM(AE36:AE37)</f>
        <v>0</v>
      </c>
      <c r="AF35" s="30">
        <f>SUM(AF36:AF37)</f>
        <v>0</v>
      </c>
      <c r="AG35" s="41">
        <f>SUM(AG36:AG37)</f>
        <v>0</v>
      </c>
      <c r="AI35" s="46"/>
    </row>
    <row r="36" spans="1:35" ht="27.6" x14ac:dyDescent="0.3">
      <c r="A36" s="146" t="s">
        <v>97</v>
      </c>
      <c r="B36" s="147" t="s">
        <v>98</v>
      </c>
      <c r="C36" s="148" t="s">
        <v>53</v>
      </c>
      <c r="D36" s="149" t="s">
        <v>53</v>
      </c>
      <c r="E36" s="150"/>
      <c r="F36" s="151"/>
      <c r="G36" s="149"/>
      <c r="H36" s="152"/>
      <c r="I36" s="153">
        <f t="shared" si="23"/>
        <v>0</v>
      </c>
      <c r="J36" s="154">
        <f t="shared" si="24"/>
        <v>0</v>
      </c>
      <c r="K36" s="151"/>
      <c r="L36" s="149"/>
      <c r="M36" s="145"/>
      <c r="N36" s="155">
        <f t="shared" ref="N36:N52" si="27">F36+G36+K36+L36</f>
        <v>0</v>
      </c>
      <c r="O36" s="145">
        <f>H36+M36</f>
        <v>0</v>
      </c>
      <c r="P36" s="156">
        <f t="shared" si="25"/>
        <v>0</v>
      </c>
      <c r="Q36" s="157">
        <f t="shared" si="26"/>
        <v>0</v>
      </c>
      <c r="R36" s="158"/>
      <c r="S36" s="159"/>
      <c r="T36" s="155"/>
      <c r="U36" s="149"/>
      <c r="V36" s="160"/>
      <c r="W36" s="161"/>
      <c r="X36" s="155"/>
      <c r="Y36" s="149"/>
      <c r="Z36" s="160"/>
      <c r="AA36" s="162"/>
      <c r="AB36" s="163">
        <f>T36+X36</f>
        <v>0</v>
      </c>
      <c r="AC36" s="164">
        <f>U36+Y36</f>
        <v>0</v>
      </c>
      <c r="AD36" s="165"/>
      <c r="AE36" s="145">
        <f>W36+AA36</f>
        <v>0</v>
      </c>
      <c r="AF36" s="120"/>
      <c r="AG36" s="121"/>
      <c r="AI36" s="46"/>
    </row>
    <row r="37" spans="1:35" x14ac:dyDescent="0.3">
      <c r="A37" s="146" t="s">
        <v>99</v>
      </c>
      <c r="B37" s="147" t="s">
        <v>100</v>
      </c>
      <c r="C37" s="148"/>
      <c r="D37" s="149"/>
      <c r="E37" s="150"/>
      <c r="F37" s="151"/>
      <c r="G37" s="149"/>
      <c r="H37" s="152"/>
      <c r="I37" s="153">
        <f t="shared" si="23"/>
        <v>0</v>
      </c>
      <c r="J37" s="154">
        <f t="shared" si="24"/>
        <v>0</v>
      </c>
      <c r="K37" s="151"/>
      <c r="L37" s="149"/>
      <c r="M37" s="145"/>
      <c r="N37" s="155">
        <f t="shared" si="27"/>
        <v>0</v>
      </c>
      <c r="O37" s="145">
        <f>H37+M37</f>
        <v>0</v>
      </c>
      <c r="P37" s="156">
        <f t="shared" si="25"/>
        <v>0</v>
      </c>
      <c r="Q37" s="157">
        <f t="shared" si="26"/>
        <v>0</v>
      </c>
      <c r="R37" s="158"/>
      <c r="S37" s="159"/>
      <c r="T37" s="155"/>
      <c r="U37" s="149"/>
      <c r="V37" s="160"/>
      <c r="W37" s="161"/>
      <c r="X37" s="155"/>
      <c r="Y37" s="149"/>
      <c r="Z37" s="160"/>
      <c r="AA37" s="162"/>
      <c r="AB37" s="163">
        <f>T37+X37</f>
        <v>0</v>
      </c>
      <c r="AC37" s="164">
        <f>U37+Y37</f>
        <v>0</v>
      </c>
      <c r="AD37" s="165"/>
      <c r="AE37" s="145">
        <f>W37+AA37</f>
        <v>0</v>
      </c>
      <c r="AF37" s="120"/>
      <c r="AG37" s="121"/>
      <c r="AI37" s="46"/>
    </row>
    <row r="38" spans="1:35" x14ac:dyDescent="0.3">
      <c r="A38" s="26">
        <v>8</v>
      </c>
      <c r="B38" s="27" t="s">
        <v>101</v>
      </c>
      <c r="C38" s="82">
        <f t="shared" ref="C38:H38" si="28">SUM(C39:C41)</f>
        <v>0</v>
      </c>
      <c r="D38" s="31">
        <f t="shared" si="28"/>
        <v>0</v>
      </c>
      <c r="E38" s="29">
        <f t="shared" si="28"/>
        <v>0</v>
      </c>
      <c r="F38" s="30">
        <f t="shared" si="28"/>
        <v>0</v>
      </c>
      <c r="G38" s="31">
        <f t="shared" si="28"/>
        <v>0</v>
      </c>
      <c r="H38" s="28">
        <f t="shared" si="28"/>
        <v>0</v>
      </c>
      <c r="I38" s="32">
        <f t="shared" si="23"/>
        <v>0</v>
      </c>
      <c r="J38" s="33">
        <f t="shared" si="24"/>
        <v>0</v>
      </c>
      <c r="K38" s="30">
        <f>SUM(K39:K41)</f>
        <v>0</v>
      </c>
      <c r="L38" s="31">
        <f>SUM(L39:L41)</f>
        <v>0</v>
      </c>
      <c r="M38" s="34">
        <f>SUM(M39:M41)</f>
        <v>0</v>
      </c>
      <c r="N38" s="35">
        <f>SUM(N39:N41)</f>
        <v>0</v>
      </c>
      <c r="O38" s="34">
        <f>SUM(O39:O41)</f>
        <v>0</v>
      </c>
      <c r="P38" s="36">
        <f t="shared" si="25"/>
        <v>0</v>
      </c>
      <c r="Q38" s="37">
        <f t="shared" si="26"/>
        <v>0</v>
      </c>
      <c r="R38" s="38"/>
      <c r="S38" s="39"/>
      <c r="T38" s="35">
        <f t="shared" ref="T38:AA38" si="29">SUM(T39:T41)</f>
        <v>0</v>
      </c>
      <c r="U38" s="31">
        <f t="shared" si="29"/>
        <v>0</v>
      </c>
      <c r="V38" s="40"/>
      <c r="W38" s="41">
        <f t="shared" si="29"/>
        <v>0</v>
      </c>
      <c r="X38" s="35">
        <f>SUM(X39:X41)</f>
        <v>0</v>
      </c>
      <c r="Y38" s="31">
        <f t="shared" si="29"/>
        <v>0</v>
      </c>
      <c r="Z38" s="40"/>
      <c r="AA38" s="42">
        <f t="shared" si="29"/>
        <v>0</v>
      </c>
      <c r="AB38" s="43">
        <f>SUM(AB39:AB41)</f>
        <v>0</v>
      </c>
      <c r="AC38" s="44">
        <f>SUM(AC39:AC41)</f>
        <v>0</v>
      </c>
      <c r="AD38" s="45"/>
      <c r="AE38" s="34">
        <f>SUM(AE39:AE41)</f>
        <v>0</v>
      </c>
      <c r="AF38" s="30">
        <f>SUM(AF39:AF41)</f>
        <v>0</v>
      </c>
      <c r="AG38" s="41">
        <f>SUM(AG39:AG41)</f>
        <v>0</v>
      </c>
      <c r="AI38" s="46"/>
    </row>
    <row r="39" spans="1:35" ht="15.6" customHeight="1" x14ac:dyDescent="0.3">
      <c r="A39" s="47" t="s">
        <v>102</v>
      </c>
      <c r="B39" s="70" t="s">
        <v>103</v>
      </c>
      <c r="C39" s="166"/>
      <c r="D39" s="52"/>
      <c r="E39" s="50"/>
      <c r="F39" s="51"/>
      <c r="G39" s="52"/>
      <c r="H39" s="49"/>
      <c r="I39" s="53">
        <f t="shared" si="23"/>
        <v>0</v>
      </c>
      <c r="J39" s="54">
        <f t="shared" si="24"/>
        <v>0</v>
      </c>
      <c r="K39" s="51"/>
      <c r="L39" s="52"/>
      <c r="M39" s="56"/>
      <c r="N39" s="57">
        <f t="shared" si="27"/>
        <v>0</v>
      </c>
      <c r="O39" s="56">
        <f t="shared" ref="O39:O43" si="30">H39+M39</f>
        <v>0</v>
      </c>
      <c r="P39" s="58">
        <f t="shared" si="25"/>
        <v>0</v>
      </c>
      <c r="Q39" s="59">
        <f t="shared" si="26"/>
        <v>0</v>
      </c>
      <c r="R39" s="60"/>
      <c r="S39" s="61"/>
      <c r="T39" s="57"/>
      <c r="U39" s="52"/>
      <c r="V39" s="62"/>
      <c r="W39" s="63"/>
      <c r="X39" s="57"/>
      <c r="Y39" s="52"/>
      <c r="Z39" s="62"/>
      <c r="AA39" s="64"/>
      <c r="AB39" s="65">
        <f t="shared" ref="AB39:AC42" si="31">T39+X39</f>
        <v>0</v>
      </c>
      <c r="AC39" s="66">
        <f t="shared" si="31"/>
        <v>0</v>
      </c>
      <c r="AD39" s="67"/>
      <c r="AE39" s="56">
        <f t="shared" ref="AE39:AE43" si="32">W39+AA39</f>
        <v>0</v>
      </c>
      <c r="AF39" s="68"/>
      <c r="AG39" s="69"/>
      <c r="AI39" s="46"/>
    </row>
    <row r="40" spans="1:35" x14ac:dyDescent="0.3">
      <c r="A40" s="47" t="s">
        <v>104</v>
      </c>
      <c r="B40" s="70" t="s">
        <v>105</v>
      </c>
      <c r="C40" s="166"/>
      <c r="D40" s="52"/>
      <c r="E40" s="50"/>
      <c r="F40" s="51"/>
      <c r="G40" s="52"/>
      <c r="H40" s="49"/>
      <c r="I40" s="53">
        <f t="shared" si="23"/>
        <v>0</v>
      </c>
      <c r="J40" s="54">
        <f t="shared" si="24"/>
        <v>0</v>
      </c>
      <c r="K40" s="51"/>
      <c r="L40" s="52"/>
      <c r="M40" s="56"/>
      <c r="N40" s="57">
        <f t="shared" si="27"/>
        <v>0</v>
      </c>
      <c r="O40" s="56">
        <f t="shared" si="30"/>
        <v>0</v>
      </c>
      <c r="P40" s="58">
        <f t="shared" si="25"/>
        <v>0</v>
      </c>
      <c r="Q40" s="59">
        <f t="shared" si="26"/>
        <v>0</v>
      </c>
      <c r="R40" s="60"/>
      <c r="S40" s="61"/>
      <c r="T40" s="57"/>
      <c r="U40" s="52"/>
      <c r="V40" s="62"/>
      <c r="W40" s="63"/>
      <c r="X40" s="57"/>
      <c r="Y40" s="52"/>
      <c r="Z40" s="62"/>
      <c r="AA40" s="64"/>
      <c r="AB40" s="65">
        <f t="shared" si="31"/>
        <v>0</v>
      </c>
      <c r="AC40" s="66">
        <f t="shared" si="31"/>
        <v>0</v>
      </c>
      <c r="AD40" s="67"/>
      <c r="AE40" s="56">
        <f t="shared" si="32"/>
        <v>0</v>
      </c>
      <c r="AF40" s="68"/>
      <c r="AG40" s="69"/>
      <c r="AI40" s="46"/>
    </row>
    <row r="41" spans="1:35" x14ac:dyDescent="0.3">
      <c r="A41" s="47" t="s">
        <v>106</v>
      </c>
      <c r="B41" s="70" t="s">
        <v>107</v>
      </c>
      <c r="C41" s="166"/>
      <c r="D41" s="52"/>
      <c r="E41" s="50"/>
      <c r="F41" s="51"/>
      <c r="G41" s="52"/>
      <c r="H41" s="49"/>
      <c r="I41" s="53">
        <f t="shared" si="23"/>
        <v>0</v>
      </c>
      <c r="J41" s="54">
        <f t="shared" si="24"/>
        <v>0</v>
      </c>
      <c r="K41" s="51"/>
      <c r="L41" s="52"/>
      <c r="M41" s="56"/>
      <c r="N41" s="57">
        <f t="shared" si="27"/>
        <v>0</v>
      </c>
      <c r="O41" s="56">
        <f t="shared" si="30"/>
        <v>0</v>
      </c>
      <c r="P41" s="58">
        <f t="shared" si="25"/>
        <v>0</v>
      </c>
      <c r="Q41" s="59">
        <f t="shared" si="26"/>
        <v>0</v>
      </c>
      <c r="R41" s="60"/>
      <c r="S41" s="61"/>
      <c r="T41" s="57"/>
      <c r="U41" s="52"/>
      <c r="V41" s="62"/>
      <c r="W41" s="63"/>
      <c r="X41" s="57"/>
      <c r="Y41" s="52"/>
      <c r="Z41" s="62"/>
      <c r="AA41" s="64"/>
      <c r="AB41" s="65">
        <f t="shared" si="31"/>
        <v>0</v>
      </c>
      <c r="AC41" s="66">
        <f t="shared" si="31"/>
        <v>0</v>
      </c>
      <c r="AD41" s="67"/>
      <c r="AE41" s="56">
        <f t="shared" si="32"/>
        <v>0</v>
      </c>
      <c r="AF41" s="68"/>
      <c r="AG41" s="69"/>
      <c r="AI41" s="46"/>
    </row>
    <row r="42" spans="1:35" ht="41.4" x14ac:dyDescent="0.3">
      <c r="A42" s="26">
        <v>9</v>
      </c>
      <c r="B42" s="27" t="s">
        <v>108</v>
      </c>
      <c r="C42" s="82">
        <f>SUM(C43:C49)</f>
        <v>53</v>
      </c>
      <c r="D42" s="31">
        <f>SUM(D43:D49)</f>
        <v>16655874.370000001</v>
      </c>
      <c r="E42" s="29">
        <f>SUM(E43:E49)</f>
        <v>1590258.8294258399</v>
      </c>
      <c r="F42" s="30">
        <f>SUM(F43:F43)</f>
        <v>0</v>
      </c>
      <c r="G42" s="31">
        <f>SUM(G43:G43)</f>
        <v>0</v>
      </c>
      <c r="H42" s="28">
        <f>SUM(H43:H43)</f>
        <v>0</v>
      </c>
      <c r="I42" s="32">
        <f t="shared" si="23"/>
        <v>0</v>
      </c>
      <c r="J42" s="33">
        <f t="shared" si="24"/>
        <v>0</v>
      </c>
      <c r="K42" s="30">
        <f>SUM(K43:K49)</f>
        <v>2110.1200000000003</v>
      </c>
      <c r="L42" s="31"/>
      <c r="M42" s="167">
        <f>SUM(M43:M49)</f>
        <v>3</v>
      </c>
      <c r="N42" s="35">
        <f>F42+G42+K42+L42</f>
        <v>2110.1200000000003</v>
      </c>
      <c r="O42" s="34">
        <f>H42+M42</f>
        <v>3</v>
      </c>
      <c r="P42" s="36">
        <f t="shared" si="25"/>
        <v>1.2036606555288505E-4</v>
      </c>
      <c r="Q42" s="37">
        <f>O42/$O$53*100%</f>
        <v>7.3928043371118777E-4</v>
      </c>
      <c r="R42" s="38">
        <f>N42/E42*100%</f>
        <v>1.3269034958050541E-3</v>
      </c>
      <c r="S42" s="39"/>
      <c r="T42" s="35">
        <f>SUM(T43:T43)</f>
        <v>0</v>
      </c>
      <c r="U42" s="31">
        <f>SUM(U43:U43)</f>
        <v>0</v>
      </c>
      <c r="V42" s="40"/>
      <c r="W42" s="41">
        <f>SUM(W43:W43)</f>
        <v>0</v>
      </c>
      <c r="X42" s="35">
        <f>SUM(X43:X49)</f>
        <v>2110.1200000000003</v>
      </c>
      <c r="Y42" s="31">
        <f>SUM(Y43:Y43)</f>
        <v>2107.59</v>
      </c>
      <c r="Z42" s="40">
        <f>Y42/X42*100%</f>
        <v>0.99880101605595883</v>
      </c>
      <c r="AA42" s="42">
        <f>SUM(AA43:AA43)</f>
        <v>2</v>
      </c>
      <c r="AB42" s="43">
        <f>T42+X42</f>
        <v>2110.1200000000003</v>
      </c>
      <c r="AC42" s="44">
        <f t="shared" si="31"/>
        <v>2107.59</v>
      </c>
      <c r="AD42" s="45">
        <f>AC42/AB42*100%</f>
        <v>0.99880101605595883</v>
      </c>
      <c r="AE42" s="34">
        <f t="shared" si="32"/>
        <v>2</v>
      </c>
      <c r="AF42" s="30">
        <f>SUM(AF43:AF43)</f>
        <v>0</v>
      </c>
      <c r="AG42" s="41">
        <f>SUM(AG43:AG43)</f>
        <v>0</v>
      </c>
      <c r="AI42" s="46"/>
    </row>
    <row r="43" spans="1:35" ht="27.6" x14ac:dyDescent="0.3">
      <c r="A43" s="122" t="s">
        <v>109</v>
      </c>
      <c r="B43" s="168" t="s">
        <v>110</v>
      </c>
      <c r="C43" s="123">
        <v>44</v>
      </c>
      <c r="D43" s="124">
        <v>5568676.8899999997</v>
      </c>
      <c r="E43" s="125">
        <v>1590258.8294258399</v>
      </c>
      <c r="F43" s="126"/>
      <c r="G43" s="124"/>
      <c r="H43" s="127"/>
      <c r="I43" s="128">
        <f t="shared" si="23"/>
        <v>0</v>
      </c>
      <c r="J43" s="129">
        <f t="shared" si="24"/>
        <v>0</v>
      </c>
      <c r="K43" s="126">
        <v>2107.59</v>
      </c>
      <c r="L43" s="124"/>
      <c r="M43" s="130">
        <v>2</v>
      </c>
      <c r="N43" s="131">
        <f t="shared" si="27"/>
        <v>2107.59</v>
      </c>
      <c r="O43" s="130">
        <f t="shared" si="30"/>
        <v>2</v>
      </c>
      <c r="P43" s="132">
        <f>N43/$N$53*100%</f>
        <v>1.2022174857287972E-4</v>
      </c>
      <c r="Q43" s="133">
        <f t="shared" si="26"/>
        <v>4.9285362247412522E-4</v>
      </c>
      <c r="R43" s="134"/>
      <c r="S43" s="135"/>
      <c r="T43" s="131"/>
      <c r="U43" s="124"/>
      <c r="V43" s="136"/>
      <c r="W43" s="137"/>
      <c r="X43" s="131">
        <v>2107.59</v>
      </c>
      <c r="Y43" s="124">
        <v>2107.59</v>
      </c>
      <c r="Z43" s="136">
        <f>Y43/X43*100%</f>
        <v>1</v>
      </c>
      <c r="AA43" s="138">
        <v>2</v>
      </c>
      <c r="AB43" s="139">
        <f>T43+X43</f>
        <v>2107.59</v>
      </c>
      <c r="AC43" s="140">
        <f>U43+Y43</f>
        <v>2107.59</v>
      </c>
      <c r="AD43" s="141">
        <f>AC43/AB43*100%</f>
        <v>1</v>
      </c>
      <c r="AE43" s="130">
        <f t="shared" si="32"/>
        <v>2</v>
      </c>
      <c r="AF43" s="68"/>
      <c r="AG43" s="69"/>
      <c r="AI43" s="46"/>
    </row>
    <row r="44" spans="1:35" ht="27.6" x14ac:dyDescent="0.3">
      <c r="A44" s="122"/>
      <c r="B44" s="168" t="s">
        <v>111</v>
      </c>
      <c r="C44" s="123">
        <v>6</v>
      </c>
      <c r="D44" s="124">
        <v>5014474.62</v>
      </c>
      <c r="E44" s="125"/>
      <c r="F44" s="126"/>
      <c r="G44" s="124"/>
      <c r="H44" s="127"/>
      <c r="I44" s="128"/>
      <c r="J44" s="129"/>
      <c r="K44" s="126"/>
      <c r="L44" s="124"/>
      <c r="M44" s="130"/>
      <c r="N44" s="131"/>
      <c r="O44" s="130"/>
      <c r="P44" s="132"/>
      <c r="Q44" s="133"/>
      <c r="R44" s="134"/>
      <c r="S44" s="135"/>
      <c r="T44" s="131"/>
      <c r="U44" s="124"/>
      <c r="V44" s="136"/>
      <c r="W44" s="137"/>
      <c r="X44" s="131"/>
      <c r="Y44" s="124"/>
      <c r="Z44" s="136"/>
      <c r="AA44" s="138"/>
      <c r="AB44" s="139"/>
      <c r="AC44" s="140"/>
      <c r="AD44" s="141"/>
      <c r="AE44" s="130"/>
      <c r="AF44" s="68"/>
      <c r="AG44" s="69"/>
      <c r="AI44" s="46"/>
    </row>
    <row r="45" spans="1:35" ht="41.4" x14ac:dyDescent="0.3">
      <c r="A45" s="122"/>
      <c r="B45" s="168" t="s">
        <v>112</v>
      </c>
      <c r="C45" s="123">
        <v>0</v>
      </c>
      <c r="D45" s="124">
        <v>2218271.4900000007</v>
      </c>
      <c r="E45" s="125"/>
      <c r="F45" s="126"/>
      <c r="G45" s="124"/>
      <c r="H45" s="127"/>
      <c r="I45" s="128"/>
      <c r="J45" s="129"/>
      <c r="K45" s="126"/>
      <c r="L45" s="124"/>
      <c r="M45" s="130"/>
      <c r="N45" s="131"/>
      <c r="O45" s="130"/>
      <c r="P45" s="132"/>
      <c r="Q45" s="133"/>
      <c r="R45" s="134"/>
      <c r="S45" s="135"/>
      <c r="T45" s="131"/>
      <c r="U45" s="124"/>
      <c r="V45" s="136"/>
      <c r="W45" s="137"/>
      <c r="X45" s="131"/>
      <c r="Y45" s="124"/>
      <c r="Z45" s="136"/>
      <c r="AA45" s="138"/>
      <c r="AB45" s="139"/>
      <c r="AC45" s="140"/>
      <c r="AD45" s="141"/>
      <c r="AE45" s="130"/>
      <c r="AF45" s="68"/>
      <c r="AG45" s="69"/>
      <c r="AI45" s="46"/>
    </row>
    <row r="46" spans="1:35" ht="27.6" x14ac:dyDescent="0.3">
      <c r="A46" s="122"/>
      <c r="B46" s="168" t="s">
        <v>113</v>
      </c>
      <c r="C46" s="123">
        <v>3</v>
      </c>
      <c r="D46" s="124">
        <v>3252004.830000001</v>
      </c>
      <c r="E46" s="125"/>
      <c r="F46" s="126"/>
      <c r="G46" s="124"/>
      <c r="H46" s="127"/>
      <c r="I46" s="128"/>
      <c r="J46" s="129"/>
      <c r="K46" s="169">
        <v>2.5299999999999998</v>
      </c>
      <c r="L46" s="144"/>
      <c r="M46" s="170">
        <v>1</v>
      </c>
      <c r="N46" s="171">
        <f t="shared" si="27"/>
        <v>2.5299999999999998</v>
      </c>
      <c r="O46" s="130">
        <f t="shared" ref="O46" si="33">H46+M46</f>
        <v>1</v>
      </c>
      <c r="P46" s="132">
        <f>N46/$N$53*100%</f>
        <v>1.4431698000530734E-7</v>
      </c>
      <c r="Q46" s="133">
        <f t="shared" ref="Q46" si="34">O46/$O$53*100%</f>
        <v>2.4642681123706261E-4</v>
      </c>
      <c r="R46" s="134"/>
      <c r="S46" s="135"/>
      <c r="T46" s="131"/>
      <c r="U46" s="124"/>
      <c r="V46" s="136"/>
      <c r="W46" s="137"/>
      <c r="X46" s="131">
        <v>2.5299999999999998</v>
      </c>
      <c r="Y46" s="124"/>
      <c r="Z46" s="136">
        <f>Y46/X46*100%</f>
        <v>0</v>
      </c>
      <c r="AA46" s="138"/>
      <c r="AB46" s="139">
        <f>T46+X46</f>
        <v>2.5299999999999998</v>
      </c>
      <c r="AC46" s="140"/>
      <c r="AD46" s="141">
        <f>AC46/AB46*100%</f>
        <v>0</v>
      </c>
      <c r="AE46" s="130"/>
      <c r="AF46" s="68"/>
      <c r="AG46" s="69"/>
      <c r="AI46" s="46"/>
    </row>
    <row r="47" spans="1:35" ht="27.6" x14ac:dyDescent="0.3">
      <c r="A47" s="122"/>
      <c r="B47" s="168" t="s">
        <v>114</v>
      </c>
      <c r="C47" s="123">
        <v>0</v>
      </c>
      <c r="D47" s="124">
        <v>520298.82</v>
      </c>
      <c r="E47" s="125"/>
      <c r="F47" s="126"/>
      <c r="G47" s="124"/>
      <c r="H47" s="127"/>
      <c r="I47" s="128"/>
      <c r="J47" s="129"/>
      <c r="K47" s="126"/>
      <c r="L47" s="124"/>
      <c r="M47" s="130"/>
      <c r="N47" s="131"/>
      <c r="O47" s="130"/>
      <c r="P47" s="132"/>
      <c r="Q47" s="133"/>
      <c r="R47" s="134"/>
      <c r="S47" s="135"/>
      <c r="T47" s="131"/>
      <c r="U47" s="124"/>
      <c r="V47" s="136"/>
      <c r="W47" s="137"/>
      <c r="X47" s="131"/>
      <c r="Y47" s="124"/>
      <c r="Z47" s="136"/>
      <c r="AA47" s="138"/>
      <c r="AB47" s="139"/>
      <c r="AC47" s="140"/>
      <c r="AD47" s="141"/>
      <c r="AE47" s="130"/>
      <c r="AF47" s="68"/>
      <c r="AG47" s="69"/>
      <c r="AI47" s="46"/>
    </row>
    <row r="48" spans="1:35" ht="27.6" x14ac:dyDescent="0.3">
      <c r="A48" s="122"/>
      <c r="B48" s="168" t="s">
        <v>115</v>
      </c>
      <c r="C48" s="123">
        <v>0</v>
      </c>
      <c r="D48" s="124">
        <v>61353.61</v>
      </c>
      <c r="E48" s="125"/>
      <c r="F48" s="126"/>
      <c r="G48" s="124"/>
      <c r="H48" s="127"/>
      <c r="I48" s="128"/>
      <c r="J48" s="129"/>
      <c r="K48" s="126"/>
      <c r="L48" s="124"/>
      <c r="M48" s="130"/>
      <c r="N48" s="131"/>
      <c r="O48" s="130"/>
      <c r="P48" s="132"/>
      <c r="Q48" s="133"/>
      <c r="R48" s="134"/>
      <c r="S48" s="135"/>
      <c r="T48" s="131"/>
      <c r="U48" s="124"/>
      <c r="V48" s="136"/>
      <c r="W48" s="137"/>
      <c r="X48" s="131"/>
      <c r="Y48" s="124"/>
      <c r="Z48" s="136"/>
      <c r="AA48" s="138"/>
      <c r="AB48" s="139"/>
      <c r="AC48" s="140"/>
      <c r="AD48" s="141"/>
      <c r="AE48" s="130"/>
      <c r="AF48" s="68"/>
      <c r="AG48" s="69"/>
      <c r="AI48" s="46"/>
    </row>
    <row r="49" spans="1:35" x14ac:dyDescent="0.3">
      <c r="A49" s="122"/>
      <c r="B49" s="168" t="s">
        <v>116</v>
      </c>
      <c r="C49" s="123">
        <v>0</v>
      </c>
      <c r="D49" s="124">
        <v>20794.11</v>
      </c>
      <c r="E49" s="125"/>
      <c r="F49" s="126"/>
      <c r="G49" s="124"/>
      <c r="H49" s="127"/>
      <c r="I49" s="128"/>
      <c r="J49" s="129"/>
      <c r="K49" s="126"/>
      <c r="L49" s="124"/>
      <c r="M49" s="130"/>
      <c r="N49" s="131"/>
      <c r="O49" s="130"/>
      <c r="P49" s="132"/>
      <c r="Q49" s="133"/>
      <c r="R49" s="134"/>
      <c r="S49" s="135"/>
      <c r="T49" s="131"/>
      <c r="U49" s="124"/>
      <c r="V49" s="136"/>
      <c r="W49" s="137"/>
      <c r="X49" s="131"/>
      <c r="Y49" s="124"/>
      <c r="Z49" s="136"/>
      <c r="AA49" s="138"/>
      <c r="AB49" s="139"/>
      <c r="AC49" s="140"/>
      <c r="AD49" s="141"/>
      <c r="AE49" s="130"/>
      <c r="AF49" s="68"/>
      <c r="AG49" s="69"/>
      <c r="AI49" s="46"/>
    </row>
    <row r="50" spans="1:35" ht="32.4" customHeight="1" x14ac:dyDescent="0.3">
      <c r="A50" s="172">
        <v>10</v>
      </c>
      <c r="B50" s="173" t="s">
        <v>117</v>
      </c>
      <c r="C50" s="174">
        <f t="shared" ref="C50:H50" si="35">SUM(C51:C52)</f>
        <v>0</v>
      </c>
      <c r="D50" s="175">
        <f t="shared" si="35"/>
        <v>0</v>
      </c>
      <c r="E50" s="176">
        <f t="shared" si="35"/>
        <v>0</v>
      </c>
      <c r="F50" s="177">
        <f t="shared" si="35"/>
        <v>0</v>
      </c>
      <c r="G50" s="175">
        <f t="shared" si="35"/>
        <v>0</v>
      </c>
      <c r="H50" s="178">
        <f t="shared" si="35"/>
        <v>0</v>
      </c>
      <c r="I50" s="179">
        <f>(F50+G50)/$N$53*100%</f>
        <v>0</v>
      </c>
      <c r="J50" s="180">
        <f>H50/$O$53*100%</f>
        <v>0</v>
      </c>
      <c r="K50" s="177">
        <f>SUM(K51:K52)</f>
        <v>0</v>
      </c>
      <c r="L50" s="175">
        <f>SUM(L51:L52)</f>
        <v>0</v>
      </c>
      <c r="M50" s="181">
        <f>SUM(M51:M52)</f>
        <v>0</v>
      </c>
      <c r="N50" s="182">
        <f>SUM(N51:N52)</f>
        <v>0</v>
      </c>
      <c r="O50" s="181">
        <f>SUM(O51:O52)</f>
        <v>0</v>
      </c>
      <c r="P50" s="183">
        <f>N50/$N$53*100%</f>
        <v>0</v>
      </c>
      <c r="Q50" s="184">
        <f>O50/$O$53*100%</f>
        <v>0</v>
      </c>
      <c r="R50" s="185"/>
      <c r="S50" s="186"/>
      <c r="T50" s="182">
        <f>SUM(T51:T52)</f>
        <v>0</v>
      </c>
      <c r="U50" s="175">
        <f>SUM(U51:U52)</f>
        <v>0</v>
      </c>
      <c r="V50" s="187"/>
      <c r="W50" s="188">
        <f>SUM(W51:W52)</f>
        <v>0</v>
      </c>
      <c r="X50" s="182">
        <f>SUM(X51:X52)</f>
        <v>0</v>
      </c>
      <c r="Y50" s="175">
        <f>SUM(Y51:Y52)</f>
        <v>0</v>
      </c>
      <c r="Z50" s="187"/>
      <c r="AA50" s="189">
        <f>SUM(AA51:AA52)</f>
        <v>0</v>
      </c>
      <c r="AB50" s="190">
        <f>SUM(AB51:AB52)</f>
        <v>0</v>
      </c>
      <c r="AC50" s="191">
        <f>SUM(AC51:AC52)</f>
        <v>0</v>
      </c>
      <c r="AD50" s="192"/>
      <c r="AE50" s="181">
        <f>SUM(AE51:AE52)</f>
        <v>0</v>
      </c>
      <c r="AF50" s="177">
        <f>SUM(AF51:AF52)</f>
        <v>0</v>
      </c>
      <c r="AG50" s="188">
        <f>SUM(AG51:AG52)</f>
        <v>0</v>
      </c>
      <c r="AI50" s="46"/>
    </row>
    <row r="51" spans="1:35" x14ac:dyDescent="0.3">
      <c r="A51" s="47" t="s">
        <v>118</v>
      </c>
      <c r="B51" s="48" t="s">
        <v>119</v>
      </c>
      <c r="C51" s="166">
        <v>0</v>
      </c>
      <c r="D51" s="52">
        <v>0</v>
      </c>
      <c r="E51" s="50">
        <v>0</v>
      </c>
      <c r="F51" s="51">
        <v>0</v>
      </c>
      <c r="G51" s="52">
        <v>0</v>
      </c>
      <c r="H51" s="49">
        <v>0</v>
      </c>
      <c r="I51" s="53">
        <v>0</v>
      </c>
      <c r="J51" s="54">
        <v>0</v>
      </c>
      <c r="K51" s="51">
        <v>0</v>
      </c>
      <c r="L51" s="52">
        <v>0</v>
      </c>
      <c r="M51" s="56">
        <v>0</v>
      </c>
      <c r="N51" s="57">
        <f t="shared" si="27"/>
        <v>0</v>
      </c>
      <c r="O51" s="56">
        <f>H51+M51</f>
        <v>0</v>
      </c>
      <c r="P51" s="58">
        <v>0</v>
      </c>
      <c r="Q51" s="59">
        <v>0</v>
      </c>
      <c r="R51" s="60">
        <v>0</v>
      </c>
      <c r="S51" s="61">
        <v>0</v>
      </c>
      <c r="T51" s="57">
        <v>0</v>
      </c>
      <c r="U51" s="52">
        <v>0</v>
      </c>
      <c r="V51" s="62">
        <v>0</v>
      </c>
      <c r="W51" s="63">
        <v>0</v>
      </c>
      <c r="X51" s="57">
        <v>0</v>
      </c>
      <c r="Y51" s="52">
        <v>0</v>
      </c>
      <c r="Z51" s="62">
        <v>0</v>
      </c>
      <c r="AA51" s="64">
        <v>0</v>
      </c>
      <c r="AB51" s="65">
        <f>T51+X51</f>
        <v>0</v>
      </c>
      <c r="AC51" s="66">
        <f>U51+Y51</f>
        <v>0</v>
      </c>
      <c r="AD51" s="67">
        <v>0</v>
      </c>
      <c r="AE51" s="56">
        <f>W51+AA51</f>
        <v>0</v>
      </c>
      <c r="AF51" s="68">
        <v>0</v>
      </c>
      <c r="AG51" s="69">
        <v>0</v>
      </c>
      <c r="AI51" s="46"/>
    </row>
    <row r="52" spans="1:35" ht="16.2" thickBot="1" x14ac:dyDescent="0.35">
      <c r="A52" s="193" t="s">
        <v>120</v>
      </c>
      <c r="B52" s="194" t="s">
        <v>121</v>
      </c>
      <c r="C52" s="166"/>
      <c r="D52" s="52"/>
      <c r="E52" s="50"/>
      <c r="F52" s="195"/>
      <c r="G52" s="196"/>
      <c r="H52" s="197"/>
      <c r="I52" s="198">
        <f>(F52+G52)/$N$53*100%</f>
        <v>0</v>
      </c>
      <c r="J52" s="199">
        <f>H52/$O$53*100%</f>
        <v>0</v>
      </c>
      <c r="K52" s="195"/>
      <c r="L52" s="196"/>
      <c r="M52" s="200"/>
      <c r="N52" s="201">
        <f t="shared" si="27"/>
        <v>0</v>
      </c>
      <c r="O52" s="200">
        <f>H52+M52</f>
        <v>0</v>
      </c>
      <c r="P52" s="202">
        <f>N52/$N$53*100%</f>
        <v>0</v>
      </c>
      <c r="Q52" s="203">
        <f>O52/$O$53*100%</f>
        <v>0</v>
      </c>
      <c r="R52" s="204"/>
      <c r="S52" s="205"/>
      <c r="T52" s="201"/>
      <c r="U52" s="196"/>
      <c r="V52" s="206"/>
      <c r="W52" s="207"/>
      <c r="X52" s="201"/>
      <c r="Y52" s="196"/>
      <c r="Z52" s="206"/>
      <c r="AA52" s="208"/>
      <c r="AB52" s="209">
        <f>T52+X52</f>
        <v>0</v>
      </c>
      <c r="AC52" s="210">
        <f>U52+Y52</f>
        <v>0</v>
      </c>
      <c r="AD52" s="211"/>
      <c r="AE52" s="200">
        <f>W52+AA52</f>
        <v>0</v>
      </c>
      <c r="AF52" s="212"/>
      <c r="AG52" s="213"/>
      <c r="AI52" s="46"/>
    </row>
    <row r="53" spans="1:35" ht="16.2" thickBot="1" x14ac:dyDescent="0.35">
      <c r="A53" s="298" t="s">
        <v>14</v>
      </c>
      <c r="B53" s="299"/>
      <c r="C53" s="214">
        <f t="shared" ref="C53:H53" si="36">C9+C15+C16+C24+C27+C28+C35+C38+C42+C50</f>
        <v>261147</v>
      </c>
      <c r="D53" s="215">
        <f t="shared" si="36"/>
        <v>2078706679</v>
      </c>
      <c r="E53" s="216">
        <f t="shared" si="36"/>
        <v>841602271.0694257</v>
      </c>
      <c r="F53" s="217">
        <f t="shared" si="36"/>
        <v>5521318.1727448804</v>
      </c>
      <c r="G53" s="218">
        <f t="shared" si="36"/>
        <v>818774.9607758401</v>
      </c>
      <c r="H53" s="219">
        <f t="shared" si="36"/>
        <v>83</v>
      </c>
      <c r="I53" s="220">
        <f>(F53+G53)/$N$53*100%</f>
        <v>0.36165339683086806</v>
      </c>
      <c r="J53" s="221"/>
      <c r="K53" s="217">
        <f>K9+K15+K16+K24+K27+K28+K35+K38+K42+K50</f>
        <v>4455405.8672551205</v>
      </c>
      <c r="L53" s="218">
        <f>L9+L15+L16+L24+L27+L28+L35+L38+L42+L50</f>
        <v>6735355.6492241612</v>
      </c>
      <c r="M53" s="222">
        <f>M9+M15+M16+M24+M27+M28+M35+M38+M42+M50</f>
        <v>3975</v>
      </c>
      <c r="N53" s="223">
        <f>N9+N15+N16+N24+N27+N28+N35+N38+N42+N50</f>
        <v>17530854.650000006</v>
      </c>
      <c r="O53" s="222">
        <f>O9+O15+O16+O24+O27+O28+O35+O38+O42+O50</f>
        <v>4058</v>
      </c>
      <c r="P53" s="224"/>
      <c r="Q53" s="225"/>
      <c r="R53" s="226">
        <f>N53/E53*100%</f>
        <v>2.083033191880948E-2</v>
      </c>
      <c r="S53" s="227">
        <f>N53/O53</f>
        <v>4320.0726096599328</v>
      </c>
      <c r="T53" s="223">
        <f>T9+T15+T16+T24+T27+T28+T35+T38+T42+T50</f>
        <v>6340093.1335207196</v>
      </c>
      <c r="U53" s="218">
        <f>U9+U15+U16+U24+U27+U28+U35+U38+U42+U50</f>
        <v>2947525.62</v>
      </c>
      <c r="V53" s="228">
        <f>U53/T53*100%</f>
        <v>0.46490257444581234</v>
      </c>
      <c r="W53" s="229">
        <f>W9+W15+W16+W24+W27+W28+W35+W38+W42+W50</f>
        <v>37</v>
      </c>
      <c r="X53" s="223">
        <f>X9+X15+X16+X24+X27+X28+X35+X38+X42+X50</f>
        <v>11190761.516479287</v>
      </c>
      <c r="Y53" s="218">
        <f>Y9+Y15+Y16+Y24+Y27+Y28+Y35+Y38+Y42+Y50</f>
        <v>7463467.8200000068</v>
      </c>
      <c r="Z53" s="228">
        <f>Y53/X53*100%</f>
        <v>0.66693118328091039</v>
      </c>
      <c r="AA53" s="230">
        <f>AA9+AA15+AA16+AA24+AA27+AA28+AA35+AA38+AA42+AA50</f>
        <v>2815</v>
      </c>
      <c r="AB53" s="231">
        <f>AB9+AB15+AB16+AB24+AB27+AB28+AB35+AB38+AB42+AB50</f>
        <v>17530854.650000013</v>
      </c>
      <c r="AC53" s="232">
        <f>AC9+AC15+AC16+AC24+AC27+AC28+AC35+AC38+AC42+AC50</f>
        <v>10410993.440000005</v>
      </c>
      <c r="AD53" s="233">
        <f>AC53/AB53*100%</f>
        <v>0.59386685063868216</v>
      </c>
      <c r="AE53" s="222">
        <f>AE9+AE15+AE16+AE24+AE27+AE28+AE35+AE38+AE42+AE50</f>
        <v>2852</v>
      </c>
      <c r="AF53" s="217">
        <f>AF9+AF15+AF16+AF24+AF27+AF28+AF35+AF38+AF42+AF50</f>
        <v>4570448.55</v>
      </c>
      <c r="AG53" s="229">
        <f>AG9+AG15+AG16+AG24+AG27+AG28+AG35+AG38+AG42+AG50</f>
        <v>29</v>
      </c>
    </row>
    <row r="54" spans="1:35" x14ac:dyDescent="0.3">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234"/>
      <c r="AG54" s="234"/>
    </row>
    <row r="55" spans="1:35" x14ac:dyDescent="0.3">
      <c r="A55" s="235"/>
      <c r="B55" s="235"/>
      <c r="C55" s="235"/>
      <c r="D55" s="235"/>
      <c r="E55" s="235"/>
      <c r="F55" s="235"/>
      <c r="G55" s="235"/>
      <c r="H55" s="46"/>
      <c r="I55" s="235"/>
      <c r="J55" s="235"/>
      <c r="K55" s="235"/>
      <c r="L55" s="235"/>
      <c r="M55" s="235"/>
      <c r="N55" s="83"/>
      <c r="O55" s="83"/>
      <c r="P55" s="235"/>
      <c r="Q55" s="235"/>
      <c r="R55" s="235"/>
      <c r="S55" s="235"/>
      <c r="T55" s="235"/>
      <c r="U55" s="235"/>
      <c r="V55" s="235"/>
      <c r="W55" s="235"/>
      <c r="X55" s="235"/>
      <c r="Y55" s="235"/>
      <c r="Z55" s="235"/>
      <c r="AA55" s="235"/>
      <c r="AB55" s="3"/>
      <c r="AC55" s="3"/>
      <c r="AD55" s="3"/>
      <c r="AE55" s="3"/>
      <c r="AF55" s="3"/>
      <c r="AG55" s="3"/>
    </row>
    <row r="56" spans="1:35" x14ac:dyDescent="0.3">
      <c r="A56" s="300" t="s">
        <v>122</v>
      </c>
      <c r="B56" s="300"/>
      <c r="C56" s="300"/>
      <c r="D56" s="300"/>
      <c r="E56" s="235"/>
      <c r="F56" s="235"/>
      <c r="G56" s="235"/>
      <c r="H56" s="235"/>
      <c r="I56" s="235"/>
      <c r="J56" s="235"/>
      <c r="K56" s="235"/>
      <c r="L56" s="235"/>
      <c r="M56" s="235"/>
      <c r="N56" s="83"/>
      <c r="O56" s="236"/>
      <c r="P56" s="235"/>
      <c r="Q56" s="235"/>
      <c r="R56" s="235"/>
      <c r="S56" s="235"/>
      <c r="T56" s="235"/>
      <c r="U56" s="235"/>
      <c r="V56" s="235"/>
      <c r="W56" s="235"/>
      <c r="X56" s="235"/>
      <c r="Y56" s="235"/>
      <c r="Z56" s="235"/>
      <c r="AA56" s="235"/>
      <c r="AB56" s="237"/>
      <c r="AC56" s="237"/>
      <c r="AD56" s="237"/>
      <c r="AE56" s="237"/>
      <c r="AF56" s="237"/>
      <c r="AG56" s="237"/>
    </row>
    <row r="57" spans="1:35" x14ac:dyDescent="0.3">
      <c r="A57" s="238" t="s">
        <v>123</v>
      </c>
      <c r="B57" s="235"/>
      <c r="C57" s="235"/>
      <c r="D57" s="235"/>
      <c r="E57" s="235"/>
      <c r="F57" s="235"/>
      <c r="G57" s="235"/>
      <c r="H57" s="235"/>
      <c r="I57" s="235"/>
      <c r="J57" s="235"/>
      <c r="K57" s="235"/>
      <c r="L57" s="235"/>
      <c r="M57" s="235"/>
      <c r="N57" s="239"/>
      <c r="O57" s="235"/>
      <c r="P57" s="235"/>
      <c r="Q57" s="235"/>
      <c r="R57" s="235"/>
      <c r="S57" s="235"/>
      <c r="T57" s="235"/>
      <c r="U57" s="235"/>
      <c r="V57" s="235"/>
      <c r="W57" s="235"/>
      <c r="X57" s="235"/>
      <c r="Y57" s="235"/>
      <c r="Z57" s="235"/>
      <c r="AA57" s="235"/>
      <c r="AB57" s="237"/>
      <c r="AC57" s="237"/>
      <c r="AD57" s="237"/>
      <c r="AE57" s="237"/>
      <c r="AF57" s="237"/>
      <c r="AG57" s="237"/>
    </row>
    <row r="58" spans="1:35" x14ac:dyDescent="0.3">
      <c r="A58" s="240" t="s">
        <v>124</v>
      </c>
      <c r="B58" s="235"/>
      <c r="C58" s="235"/>
      <c r="D58" s="235"/>
      <c r="E58" s="235"/>
      <c r="F58" s="235"/>
      <c r="G58" s="235"/>
      <c r="H58" s="235"/>
      <c r="I58" s="235"/>
      <c r="J58" s="235"/>
      <c r="K58" s="235"/>
      <c r="L58" s="235"/>
      <c r="M58" s="235"/>
      <c r="N58" s="235"/>
      <c r="O58" s="235"/>
      <c r="P58" s="235"/>
      <c r="Q58" s="235"/>
      <c r="R58" s="235"/>
      <c r="S58" s="235"/>
      <c r="T58" s="235"/>
      <c r="U58" s="235"/>
      <c r="V58" s="235"/>
      <c r="W58" s="235"/>
      <c r="X58" s="235"/>
      <c r="Y58" s="235"/>
      <c r="Z58" s="235"/>
      <c r="AA58" s="235"/>
      <c r="AB58" s="237"/>
      <c r="AC58" s="237"/>
      <c r="AD58" s="237"/>
      <c r="AE58" s="237"/>
      <c r="AF58" s="237"/>
      <c r="AG58" s="237"/>
    </row>
    <row r="59" spans="1:35" ht="15.6" customHeight="1" x14ac:dyDescent="0.3">
      <c r="A59" s="301" t="s">
        <v>125</v>
      </c>
      <c r="B59" s="301"/>
      <c r="C59" s="301"/>
      <c r="D59" s="301"/>
      <c r="E59" s="301"/>
      <c r="F59" s="301"/>
      <c r="G59" s="301"/>
      <c r="H59" s="301"/>
      <c r="I59" s="301"/>
      <c r="J59" s="301"/>
      <c r="K59" s="301"/>
      <c r="L59" s="301"/>
      <c r="M59" s="301"/>
      <c r="N59" s="301"/>
      <c r="O59" s="301"/>
      <c r="P59" s="301"/>
      <c r="Q59" s="301"/>
      <c r="R59" s="301"/>
      <c r="S59" s="301"/>
      <c r="T59" s="301"/>
      <c r="U59" s="301"/>
      <c r="V59" s="301"/>
      <c r="W59" s="301"/>
      <c r="X59" s="301"/>
      <c r="Y59" s="301"/>
      <c r="Z59" s="301"/>
      <c r="AA59" s="301"/>
      <c r="AB59" s="241"/>
      <c r="AC59" s="241"/>
      <c r="AD59" s="241"/>
      <c r="AE59" s="241"/>
      <c r="AF59" s="237"/>
      <c r="AG59" s="237"/>
    </row>
    <row r="60" spans="1:35" ht="15.6" customHeight="1" x14ac:dyDescent="0.3">
      <c r="A60" s="287" t="s">
        <v>126</v>
      </c>
      <c r="B60" s="287"/>
      <c r="C60" s="287"/>
      <c r="D60" s="287"/>
      <c r="E60" s="287"/>
      <c r="F60" s="287"/>
      <c r="G60" s="287"/>
      <c r="H60" s="287"/>
      <c r="I60" s="287"/>
      <c r="J60" s="287"/>
      <c r="K60" s="287"/>
      <c r="L60" s="287"/>
      <c r="M60" s="287"/>
      <c r="N60" s="287"/>
      <c r="O60" s="287"/>
      <c r="P60" s="287"/>
      <c r="Q60" s="287"/>
      <c r="R60" s="287"/>
      <c r="S60" s="287"/>
      <c r="T60" s="287"/>
      <c r="U60" s="287"/>
      <c r="V60" s="287"/>
      <c r="W60" s="287"/>
      <c r="X60" s="287"/>
      <c r="Y60" s="287"/>
      <c r="Z60" s="287"/>
      <c r="AA60" s="287"/>
      <c r="AB60" s="242"/>
      <c r="AC60" s="242"/>
      <c r="AD60" s="242"/>
      <c r="AE60" s="242"/>
      <c r="AF60" s="3"/>
      <c r="AG60" s="3"/>
    </row>
    <row r="61" spans="1:35" x14ac:dyDescent="0.3">
      <c r="A61" s="288" t="s">
        <v>127</v>
      </c>
      <c r="B61" s="288"/>
      <c r="C61" s="288"/>
      <c r="D61" s="288"/>
      <c r="E61" s="288"/>
      <c r="F61" s="288"/>
      <c r="G61" s="288"/>
      <c r="H61" s="288"/>
      <c r="I61" s="288"/>
      <c r="J61" s="288"/>
      <c r="K61" s="288"/>
      <c r="L61" s="288"/>
      <c r="M61" s="288"/>
      <c r="N61" s="288"/>
      <c r="O61" s="288"/>
      <c r="P61" s="288"/>
      <c r="Q61" s="288"/>
      <c r="R61" s="288"/>
      <c r="S61" s="288"/>
      <c r="T61" s="288"/>
      <c r="U61" s="288"/>
      <c r="V61" s="288"/>
      <c r="W61" s="288"/>
      <c r="X61" s="243"/>
      <c r="Y61" s="243"/>
      <c r="Z61" s="243"/>
      <c r="AA61" s="243"/>
      <c r="AB61" s="244"/>
      <c r="AC61" s="244"/>
      <c r="AD61" s="244"/>
      <c r="AE61" s="244"/>
      <c r="AF61" s="3"/>
      <c r="AG61" s="3"/>
    </row>
    <row r="64" spans="1:35" x14ac:dyDescent="0.3">
      <c r="A64" s="289"/>
      <c r="B64" s="289"/>
      <c r="C64" s="289"/>
      <c r="D64" s="289"/>
      <c r="E64" s="289"/>
      <c r="F64" s="289"/>
      <c r="G64" s="289"/>
      <c r="H64" s="289"/>
      <c r="I64" s="289"/>
      <c r="J64" s="289"/>
      <c r="K64" s="289"/>
      <c r="L64" s="289"/>
      <c r="M64" s="289"/>
      <c r="N64" s="289"/>
      <c r="O64" s="289"/>
      <c r="P64" s="289"/>
      <c r="Q64" s="289"/>
      <c r="R64" s="289"/>
      <c r="S64" s="289"/>
      <c r="T64" s="289"/>
      <c r="U64" s="289"/>
      <c r="V64" s="289"/>
      <c r="W64" s="289"/>
      <c r="X64" s="289"/>
      <c r="Y64" s="289"/>
      <c r="Z64" s="289"/>
      <c r="AA64" s="289"/>
    </row>
    <row r="65" spans="1:12" ht="18" x14ac:dyDescent="0.35">
      <c r="A65" s="304" t="s">
        <v>130</v>
      </c>
      <c r="B65" s="304"/>
      <c r="C65" s="304"/>
      <c r="D65" s="304"/>
      <c r="E65" s="304"/>
      <c r="F65" s="304"/>
      <c r="G65" s="304"/>
      <c r="H65" s="304"/>
      <c r="I65" s="304"/>
      <c r="J65" s="304"/>
      <c r="K65" s="304" t="s">
        <v>132</v>
      </c>
      <c r="L65" s="304"/>
    </row>
    <row r="66" spans="1:12" ht="18" x14ac:dyDescent="0.35">
      <c r="A66" s="304" t="s">
        <v>131</v>
      </c>
      <c r="B66" s="304"/>
      <c r="C66" s="304"/>
      <c r="D66" s="304"/>
      <c r="E66" s="304"/>
      <c r="F66" s="304"/>
      <c r="G66" s="304"/>
      <c r="H66" s="304"/>
      <c r="I66" s="304"/>
      <c r="J66" s="304"/>
      <c r="K66" s="304"/>
      <c r="L66" s="304"/>
    </row>
    <row r="67" spans="1:12" ht="18" x14ac:dyDescent="0.35">
      <c r="A67" s="304"/>
      <c r="B67" s="304"/>
      <c r="C67" s="304"/>
      <c r="D67" s="304"/>
      <c r="E67" s="304"/>
      <c r="F67" s="304"/>
      <c r="G67" s="304"/>
      <c r="H67" s="304"/>
      <c r="I67" s="304"/>
      <c r="J67" s="304"/>
      <c r="K67" s="304"/>
      <c r="L67" s="304"/>
    </row>
    <row r="68" spans="1:12" ht="18" x14ac:dyDescent="0.35">
      <c r="A68" s="304"/>
      <c r="B68" s="304"/>
      <c r="C68" s="304"/>
      <c r="D68" s="304"/>
      <c r="E68" s="304"/>
      <c r="F68" s="304"/>
      <c r="G68" s="304"/>
      <c r="H68" s="304"/>
      <c r="I68" s="304"/>
      <c r="J68" s="304"/>
      <c r="K68" s="304"/>
      <c r="L68" s="304"/>
    </row>
    <row r="69" spans="1:12" ht="18" x14ac:dyDescent="0.35">
      <c r="A69" s="304" t="s">
        <v>133</v>
      </c>
      <c r="B69" s="304"/>
      <c r="C69" s="304"/>
      <c r="D69" s="304"/>
      <c r="E69" s="304"/>
      <c r="F69" s="304"/>
      <c r="G69" s="304"/>
      <c r="H69" s="304"/>
      <c r="I69" s="304"/>
      <c r="J69" s="304"/>
      <c r="K69" s="304"/>
      <c r="L69" s="304"/>
    </row>
    <row r="70" spans="1:12" ht="18" x14ac:dyDescent="0.35">
      <c r="A70" s="304" t="s">
        <v>128</v>
      </c>
      <c r="B70" s="304"/>
      <c r="C70" s="304"/>
      <c r="D70" s="304"/>
      <c r="E70" s="304"/>
      <c r="F70" s="304"/>
      <c r="G70" s="304"/>
      <c r="H70" s="304"/>
      <c r="I70" s="304"/>
      <c r="J70" s="304"/>
      <c r="K70" s="304"/>
      <c r="L70" s="304"/>
    </row>
    <row r="71" spans="1:12" ht="18" x14ac:dyDescent="0.35">
      <c r="A71" s="304" t="s">
        <v>129</v>
      </c>
      <c r="B71" s="304"/>
      <c r="C71" s="304"/>
      <c r="D71" s="304"/>
      <c r="E71" s="304"/>
      <c r="F71" s="304"/>
      <c r="G71" s="304"/>
      <c r="H71" s="304"/>
      <c r="I71" s="304"/>
      <c r="J71" s="304"/>
      <c r="K71" s="304"/>
      <c r="L71" s="304"/>
    </row>
  </sheetData>
  <mergeCells count="36">
    <mergeCell ref="A61:W61"/>
    <mergeCell ref="A64:AA64"/>
    <mergeCell ref="AC6:AD6"/>
    <mergeCell ref="AE6:AE7"/>
    <mergeCell ref="R5:R6"/>
    <mergeCell ref="S5:S7"/>
    <mergeCell ref="T5:W5"/>
    <mergeCell ref="X5:AA5"/>
    <mergeCell ref="AA6:AA7"/>
    <mergeCell ref="A53:B53"/>
    <mergeCell ref="A56:D56"/>
    <mergeCell ref="A59:AA59"/>
    <mergeCell ref="AB5:AE5"/>
    <mergeCell ref="M6:M7"/>
    <mergeCell ref="U6:V6"/>
    <mergeCell ref="Y6:Z6"/>
    <mergeCell ref="N5:O6"/>
    <mergeCell ref="P5:Q6"/>
    <mergeCell ref="A2:AA2"/>
    <mergeCell ref="A60:AA60"/>
    <mergeCell ref="AE2:AF2"/>
    <mergeCell ref="T4:AE4"/>
    <mergeCell ref="A5:A7"/>
    <mergeCell ref="B5:B7"/>
    <mergeCell ref="C5:C7"/>
    <mergeCell ref="D5:D7"/>
    <mergeCell ref="E5:E7"/>
    <mergeCell ref="F5:J5"/>
    <mergeCell ref="K5:M5"/>
    <mergeCell ref="AF6:AG6"/>
    <mergeCell ref="AF5:AG5"/>
    <mergeCell ref="F6:G6"/>
    <mergeCell ref="H6:H7"/>
    <mergeCell ref="I6:J6"/>
    <mergeCell ref="K6:L6"/>
    <mergeCell ref="W6:W7"/>
  </mergeCells>
  <hyperlinks>
    <hyperlink ref="A57" location="_ftnref2" display="_ftnref2"/>
    <hyperlink ref="A59" location="_ftnref4" display="_ftnref4"/>
    <hyperlink ref="A60:AA60" location="'1.'!E5" display="[5] Kopējās attiecināmās izmaksas, Publiskais finansējums"/>
    <hyperlink ref="A58" location="'1.'!_ftnref3" display="[3] Neatbilstības ar finansiālu ietekmi un neatbilstoši veiktie izdevumi. Publiskais finansējums."/>
    <hyperlink ref="A61:W61" location="'1.'!AF6" display="[6]Atbilstoši Eiropas Komisijas lēmumam 12.12.2010 par bankrotiem un maksātnespējas gadījumiem (2004-2006 un 2007-2013), ja tie nav saistīti ar krāpšanu vai neatbilstību nav jāziņo EK/OLAF. Attiecīgi vairs netiek izdalīts ir/nav ziņots, bet iekļauta infor"/>
    <hyperlink ref="A56" location="_ftnref1" display="_ftnref1"/>
  </hyperlinks>
  <pageMargins left="0.7" right="0.7" top="0.75" bottom="0.75" header="0.3" footer="0.3"/>
  <pageSetup paperSize="8" scale="3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1.pielikums</vt:lpstr>
    </vt:vector>
  </TitlesOfParts>
  <Company>Finanšu ministrija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Par informatīvo ziņojumu par konstatētajiem neatbilstoši veiktajiem izdevumiem Eiropas Savienības politikas instrumentu, Eiropas Savienības iniciatīvu, Pirmsiestāšanās fondu un Pārejas perioda palīdzības ietvaros līdz 2012.gada 31.decembrim</dc:title>
  <dc:subject>1.pielikums</dc:subject>
  <dc:creator>au-avota</dc:creator>
  <dc:description>67083954; aiva.avota@fm.gov.lv</dc:description>
  <cp:lastModifiedBy>au-avota</cp:lastModifiedBy>
  <cp:lastPrinted>2013-06-11T09:05:41Z</cp:lastPrinted>
  <dcterms:created xsi:type="dcterms:W3CDTF">2013-05-14T11:00:51Z</dcterms:created>
  <dcterms:modified xsi:type="dcterms:W3CDTF">2013-06-11T09:05:43Z</dcterms:modified>
</cp:coreProperties>
</file>