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236" windowWidth="17685" windowHeight="12795" activeTab="0"/>
  </bookViews>
  <sheets>
    <sheet name="Tabula Nr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Arvis Mucenieks</author>
  </authors>
  <commentList>
    <comment ref="D6" authorId="0">
      <text>
        <r>
          <rPr>
            <b/>
            <sz val="9"/>
            <rFont val="Tahoma"/>
            <family val="2"/>
          </rPr>
          <t>Arvis Mucenieks:</t>
        </r>
        <r>
          <rPr>
            <sz val="9"/>
            <rFont val="Tahoma"/>
            <family val="2"/>
          </rPr>
          <t xml:space="preserve">
Dati aktualizēti 03.10.2013.</t>
        </r>
      </text>
    </comment>
  </commentList>
</comments>
</file>

<file path=xl/sharedStrings.xml><?xml version="1.0" encoding="utf-8"?>
<sst xmlns="http://schemas.openxmlformats.org/spreadsheetml/2006/main" count="79" uniqueCount="76">
  <si>
    <t>Prioritāte</t>
  </si>
  <si>
    <t>Noslēgti līgumi (publiskais fin.); % no prioritātē pieejamā publiskā fin.</t>
  </si>
  <si>
    <t>Izmaksāts finansējuma saņēmējam (publiskais fin.); LVL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</si>
  <si>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</si>
  <si>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</si>
  <si>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</si>
  <si>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</si>
  <si>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</si>
  <si>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</si>
  <si>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</si>
  <si>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</si>
  <si>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</si>
  <si>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</si>
  <si>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</si>
  <si>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</si>
  <si>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</si>
  <si>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</si>
  <si>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</si>
  <si>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</si>
  <si>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</si>
  <si>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</si>
  <si>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</si>
  <si>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</si>
  <si>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</si>
  <si>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</si>
  <si>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</si>
  <si>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</si>
  <si>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</si>
  <si>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</si>
  <si>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</si>
  <si>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</si>
  <si>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</si>
  <si>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</si>
  <si>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</si>
  <si>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</si>
  <si>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</si>
  <si>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</si>
  <si>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</si>
  <si>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</si>
  <si>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</si>
  <si>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</si>
  <si>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</si>
  <si>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</si>
  <si>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</si>
  <si>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Cilvēkresursi un nodarbinātība</t>
  </si>
  <si>
    <t>1.3.</t>
  </si>
  <si>
    <t>Prioritātē pieejamais publiskais attiecināmais finansējums; LVL</t>
  </si>
  <si>
    <t>Finanšu pieejamība</t>
  </si>
  <si>
    <t>Kopā prioritātē pieejamais publiskais attiecināmais finansējums, ieskaitot piešķrtās virssaistības; LVL</t>
  </si>
  <si>
    <t xml:space="preserve">Apstiprinātie projekti (publiskais fin.); </t>
  </si>
  <si>
    <t>LVL</t>
  </si>
  <si>
    <t>Skaits</t>
  </si>
  <si>
    <t xml:space="preserve">Noslēgti līgumi (publiskais fin.); </t>
  </si>
  <si>
    <t>9=8/3</t>
  </si>
  <si>
    <t>Piešķirto virssaistību summa, (publiskais finansējums) atbilstoši apst. MK p/l **, LVL</t>
  </si>
  <si>
    <t>13=12/3</t>
  </si>
  <si>
    <t>16=15/3</t>
  </si>
  <si>
    <t>Prioritātē piešķirtais budžets 2007. - 2013.gadā LVL</t>
  </si>
  <si>
    <t>Izmaksāts  finansējuma saņēmējam (nedekla-rējamie avansa maks.), LVL</t>
  </si>
  <si>
    <t>Izmaksāts  finansējuma saņēmējam (deklarē-jamie avansa maks.), LVL</t>
  </si>
  <si>
    <t>2007.-2013.gada plānošanas perioda ES fondu finanšu investīcijas prioritāšu līmenī līdz 2013.gada 30.septembrim</t>
  </si>
  <si>
    <t>Informācija pēc vadības informācijas sistēmas datiem  (pārskati veidoti 09.10.2013.)</t>
  </si>
  <si>
    <t>67083964; Arturs.Sluburs@fm.gov.lv</t>
  </si>
  <si>
    <t>A.Šluburs</t>
  </si>
  <si>
    <t>1.pielikums
Informatīvajam ziņojumam par Eiropas Savienības struktūrfondu un Kohēzijas fonda, Eiropas Ekonomikas zonas finanšu instrumenta, Norvēģijas finanšu instrumenta un Latvijas–Šveices sadarbības programmas apguvi līdz 2013.gada 30.septembrim</t>
  </si>
  <si>
    <t>Apstiprinātie projekti (publiskais fin.); % no prioritātē pieejamā publiskā fin. uz 30.06.2013.</t>
  </si>
  <si>
    <t>Noslēgti līgumi (publiskais fin.) uz 30.06.2013; % no prioritātē pieejamā publiskā fin.</t>
  </si>
  <si>
    <t>Progress noslēgtajiem līgumiem pret datiem uz 30.06.2013.; % no prioritātē pieejamā publiskā fin.</t>
  </si>
  <si>
    <t>Progress apstipri-nātajiem projektiem pret datiem uz 30.06.2013.; % no prioritātē pieejamā publiskā fin.</t>
  </si>
  <si>
    <t>Progress veiktajiem maksājumiem pret datiem uz 30.06.2013.; % no prioritātē pieejamā publiskā fin.</t>
  </si>
  <si>
    <t>Izmaksāts finansējuma saņēmējam (publiskais fin.) uz 30.06.2013; % no prioritātē pieejamā publiskā fin.</t>
  </si>
  <si>
    <t>** 2013.gada 30.jūlija MK sēdes protokols Nr.41 64. §</t>
  </si>
  <si>
    <t>11.11.2013.</t>
  </si>
  <si>
    <t xml:space="preserve">Finanšu ministra vietā - </t>
  </si>
  <si>
    <t>A.Pabriks</t>
  </si>
  <si>
    <t>aizsardzības ministrs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</si>
</sst>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[$-10426]#,##0;\-#,##0"/>
    <numFmt numFmtId="175" formatCode="#,##0.000"/>
    <numFmt numFmtId="176" formatCode="#,##0.0"/>
  </numFmts>
  <fonts count="7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sz val="24"/>
      <color rgb="FF00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 horizontal="left" wrapText="1"/>
    </xf>
    <xf numFmtId="0" fontId="58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8" fillId="33" borderId="10" xfId="0" applyFont="1" applyFill="1" applyBorder="1" applyAlignment="1">
      <alignment horizontal="center" vertical="center" wrapText="1"/>
    </xf>
    <xf numFmtId="16" fontId="58" fillId="33" borderId="10" xfId="0" applyNumberFormat="1" applyFont="1" applyFill="1" applyBorder="1" applyAlignment="1">
      <alignment horizontal="center" vertical="center" wrapText="1"/>
    </xf>
    <xf numFmtId="165" fontId="58" fillId="16" borderId="10" xfId="61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165" fontId="0" fillId="10" borderId="10" xfId="61" applyNumberFormat="1" applyFont="1" applyFill="1" applyBorder="1" applyAlignment="1" applyProtection="1">
      <alignment horizontal="center" vertical="center"/>
      <protection/>
    </xf>
    <xf numFmtId="165" fontId="0" fillId="10" borderId="10" xfId="6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0" fillId="0" borderId="10" xfId="61" applyNumberFormat="1" applyFont="1" applyFill="1" applyBorder="1" applyAlignment="1" applyProtection="1">
      <alignment horizontal="center" vertical="center"/>
      <protection/>
    </xf>
    <xf numFmtId="165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9" fontId="7" fillId="0" borderId="0" xfId="61" applyFont="1" applyFill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173" fontId="58" fillId="16" borderId="10" xfId="42" applyNumberFormat="1" applyFont="1" applyFill="1" applyBorder="1" applyAlignment="1" applyProtection="1">
      <alignment horizontal="center" vertical="center" wrapText="1"/>
      <protection/>
    </xf>
    <xf numFmtId="173" fontId="0" fillId="10" borderId="10" xfId="42" applyNumberFormat="1" applyFont="1" applyFill="1" applyBorder="1" applyAlignment="1" applyProtection="1">
      <alignment horizontal="center" vertical="center" wrapText="1"/>
      <protection/>
    </xf>
    <xf numFmtId="173" fontId="0" fillId="0" borderId="10" xfId="42" applyNumberFormat="1" applyFont="1" applyFill="1" applyBorder="1" applyAlignment="1" applyProtection="1">
      <alignment horizontal="center" vertical="center"/>
      <protection/>
    </xf>
    <xf numFmtId="173" fontId="0" fillId="0" borderId="10" xfId="42" applyNumberFormat="1" applyFont="1" applyFill="1" applyBorder="1" applyAlignment="1" applyProtection="1">
      <alignment horizontal="center" vertical="center" wrapText="1"/>
      <protection/>
    </xf>
    <xf numFmtId="173" fontId="2" fillId="10" borderId="10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0" fillId="10" borderId="10" xfId="42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4" fillId="0" borderId="0" xfId="0" applyFont="1" applyAlignment="1">
      <alignment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66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 wrapText="1"/>
    </xf>
    <xf numFmtId="0" fontId="63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0"/>
  <sheetViews>
    <sheetView tabSelected="1" view="pageBreakPreview" zoomScale="80" zoomScaleNormal="80" zoomScaleSheetLayoutView="80" zoomScalePageLayoutView="70" workbookViewId="0" topLeftCell="A1">
      <selection activeCell="R36" sqref="R36"/>
    </sheetView>
  </sheetViews>
  <sheetFormatPr defaultColWidth="9.00390625" defaultRowHeight="15.75"/>
  <cols>
    <col min="1" max="1" width="5.125" style="1" customWidth="1"/>
    <col min="2" max="2" width="33.625" style="12" customWidth="1"/>
    <col min="3" max="3" width="16.50390625" style="1" customWidth="1"/>
    <col min="4" max="4" width="14.625" style="1" customWidth="1"/>
    <col min="5" max="5" width="15.75390625" style="1" customWidth="1"/>
    <col min="6" max="6" width="16.625" style="1" customWidth="1"/>
    <col min="7" max="7" width="9.375" style="1" customWidth="1"/>
    <col min="8" max="8" width="14.00390625" style="1" customWidth="1"/>
    <col min="9" max="9" width="15.375" style="1" customWidth="1"/>
    <col min="10" max="10" width="16.375" style="1" hidden="1" customWidth="1"/>
    <col min="11" max="11" width="13.375" style="1" customWidth="1"/>
    <col min="12" max="12" width="7.625" style="1" customWidth="1"/>
    <col min="13" max="13" width="14.375" style="38" customWidth="1"/>
    <col min="14" max="14" width="11.75390625" style="38" customWidth="1"/>
    <col min="15" max="15" width="11.875" style="38" hidden="1" customWidth="1"/>
    <col min="16" max="16" width="13.50390625" style="1" customWidth="1"/>
    <col min="17" max="17" width="14.50390625" style="1" customWidth="1"/>
    <col min="18" max="18" width="14.00390625" style="1" customWidth="1"/>
    <col min="19" max="19" width="11.875" style="1" hidden="1" customWidth="1"/>
    <col min="20" max="20" width="13.25390625" style="1" customWidth="1"/>
    <col min="21" max="21" width="13.625" style="38" customWidth="1"/>
    <col min="22" max="22" width="14.00390625" style="1" customWidth="1"/>
    <col min="23" max="23" width="9.00390625" style="25" customWidth="1"/>
    <col min="24" max="25" width="8.875" style="25" customWidth="1"/>
    <col min="26" max="165" width="9.00390625" style="25" customWidth="1"/>
    <col min="166" max="16384" width="9.00390625" style="1" customWidth="1"/>
  </cols>
  <sheetData>
    <row r="1" spans="1:22" s="25" customFormat="1" ht="95.25" customHeight="1">
      <c r="A1" s="40"/>
      <c r="B1" s="41"/>
      <c r="I1" s="42"/>
      <c r="M1" s="4"/>
      <c r="N1" s="4"/>
      <c r="O1" s="4"/>
      <c r="P1" s="66" t="s">
        <v>64</v>
      </c>
      <c r="Q1" s="66"/>
      <c r="R1" s="66"/>
      <c r="S1" s="66"/>
      <c r="T1" s="66"/>
      <c r="U1" s="66"/>
      <c r="V1" s="66"/>
    </row>
    <row r="2" spans="1:22" s="10" customFormat="1" ht="15.75" customHeight="1">
      <c r="A2" s="43"/>
      <c r="B2" s="4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33.75" customHeight="1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s="10" customFormat="1" ht="26.25">
      <c r="A4" s="69" t="s">
        <v>61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ht="48.75" customHeight="1">
      <c r="A5" s="30"/>
      <c r="B5" s="30"/>
      <c r="C5" s="30"/>
      <c r="D5"/>
      <c r="E5" s="30"/>
      <c r="F5" s="5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1"/>
    </row>
    <row r="6" spans="1:165" s="2" customFormat="1" ht="84" customHeight="1">
      <c r="A6" s="81" t="s">
        <v>0</v>
      </c>
      <c r="B6" s="81"/>
      <c r="C6" s="67" t="s">
        <v>46</v>
      </c>
      <c r="D6" s="67" t="s">
        <v>57</v>
      </c>
      <c r="E6" s="70" t="s">
        <v>54</v>
      </c>
      <c r="F6" s="70" t="s">
        <v>48</v>
      </c>
      <c r="G6" s="67" t="s">
        <v>49</v>
      </c>
      <c r="H6" s="67"/>
      <c r="I6" s="67" t="s">
        <v>37</v>
      </c>
      <c r="J6" s="67" t="s">
        <v>65</v>
      </c>
      <c r="K6" s="67" t="s">
        <v>68</v>
      </c>
      <c r="L6" s="75" t="s">
        <v>52</v>
      </c>
      <c r="M6" s="76"/>
      <c r="N6" s="67" t="s">
        <v>1</v>
      </c>
      <c r="O6" s="67" t="s">
        <v>66</v>
      </c>
      <c r="P6" s="67" t="s">
        <v>67</v>
      </c>
      <c r="Q6" s="67" t="s">
        <v>2</v>
      </c>
      <c r="R6" s="67" t="s">
        <v>3</v>
      </c>
      <c r="S6" s="67" t="s">
        <v>70</v>
      </c>
      <c r="T6" s="67" t="s">
        <v>69</v>
      </c>
      <c r="U6" s="67" t="s">
        <v>58</v>
      </c>
      <c r="V6" s="70" t="s">
        <v>59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</row>
    <row r="7" spans="1:165" s="2" customFormat="1" ht="15.75" customHeight="1">
      <c r="A7" s="81"/>
      <c r="B7" s="81"/>
      <c r="C7" s="67"/>
      <c r="D7" s="67"/>
      <c r="E7" s="71"/>
      <c r="F7" s="73"/>
      <c r="G7" s="67"/>
      <c r="H7" s="67"/>
      <c r="I7" s="67"/>
      <c r="J7" s="67"/>
      <c r="K7" s="67"/>
      <c r="L7" s="77"/>
      <c r="M7" s="78"/>
      <c r="N7" s="67"/>
      <c r="O7" s="67"/>
      <c r="P7" s="67"/>
      <c r="Q7" s="67"/>
      <c r="R7" s="67"/>
      <c r="S7" s="67"/>
      <c r="T7" s="67"/>
      <c r="U7" s="67"/>
      <c r="V7" s="73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</row>
    <row r="8" spans="1:165" s="2" customFormat="1" ht="111.75" customHeight="1">
      <c r="A8" s="81"/>
      <c r="B8" s="81"/>
      <c r="C8" s="67"/>
      <c r="D8" s="67"/>
      <c r="E8" s="72"/>
      <c r="F8" s="74"/>
      <c r="G8" s="57" t="s">
        <v>51</v>
      </c>
      <c r="H8" s="57" t="s">
        <v>50</v>
      </c>
      <c r="I8" s="67"/>
      <c r="J8" s="67"/>
      <c r="K8" s="67"/>
      <c r="L8" s="57" t="s">
        <v>51</v>
      </c>
      <c r="M8" s="57" t="s">
        <v>50</v>
      </c>
      <c r="N8" s="67"/>
      <c r="O8" s="67"/>
      <c r="P8" s="67"/>
      <c r="Q8" s="67"/>
      <c r="R8" s="67"/>
      <c r="S8" s="67"/>
      <c r="T8" s="67"/>
      <c r="U8" s="67"/>
      <c r="V8" s="7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</row>
    <row r="9" spans="1:165" s="2" customFormat="1" ht="18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 t="s">
        <v>53</v>
      </c>
      <c r="J9" s="14"/>
      <c r="K9" s="13">
        <v>10</v>
      </c>
      <c r="L9" s="13">
        <v>11</v>
      </c>
      <c r="M9" s="13">
        <v>12</v>
      </c>
      <c r="N9" s="13" t="s">
        <v>55</v>
      </c>
      <c r="O9" s="13"/>
      <c r="P9" s="13">
        <v>14</v>
      </c>
      <c r="Q9" s="13">
        <v>15</v>
      </c>
      <c r="R9" s="13" t="s">
        <v>56</v>
      </c>
      <c r="S9" s="13"/>
      <c r="T9" s="13">
        <v>17</v>
      </c>
      <c r="U9" s="13">
        <v>18</v>
      </c>
      <c r="V9" s="13">
        <v>19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</row>
    <row r="10" spans="1:165" s="8" customFormat="1" ht="15.75">
      <c r="A10" s="79" t="s">
        <v>43</v>
      </c>
      <c r="B10" s="79"/>
      <c r="C10" s="47">
        <f>C11+C18+C23</f>
        <v>3484351331.026092</v>
      </c>
      <c r="D10" s="47">
        <f>D11+D18+D23</f>
        <v>2525988794.670544</v>
      </c>
      <c r="E10" s="47">
        <f>E11+E18+E23</f>
        <v>284398757</v>
      </c>
      <c r="F10" s="47">
        <f>C10+E10</f>
        <v>3768750088.026092</v>
      </c>
      <c r="G10" s="47">
        <f>G11+G18+G23</f>
        <v>6328</v>
      </c>
      <c r="H10" s="47">
        <f>H11+H18+H23</f>
        <v>3376666954.7</v>
      </c>
      <c r="I10" s="15">
        <f>H10/C10</f>
        <v>0.9690948569487736</v>
      </c>
      <c r="J10" s="15">
        <v>0.974297146497156</v>
      </c>
      <c r="K10" s="15">
        <f>I10-J10</f>
        <v>-0.005202289548382422</v>
      </c>
      <c r="L10" s="47">
        <f>L11+L18+L23</f>
        <v>6025</v>
      </c>
      <c r="M10" s="47">
        <f>M11+M18+M23</f>
        <v>3353331406.14</v>
      </c>
      <c r="N10" s="15">
        <f>M10/C10</f>
        <v>0.9623976136621365</v>
      </c>
      <c r="O10" s="15">
        <v>0.9479692100801118</v>
      </c>
      <c r="P10" s="15">
        <f>N10-O10</f>
        <v>0.014428403582024685</v>
      </c>
      <c r="Q10" s="47">
        <f>Q11+Q18+Q23</f>
        <v>2306439266.95</v>
      </c>
      <c r="R10" s="15">
        <f aca="true" t="shared" si="0" ref="R10:R31">Q10/C10</f>
        <v>0.6619422233379624</v>
      </c>
      <c r="S10" s="15">
        <v>0.6386181994903207</v>
      </c>
      <c r="T10" s="15">
        <f>R10-S10</f>
        <v>0.02332402384764165</v>
      </c>
      <c r="U10" s="47">
        <f>U11+U18+U23</f>
        <v>572637662.84</v>
      </c>
      <c r="V10" s="47">
        <f>V11+V18+V23</f>
        <v>39409936.57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</row>
    <row r="11" spans="1:165" s="9" customFormat="1" ht="15.75">
      <c r="A11" s="16" t="s">
        <v>38</v>
      </c>
      <c r="B11" s="17" t="s">
        <v>44</v>
      </c>
      <c r="C11" s="48">
        <f>SUM(C12:C17)</f>
        <v>459143859.02000004</v>
      </c>
      <c r="D11" s="48">
        <f>SUM(D12:D17)</f>
        <v>443879914.7148001</v>
      </c>
      <c r="E11" s="48">
        <f>SUM(E12:E17)</f>
        <v>52749581</v>
      </c>
      <c r="F11" s="48">
        <f aca="true" t="shared" si="1" ref="F11:F31">C11+E11</f>
        <v>511893440.02000004</v>
      </c>
      <c r="G11" s="48">
        <f>SUM(G12:G17)</f>
        <v>975</v>
      </c>
      <c r="H11" s="48">
        <f>SUM(H12:H17)</f>
        <v>489097339.98</v>
      </c>
      <c r="I11" s="19">
        <f aca="true" t="shared" si="2" ref="I11:I31">H11/C11</f>
        <v>1.0652376817669584</v>
      </c>
      <c r="J11" s="19">
        <v>1.0571942507214411</v>
      </c>
      <c r="K11" s="19">
        <f aca="true" t="shared" si="3" ref="K11:K31">I11-J11</f>
        <v>0.008043431045517302</v>
      </c>
      <c r="L11" s="48">
        <f>SUM(L12:L17)</f>
        <v>947</v>
      </c>
      <c r="M11" s="48">
        <f>SUM(M12:M17)</f>
        <v>486964835.62</v>
      </c>
      <c r="N11" s="19">
        <f aca="true" t="shared" si="4" ref="N11:N31">M11/C11</f>
        <v>1.0605931584479453</v>
      </c>
      <c r="O11" s="19">
        <v>1.0465375169682258</v>
      </c>
      <c r="P11" s="19">
        <f aca="true" t="shared" si="5" ref="P11:P31">N11-O11</f>
        <v>0.014055641479719494</v>
      </c>
      <c r="Q11" s="48">
        <f>SUM(Q12:Q17)</f>
        <v>407534298.00999993</v>
      </c>
      <c r="R11" s="19">
        <f t="shared" si="0"/>
        <v>0.8875960987038879</v>
      </c>
      <c r="S11" s="19">
        <v>0.8585884972335616</v>
      </c>
      <c r="T11" s="19">
        <f aca="true" t="shared" si="6" ref="T11:T31">R11-S11</f>
        <v>0.029007601470326327</v>
      </c>
      <c r="U11" s="48">
        <f>SUM(U12:U17)</f>
        <v>27613847.019999996</v>
      </c>
      <c r="V11" s="48">
        <f>SUM(V12:V17)</f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</row>
    <row r="12" spans="1:24" ht="15.75">
      <c r="A12" s="20" t="s">
        <v>20</v>
      </c>
      <c r="B12" s="21" t="s">
        <v>4</v>
      </c>
      <c r="C12" s="49">
        <v>91518201.45</v>
      </c>
      <c r="D12" s="49">
        <v>81410511.22</v>
      </c>
      <c r="E12" s="49">
        <v>10753421</v>
      </c>
      <c r="F12" s="49">
        <f>C12+E12</f>
        <v>102271622.45</v>
      </c>
      <c r="G12" s="49">
        <v>115</v>
      </c>
      <c r="H12" s="49">
        <v>93994800.73</v>
      </c>
      <c r="I12" s="22">
        <f t="shared" si="2"/>
        <v>1.0270612756890012</v>
      </c>
      <c r="J12" s="22">
        <v>0.9371524678274805</v>
      </c>
      <c r="K12" s="22">
        <f t="shared" si="3"/>
        <v>0.08990880786152067</v>
      </c>
      <c r="L12" s="49">
        <v>91</v>
      </c>
      <c r="M12" s="49">
        <v>91948224.73</v>
      </c>
      <c r="N12" s="22">
        <f t="shared" si="4"/>
        <v>1.0046987732842951</v>
      </c>
      <c r="O12" s="22">
        <v>0.9333406796315489</v>
      </c>
      <c r="P12" s="22">
        <f t="shared" si="5"/>
        <v>0.07135809365274626</v>
      </c>
      <c r="Q12" s="49">
        <v>79956130.38</v>
      </c>
      <c r="R12" s="22">
        <f t="shared" si="0"/>
        <v>0.8736636987308276</v>
      </c>
      <c r="S12" s="23">
        <v>0.8509676477039202</v>
      </c>
      <c r="T12" s="23">
        <f t="shared" si="6"/>
        <v>0.022696051026907416</v>
      </c>
      <c r="U12" s="49">
        <v>17896033.83</v>
      </c>
      <c r="V12" s="49">
        <v>0</v>
      </c>
      <c r="X12" s="45"/>
    </row>
    <row r="13" spans="1:24" ht="15.75">
      <c r="A13" s="20" t="s">
        <v>21</v>
      </c>
      <c r="B13" s="21" t="s">
        <v>5</v>
      </c>
      <c r="C13" s="49">
        <v>102661492.71</v>
      </c>
      <c r="D13" s="49">
        <v>100074444.1</v>
      </c>
      <c r="E13" s="49">
        <v>8262193</v>
      </c>
      <c r="F13" s="49">
        <f t="shared" si="1"/>
        <v>110923685.71</v>
      </c>
      <c r="G13" s="49">
        <v>93</v>
      </c>
      <c r="H13" s="49">
        <v>106231228.88</v>
      </c>
      <c r="I13" s="22">
        <f t="shared" si="2"/>
        <v>1.0347719098541053</v>
      </c>
      <c r="J13" s="22">
        <v>1.0391169515851861</v>
      </c>
      <c r="K13" s="22">
        <f t="shared" si="3"/>
        <v>-0.0043450417310808565</v>
      </c>
      <c r="L13" s="49">
        <v>93</v>
      </c>
      <c r="M13" s="49">
        <v>106231228.88</v>
      </c>
      <c r="N13" s="22">
        <f t="shared" si="4"/>
        <v>1.0347719098541053</v>
      </c>
      <c r="O13" s="22">
        <v>1.0391169515851861</v>
      </c>
      <c r="P13" s="22">
        <f t="shared" si="5"/>
        <v>-0.0043450417310808565</v>
      </c>
      <c r="Q13" s="49">
        <v>86876071.82</v>
      </c>
      <c r="R13" s="22">
        <f t="shared" si="0"/>
        <v>0.8462381514888846</v>
      </c>
      <c r="S13" s="23">
        <v>0.8334366113465408</v>
      </c>
      <c r="T13" s="23">
        <f t="shared" si="6"/>
        <v>0.012801540142343804</v>
      </c>
      <c r="U13" s="49">
        <v>2361568.56</v>
      </c>
      <c r="V13" s="49">
        <v>0</v>
      </c>
      <c r="X13" s="45"/>
    </row>
    <row r="14" spans="1:24" ht="31.5">
      <c r="A14" s="20" t="s">
        <v>45</v>
      </c>
      <c r="B14" s="21" t="s">
        <v>6</v>
      </c>
      <c r="C14" s="49">
        <v>198980165.94</v>
      </c>
      <c r="D14" s="49">
        <v>203225107.3800001</v>
      </c>
      <c r="E14" s="49">
        <v>30408307</v>
      </c>
      <c r="F14" s="49">
        <f t="shared" si="1"/>
        <v>229388472.94</v>
      </c>
      <c r="G14" s="49">
        <v>137</v>
      </c>
      <c r="H14" s="49">
        <v>222155363.83</v>
      </c>
      <c r="I14" s="22">
        <f t="shared" si="2"/>
        <v>1.1164698892501086</v>
      </c>
      <c r="J14" s="22">
        <v>1.1388243887500298</v>
      </c>
      <c r="K14" s="22">
        <f t="shared" si="3"/>
        <v>-0.022354499499921188</v>
      </c>
      <c r="L14" s="49">
        <v>137</v>
      </c>
      <c r="M14" s="49">
        <v>222155363.83</v>
      </c>
      <c r="N14" s="22">
        <f t="shared" si="4"/>
        <v>1.1164698892501086</v>
      </c>
      <c r="O14" s="22">
        <v>1.1159873092927224</v>
      </c>
      <c r="P14" s="22">
        <f t="shared" si="5"/>
        <v>0.00048257995738620885</v>
      </c>
      <c r="Q14" s="49">
        <v>185649241.85</v>
      </c>
      <c r="R14" s="22">
        <f t="shared" si="0"/>
        <v>0.9330037542836316</v>
      </c>
      <c r="S14" s="23">
        <v>0.8963022831822249</v>
      </c>
      <c r="T14" s="23">
        <f t="shared" si="6"/>
        <v>0.036701471101406646</v>
      </c>
      <c r="U14" s="49">
        <v>1558108.2</v>
      </c>
      <c r="V14" s="49">
        <v>0</v>
      </c>
      <c r="X14" s="45"/>
    </row>
    <row r="15" spans="1:24" ht="15.75">
      <c r="A15" s="20" t="s">
        <v>22</v>
      </c>
      <c r="B15" s="21" t="s">
        <v>7</v>
      </c>
      <c r="C15" s="49">
        <v>36258630.35</v>
      </c>
      <c r="D15" s="49">
        <v>35135156.34</v>
      </c>
      <c r="E15" s="49">
        <v>3325660</v>
      </c>
      <c r="F15" s="49">
        <f t="shared" si="1"/>
        <v>39584290.35</v>
      </c>
      <c r="G15" s="49">
        <v>105</v>
      </c>
      <c r="H15" s="49">
        <v>37782922.89</v>
      </c>
      <c r="I15" s="22">
        <f t="shared" si="2"/>
        <v>1.0420394406872568</v>
      </c>
      <c r="J15" s="22">
        <v>1.037154876149369</v>
      </c>
      <c r="K15" s="22">
        <f>I15-J15</f>
        <v>0.004884564537887881</v>
      </c>
      <c r="L15" s="49">
        <v>105</v>
      </c>
      <c r="M15" s="49">
        <v>37782922.89</v>
      </c>
      <c r="N15" s="22">
        <f t="shared" si="4"/>
        <v>1.0420394406872568</v>
      </c>
      <c r="O15" s="22">
        <v>1.037154876149369</v>
      </c>
      <c r="P15" s="22">
        <f t="shared" si="5"/>
        <v>0.004884564537887881</v>
      </c>
      <c r="Q15" s="49">
        <v>32673488.9</v>
      </c>
      <c r="R15" s="22">
        <f t="shared" si="0"/>
        <v>0.9011230866860364</v>
      </c>
      <c r="S15" s="23">
        <v>0.8540094675694224</v>
      </c>
      <c r="T15" s="23">
        <f t="shared" si="6"/>
        <v>0.047113619116613936</v>
      </c>
      <c r="U15" s="49">
        <v>2337813.62</v>
      </c>
      <c r="V15" s="49">
        <v>0</v>
      </c>
      <c r="X15" s="45"/>
    </row>
    <row r="16" spans="1:24" ht="30" customHeight="1">
      <c r="A16" s="20" t="s">
        <v>23</v>
      </c>
      <c r="B16" s="21" t="s">
        <v>8</v>
      </c>
      <c r="C16" s="49">
        <v>16877607.54</v>
      </c>
      <c r="D16" s="49">
        <v>15164977.55</v>
      </c>
      <c r="E16" s="49">
        <v>0</v>
      </c>
      <c r="F16" s="49">
        <f t="shared" si="1"/>
        <v>16877607.54</v>
      </c>
      <c r="G16" s="49">
        <v>480</v>
      </c>
      <c r="H16" s="49">
        <v>16360915.95</v>
      </c>
      <c r="I16" s="22">
        <f t="shared" si="2"/>
        <v>0.9693859696182981</v>
      </c>
      <c r="J16" s="22">
        <v>0.9689703082170378</v>
      </c>
      <c r="K16" s="22">
        <f t="shared" si="3"/>
        <v>0.0004156614012603699</v>
      </c>
      <c r="L16" s="49">
        <v>476</v>
      </c>
      <c r="M16" s="49">
        <v>16274987.59</v>
      </c>
      <c r="N16" s="22">
        <f t="shared" si="4"/>
        <v>0.9642947053620137</v>
      </c>
      <c r="O16" s="22">
        <v>0.9689703082170378</v>
      </c>
      <c r="P16" s="22">
        <f t="shared" si="5"/>
        <v>-0.004675602855024108</v>
      </c>
      <c r="Q16" s="49">
        <v>13201769.18</v>
      </c>
      <c r="R16" s="22">
        <f t="shared" si="0"/>
        <v>0.782206195321923</v>
      </c>
      <c r="S16" s="23">
        <v>0.7510782710142341</v>
      </c>
      <c r="T16" s="23">
        <f t="shared" si="6"/>
        <v>0.03112792430768896</v>
      </c>
      <c r="U16" s="49">
        <v>3460322.81</v>
      </c>
      <c r="V16" s="49">
        <v>0</v>
      </c>
      <c r="X16" s="45"/>
    </row>
    <row r="17" spans="1:24" ht="15.75">
      <c r="A17" s="20" t="s">
        <v>24</v>
      </c>
      <c r="B17" s="21" t="s">
        <v>9</v>
      </c>
      <c r="C17" s="49">
        <v>12847761.03</v>
      </c>
      <c r="D17" s="49">
        <f>55435738.28*0.16</f>
        <v>8869718.1248</v>
      </c>
      <c r="E17" s="49">
        <v>0</v>
      </c>
      <c r="F17" s="50">
        <f t="shared" si="1"/>
        <v>12847761.03</v>
      </c>
      <c r="G17" s="49">
        <v>45</v>
      </c>
      <c r="H17" s="50">
        <v>12572107.7</v>
      </c>
      <c r="I17" s="22">
        <f t="shared" si="2"/>
        <v>0.9785446406298857</v>
      </c>
      <c r="J17" s="22">
        <v>0.9649354927330868</v>
      </c>
      <c r="K17" s="22">
        <f t="shared" si="3"/>
        <v>0.013609147896798901</v>
      </c>
      <c r="L17" s="49">
        <v>45</v>
      </c>
      <c r="M17" s="49">
        <v>12572107.7</v>
      </c>
      <c r="N17" s="22">
        <f t="shared" si="4"/>
        <v>0.9785446406298857</v>
      </c>
      <c r="O17" s="22">
        <v>0.9649354927330868</v>
      </c>
      <c r="P17" s="22">
        <f t="shared" si="5"/>
        <v>0.013609147896798901</v>
      </c>
      <c r="Q17" s="49">
        <v>9177595.88</v>
      </c>
      <c r="R17" s="22">
        <f t="shared" si="0"/>
        <v>0.7143342609323113</v>
      </c>
      <c r="S17" s="23">
        <v>0.6839141675722777</v>
      </c>
      <c r="T17" s="23">
        <f t="shared" si="6"/>
        <v>0.030420093360033595</v>
      </c>
      <c r="U17" s="49">
        <v>0</v>
      </c>
      <c r="V17" s="49">
        <v>0</v>
      </c>
      <c r="X17" s="45"/>
    </row>
    <row r="18" spans="1:165" s="9" customFormat="1" ht="15.75">
      <c r="A18" s="16" t="s">
        <v>39</v>
      </c>
      <c r="B18" s="17" t="s">
        <v>40</v>
      </c>
      <c r="C18" s="54">
        <f>SUM(C19:C22)</f>
        <v>544793770.336092</v>
      </c>
      <c r="D18" s="51">
        <f>SUM(D19:D22)</f>
        <v>358185677.519344</v>
      </c>
      <c r="E18" s="51">
        <f>SUM(E19:E22)</f>
        <v>46814550</v>
      </c>
      <c r="F18" s="51">
        <f t="shared" si="1"/>
        <v>591608320.336092</v>
      </c>
      <c r="G18" s="48">
        <f>SUM(G19:G22)</f>
        <v>2283</v>
      </c>
      <c r="H18" s="48">
        <f>SUM(H19:H22)</f>
        <v>462706566.78</v>
      </c>
      <c r="I18" s="18">
        <f t="shared" si="2"/>
        <v>0.8493242617193455</v>
      </c>
      <c r="J18" s="18">
        <v>0.907835696096955</v>
      </c>
      <c r="K18" s="18">
        <f t="shared" si="3"/>
        <v>-0.05851143437760953</v>
      </c>
      <c r="L18" s="48">
        <f>SUM(L19:L22)</f>
        <v>2183</v>
      </c>
      <c r="M18" s="48">
        <f>SUM(M19:M22)</f>
        <v>458906882.59</v>
      </c>
      <c r="N18" s="18">
        <f t="shared" si="4"/>
        <v>0.8423497249370032</v>
      </c>
      <c r="O18" s="18">
        <v>0.901444715690242</v>
      </c>
      <c r="P18" s="18">
        <f t="shared" si="5"/>
        <v>-0.05909499075323876</v>
      </c>
      <c r="Q18" s="48">
        <f>SUM(Q19:Q22)</f>
        <v>318378366.13</v>
      </c>
      <c r="R18" s="18">
        <f t="shared" si="0"/>
        <v>0.5844016276720405</v>
      </c>
      <c r="S18" s="19">
        <v>0.6139919184425325</v>
      </c>
      <c r="T18" s="19">
        <f t="shared" si="6"/>
        <v>-0.029590290770492023</v>
      </c>
      <c r="U18" s="48">
        <f>SUM(U19:U22)</f>
        <v>32631673.18</v>
      </c>
      <c r="V18" s="48">
        <f>SUM(V19:V22)</f>
        <v>29285241.67</v>
      </c>
      <c r="W18" s="25"/>
      <c r="X18" s="4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</row>
    <row r="19" spans="1:24" ht="15.75">
      <c r="A19" s="20" t="s">
        <v>25</v>
      </c>
      <c r="B19" s="21" t="s">
        <v>10</v>
      </c>
      <c r="C19" s="49">
        <v>351120610</v>
      </c>
      <c r="D19" s="49">
        <v>186607734.98000002</v>
      </c>
      <c r="E19" s="49">
        <v>40814550</v>
      </c>
      <c r="F19" s="49">
        <f t="shared" si="1"/>
        <v>391935160</v>
      </c>
      <c r="G19" s="49">
        <v>438</v>
      </c>
      <c r="H19" s="49">
        <v>283293682.59</v>
      </c>
      <c r="I19" s="22">
        <f t="shared" si="2"/>
        <v>0.8068272682426701</v>
      </c>
      <c r="J19" s="22">
        <v>0.897277290121776</v>
      </c>
      <c r="K19" s="22">
        <f t="shared" si="3"/>
        <v>-0.09045002187910589</v>
      </c>
      <c r="L19" s="49">
        <v>421</v>
      </c>
      <c r="M19" s="49">
        <v>279731727.87</v>
      </c>
      <c r="N19" s="22">
        <f t="shared" si="4"/>
        <v>0.7966827349439841</v>
      </c>
      <c r="O19" s="22">
        <v>0.8873489513170304</v>
      </c>
      <c r="P19" s="22">
        <f t="shared" si="5"/>
        <v>-0.09066621637304628</v>
      </c>
      <c r="Q19" s="49">
        <v>167826133.74</v>
      </c>
      <c r="R19" s="22">
        <f t="shared" si="0"/>
        <v>0.4779728929611965</v>
      </c>
      <c r="S19" s="23">
        <v>0.48493212473998165</v>
      </c>
      <c r="T19" s="23">
        <f t="shared" si="6"/>
        <v>-0.006959231778785158</v>
      </c>
      <c r="U19" s="49">
        <v>32003503.15</v>
      </c>
      <c r="V19" s="49">
        <v>29037594.21</v>
      </c>
      <c r="X19" s="45"/>
    </row>
    <row r="20" spans="1:24" ht="15.75">
      <c r="A20" s="20" t="s">
        <v>26</v>
      </c>
      <c r="B20" s="21" t="s">
        <v>47</v>
      </c>
      <c r="C20" s="49">
        <v>116418851</v>
      </c>
      <c r="D20" s="49">
        <v>129755808.850544</v>
      </c>
      <c r="E20" s="49">
        <v>0</v>
      </c>
      <c r="F20" s="49">
        <f t="shared" si="1"/>
        <v>116418851</v>
      </c>
      <c r="G20" s="49">
        <v>4</v>
      </c>
      <c r="H20" s="49">
        <v>116418851</v>
      </c>
      <c r="I20" s="22">
        <f t="shared" si="2"/>
        <v>1</v>
      </c>
      <c r="J20" s="22">
        <v>0.9999999911861039</v>
      </c>
      <c r="K20" s="22">
        <f t="shared" si="3"/>
        <v>8.813896057446868E-09</v>
      </c>
      <c r="L20" s="49">
        <v>4</v>
      </c>
      <c r="M20" s="49">
        <v>116418851</v>
      </c>
      <c r="N20" s="22">
        <f t="shared" si="4"/>
        <v>1</v>
      </c>
      <c r="O20" s="22">
        <v>0.9999999911861039</v>
      </c>
      <c r="P20" s="22">
        <f t="shared" si="5"/>
        <v>8.813896057446868E-09</v>
      </c>
      <c r="Q20" s="49">
        <v>116418851</v>
      </c>
      <c r="R20" s="22">
        <f t="shared" si="0"/>
        <v>1</v>
      </c>
      <c r="S20" s="23">
        <v>0.9999999911861039</v>
      </c>
      <c r="T20" s="23">
        <f t="shared" si="6"/>
        <v>8.813896057446868E-09</v>
      </c>
      <c r="U20" s="49">
        <v>0</v>
      </c>
      <c r="V20" s="49">
        <v>0</v>
      </c>
      <c r="X20" s="45"/>
    </row>
    <row r="21" spans="1:24" ht="15.75">
      <c r="A21" s="20" t="s">
        <v>27</v>
      </c>
      <c r="B21" s="21" t="s">
        <v>11</v>
      </c>
      <c r="C21" s="49">
        <v>61100320.036092</v>
      </c>
      <c r="D21" s="49">
        <v>30180628.65</v>
      </c>
      <c r="E21" s="49">
        <v>6000000</v>
      </c>
      <c r="F21" s="49">
        <f t="shared" si="1"/>
        <v>67100320.036092</v>
      </c>
      <c r="G21" s="49">
        <v>1805</v>
      </c>
      <c r="H21" s="49">
        <v>46990313.86</v>
      </c>
      <c r="I21" s="22">
        <f t="shared" si="2"/>
        <v>0.7690682116270879</v>
      </c>
      <c r="J21" s="22">
        <v>0.7235172500551031</v>
      </c>
      <c r="K21" s="22">
        <f t="shared" si="3"/>
        <v>0.045550961571984794</v>
      </c>
      <c r="L21" s="49">
        <v>1722</v>
      </c>
      <c r="M21" s="49">
        <v>46752584.39</v>
      </c>
      <c r="N21" s="22">
        <f t="shared" si="4"/>
        <v>0.7651774059838511</v>
      </c>
      <c r="O21" s="22">
        <v>0.7185377314565052</v>
      </c>
      <c r="P21" s="22">
        <f t="shared" si="5"/>
        <v>0.046639674527345854</v>
      </c>
      <c r="Q21" s="49">
        <v>24707526.69</v>
      </c>
      <c r="R21" s="22">
        <f t="shared" si="0"/>
        <v>0.40437638747890764</v>
      </c>
      <c r="S21" s="23">
        <v>0.3737089795358207</v>
      </c>
      <c r="T21" s="23">
        <f t="shared" si="6"/>
        <v>0.030667407943086922</v>
      </c>
      <c r="U21" s="49">
        <v>628170.03</v>
      </c>
      <c r="V21" s="49">
        <v>247647.46</v>
      </c>
      <c r="X21" s="45"/>
    </row>
    <row r="22" spans="1:24" ht="15.75">
      <c r="A22" s="20" t="s">
        <v>28</v>
      </c>
      <c r="B22" s="21" t="s">
        <v>9</v>
      </c>
      <c r="C22" s="49">
        <v>16153989.3</v>
      </c>
      <c r="D22" s="49">
        <f>55435738.28*0.21</f>
        <v>11641505.0388</v>
      </c>
      <c r="E22" s="49">
        <v>0</v>
      </c>
      <c r="F22" s="49">
        <f t="shared" si="1"/>
        <v>16153989.3</v>
      </c>
      <c r="G22" s="49">
        <v>36</v>
      </c>
      <c r="H22" s="49">
        <v>16003719.33</v>
      </c>
      <c r="I22" s="22">
        <f t="shared" si="2"/>
        <v>0.9906976557177737</v>
      </c>
      <c r="J22" s="22">
        <v>0.9726721745445256</v>
      </c>
      <c r="K22" s="22">
        <f t="shared" si="3"/>
        <v>0.018025481173248092</v>
      </c>
      <c r="L22" s="49">
        <v>36</v>
      </c>
      <c r="M22" s="49">
        <v>16003719.33</v>
      </c>
      <c r="N22" s="22">
        <f t="shared" si="4"/>
        <v>0.9906976557177737</v>
      </c>
      <c r="O22" s="22">
        <v>0.9726721745445256</v>
      </c>
      <c r="P22" s="22">
        <f t="shared" si="5"/>
        <v>0.018025481173248092</v>
      </c>
      <c r="Q22" s="49">
        <v>9425854.7</v>
      </c>
      <c r="R22" s="22">
        <f t="shared" si="0"/>
        <v>0.5835001203077433</v>
      </c>
      <c r="S22" s="23">
        <v>0.5553254346899933</v>
      </c>
      <c r="T22" s="23">
        <f t="shared" si="6"/>
        <v>0.02817468561775005</v>
      </c>
      <c r="U22" s="49">
        <v>0</v>
      </c>
      <c r="V22" s="49">
        <v>0</v>
      </c>
      <c r="X22" s="45"/>
    </row>
    <row r="23" spans="1:165" s="9" customFormat="1" ht="15.75">
      <c r="A23" s="16" t="s">
        <v>41</v>
      </c>
      <c r="B23" s="17" t="s">
        <v>42</v>
      </c>
      <c r="C23" s="48">
        <f>SUM(C24:C31)</f>
        <v>2480413701.67</v>
      </c>
      <c r="D23" s="48">
        <f>SUM(D24:D31)</f>
        <v>1723923202.4364002</v>
      </c>
      <c r="E23" s="48">
        <f>SUM(E24:E31)</f>
        <v>184834626</v>
      </c>
      <c r="F23" s="48">
        <f t="shared" si="1"/>
        <v>2665248327.67</v>
      </c>
      <c r="G23" s="48">
        <f>SUM(G24:G31)</f>
        <v>3070</v>
      </c>
      <c r="H23" s="48">
        <f>H24+H25+H26+H27+H28+H29+H30+H31</f>
        <v>2424863047.9399996</v>
      </c>
      <c r="I23" s="18">
        <f t="shared" si="2"/>
        <v>0.9776042787972831</v>
      </c>
      <c r="J23" s="18">
        <v>0.9735497259324815</v>
      </c>
      <c r="K23" s="18">
        <f t="shared" si="3"/>
        <v>0.004054552864801608</v>
      </c>
      <c r="L23" s="48">
        <f>SUM(L24:L31)</f>
        <v>2895</v>
      </c>
      <c r="M23" s="48">
        <f>M24+M25+M26+M27+M28+M29+M30+M31</f>
        <v>2407459687.93</v>
      </c>
      <c r="N23" s="18">
        <f t="shared" si="4"/>
        <v>0.9705879653499405</v>
      </c>
      <c r="O23" s="18">
        <v>0.9399420095810215</v>
      </c>
      <c r="P23" s="18">
        <f t="shared" si="5"/>
        <v>0.030645955768919042</v>
      </c>
      <c r="Q23" s="48">
        <f>Q24+Q25+Q26+Q27+Q28+Q29+Q30+Q31</f>
        <v>1580526602.81</v>
      </c>
      <c r="R23" s="18">
        <f t="shared" si="0"/>
        <v>0.6372028189272907</v>
      </c>
      <c r="S23" s="19">
        <v>0.6033088610430084</v>
      </c>
      <c r="T23" s="19">
        <f t="shared" si="6"/>
        <v>0.03389395788428229</v>
      </c>
      <c r="U23" s="48">
        <f>U24+U25+U26+U27+U28+U29+U30+U31</f>
        <v>512392142.64</v>
      </c>
      <c r="V23" s="48">
        <f>V24+V25+V26+V27+V28+V29+V30+V31</f>
        <v>10124694.9</v>
      </c>
      <c r="W23" s="25"/>
      <c r="X23" s="4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</row>
    <row r="24" spans="1:24" ht="31.5">
      <c r="A24" s="20" t="s">
        <v>29</v>
      </c>
      <c r="B24" s="21" t="s">
        <v>12</v>
      </c>
      <c r="C24" s="49">
        <v>394454499</v>
      </c>
      <c r="D24" s="49">
        <v>302098951.45</v>
      </c>
      <c r="E24" s="49">
        <v>38871547</v>
      </c>
      <c r="F24" s="49">
        <f t="shared" si="1"/>
        <v>433326046</v>
      </c>
      <c r="G24" s="49">
        <v>703</v>
      </c>
      <c r="H24" s="49">
        <v>382677449</v>
      </c>
      <c r="I24" s="22">
        <f t="shared" si="2"/>
        <v>0.9701434511968895</v>
      </c>
      <c r="J24" s="22">
        <v>0.9685434819695136</v>
      </c>
      <c r="K24" s="22">
        <f t="shared" si="3"/>
        <v>0.0015999692273759303</v>
      </c>
      <c r="L24" s="49">
        <v>700</v>
      </c>
      <c r="M24" s="49">
        <v>382654540.07</v>
      </c>
      <c r="N24" s="22">
        <f t="shared" si="4"/>
        <v>0.9700853736998446</v>
      </c>
      <c r="O24" s="22">
        <v>0.9684149287393475</v>
      </c>
      <c r="P24" s="22">
        <f t="shared" si="5"/>
        <v>0.001670444960497064</v>
      </c>
      <c r="Q24" s="49">
        <v>281064775.27</v>
      </c>
      <c r="R24" s="22">
        <f t="shared" si="0"/>
        <v>0.712540422235113</v>
      </c>
      <c r="S24" s="23">
        <v>0.6836958599881504</v>
      </c>
      <c r="T24" s="23">
        <f t="shared" si="6"/>
        <v>0.028844562246962635</v>
      </c>
      <c r="U24" s="49">
        <v>93816046.2</v>
      </c>
      <c r="V24" s="49">
        <v>0</v>
      </c>
      <c r="X24" s="45"/>
    </row>
    <row r="25" spans="1:24" ht="31.5">
      <c r="A25" s="20" t="s">
        <v>30</v>
      </c>
      <c r="B25" s="21" t="s">
        <v>13</v>
      </c>
      <c r="C25" s="49">
        <v>396573367.9</v>
      </c>
      <c r="D25" s="49">
        <v>292584484.47</v>
      </c>
      <c r="E25" s="49">
        <v>30966017</v>
      </c>
      <c r="F25" s="49">
        <f t="shared" si="1"/>
        <v>427539384.9</v>
      </c>
      <c r="G25" s="49">
        <v>373</v>
      </c>
      <c r="H25" s="49">
        <v>425655141.54</v>
      </c>
      <c r="I25" s="22">
        <f t="shared" si="2"/>
        <v>1.07333264408046</v>
      </c>
      <c r="J25" s="22">
        <v>1.0739245633544219</v>
      </c>
      <c r="K25" s="22">
        <f t="shared" si="3"/>
        <v>-0.0005919192739618495</v>
      </c>
      <c r="L25" s="49">
        <v>373</v>
      </c>
      <c r="M25" s="49">
        <v>425655141.54</v>
      </c>
      <c r="N25" s="22">
        <f t="shared" si="4"/>
        <v>1.07333264408046</v>
      </c>
      <c r="O25" s="22">
        <v>1.0451858080003964</v>
      </c>
      <c r="P25" s="22">
        <f t="shared" si="5"/>
        <v>0.02814683608006363</v>
      </c>
      <c r="Q25" s="49">
        <v>242418467.05</v>
      </c>
      <c r="R25" s="22">
        <f t="shared" si="0"/>
        <v>0.6112827705342239</v>
      </c>
      <c r="S25" s="23">
        <v>0.5698501593959406</v>
      </c>
      <c r="T25" s="23">
        <f t="shared" si="6"/>
        <v>0.041432611138283226</v>
      </c>
      <c r="U25" s="49">
        <v>38629595.21</v>
      </c>
      <c r="V25" s="49">
        <v>0</v>
      </c>
      <c r="X25" s="45"/>
    </row>
    <row r="26" spans="1:165" s="6" customFormat="1" ht="31.5">
      <c r="A26" s="20" t="s">
        <v>31</v>
      </c>
      <c r="B26" s="21" t="s">
        <v>14</v>
      </c>
      <c r="C26" s="49">
        <v>659283633.29</v>
      </c>
      <c r="D26" s="49">
        <v>415345228.41999996</v>
      </c>
      <c r="E26" s="49">
        <v>31087535</v>
      </c>
      <c r="F26" s="49">
        <f t="shared" si="1"/>
        <v>690371168.29</v>
      </c>
      <c r="G26" s="49">
        <v>37</v>
      </c>
      <c r="H26" s="49">
        <v>576954794.3</v>
      </c>
      <c r="I26" s="22">
        <f t="shared" si="2"/>
        <v>0.8751237937165871</v>
      </c>
      <c r="J26" s="22">
        <v>0.8693102084757808</v>
      </c>
      <c r="K26" s="22">
        <f t="shared" si="3"/>
        <v>0.005813585240806329</v>
      </c>
      <c r="L26" s="49">
        <v>37</v>
      </c>
      <c r="M26" s="49">
        <v>576954794.3</v>
      </c>
      <c r="N26" s="22">
        <f t="shared" si="4"/>
        <v>0.8751237937165871</v>
      </c>
      <c r="O26" s="22">
        <v>0.8693102084757808</v>
      </c>
      <c r="P26" s="22">
        <f t="shared" si="5"/>
        <v>0.005813585240806329</v>
      </c>
      <c r="Q26" s="49">
        <v>366402039.28</v>
      </c>
      <c r="R26" s="22">
        <f t="shared" si="0"/>
        <v>0.5557578267968776</v>
      </c>
      <c r="S26" s="23">
        <v>0.5209446625211854</v>
      </c>
      <c r="T26" s="23">
        <f t="shared" si="6"/>
        <v>0.03481316427569214</v>
      </c>
      <c r="U26" s="49">
        <v>86913811.01</v>
      </c>
      <c r="V26" s="49">
        <v>0</v>
      </c>
      <c r="W26" s="11"/>
      <c r="X26" s="46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>
      <c r="A27" s="20" t="s">
        <v>32</v>
      </c>
      <c r="B27" s="21" t="s">
        <v>15</v>
      </c>
      <c r="C27" s="49">
        <v>259173385.3</v>
      </c>
      <c r="D27" s="49">
        <v>137223077.12</v>
      </c>
      <c r="E27" s="49">
        <v>29242015</v>
      </c>
      <c r="F27" s="49">
        <f t="shared" si="1"/>
        <v>288415400.3</v>
      </c>
      <c r="G27" s="49">
        <v>1432</v>
      </c>
      <c r="H27" s="49">
        <v>277578407.13</v>
      </c>
      <c r="I27" s="22">
        <f t="shared" si="2"/>
        <v>1.0710143204275997</v>
      </c>
      <c r="J27" s="22">
        <v>1.0592333655411028</v>
      </c>
      <c r="K27" s="22">
        <f t="shared" si="3"/>
        <v>0.011780954886496886</v>
      </c>
      <c r="L27" s="49">
        <v>1270</v>
      </c>
      <c r="M27" s="49">
        <v>263666794.92</v>
      </c>
      <c r="N27" s="22">
        <f t="shared" si="4"/>
        <v>1.0173374654762437</v>
      </c>
      <c r="O27" s="22">
        <v>0.9017401198795083</v>
      </c>
      <c r="P27" s="22">
        <f t="shared" si="5"/>
        <v>0.1155973455967354</v>
      </c>
      <c r="Q27" s="49">
        <v>136800377.37</v>
      </c>
      <c r="R27" s="22">
        <f t="shared" si="0"/>
        <v>0.5278334317069245</v>
      </c>
      <c r="S27" s="23">
        <v>0.48609729831699655</v>
      </c>
      <c r="T27" s="23">
        <f t="shared" si="6"/>
        <v>0.04173613338992799</v>
      </c>
      <c r="U27" s="49">
        <v>43502029.22</v>
      </c>
      <c r="V27" s="49">
        <v>37443.14</v>
      </c>
      <c r="W27" s="11"/>
      <c r="X27" s="46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>
      <c r="A28" s="20" t="s">
        <v>33</v>
      </c>
      <c r="B28" s="21" t="s">
        <v>16</v>
      </c>
      <c r="C28" s="49">
        <v>494896636</v>
      </c>
      <c r="D28" s="49">
        <v>352815185.76</v>
      </c>
      <c r="E28" s="49">
        <v>3879949</v>
      </c>
      <c r="F28" s="49">
        <f t="shared" si="1"/>
        <v>498776585</v>
      </c>
      <c r="G28" s="49">
        <v>327</v>
      </c>
      <c r="H28" s="49">
        <v>444880424.94</v>
      </c>
      <c r="I28" s="22">
        <f t="shared" si="2"/>
        <v>0.898936045586699</v>
      </c>
      <c r="J28" s="22">
        <v>0.8975862450598674</v>
      </c>
      <c r="K28" s="22">
        <f t="shared" si="3"/>
        <v>0.001349800526831646</v>
      </c>
      <c r="L28" s="49">
        <v>319</v>
      </c>
      <c r="M28" s="49">
        <v>441837373.07</v>
      </c>
      <c r="N28" s="22">
        <f t="shared" si="4"/>
        <v>0.8927871820692674</v>
      </c>
      <c r="O28" s="22">
        <v>0.8916374353775159</v>
      </c>
      <c r="P28" s="22">
        <f t="shared" si="5"/>
        <v>0.0011497466917514965</v>
      </c>
      <c r="Q28" s="49">
        <v>330736494.88</v>
      </c>
      <c r="R28" s="22">
        <f t="shared" si="0"/>
        <v>0.6682940857169213</v>
      </c>
      <c r="S28" s="23">
        <v>0.6532173960059006</v>
      </c>
      <c r="T28" s="23">
        <f t="shared" si="6"/>
        <v>0.015076689711020719</v>
      </c>
      <c r="U28" s="49">
        <v>137433937.54</v>
      </c>
      <c r="V28" s="49">
        <v>10087251.76</v>
      </c>
      <c r="W28" s="11"/>
      <c r="X28" s="46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ht="15.75">
      <c r="A29" s="20" t="s">
        <v>34</v>
      </c>
      <c r="B29" s="21" t="s">
        <v>17</v>
      </c>
      <c r="C29" s="49">
        <v>226969401.31</v>
      </c>
      <c r="D29" s="49">
        <v>188931760.10000002</v>
      </c>
      <c r="E29" s="49">
        <v>50787563</v>
      </c>
      <c r="F29" s="49">
        <f t="shared" si="1"/>
        <v>277756964.31</v>
      </c>
      <c r="G29" s="49">
        <v>118</v>
      </c>
      <c r="H29" s="49">
        <v>269369170.28</v>
      </c>
      <c r="I29" s="22">
        <f t="shared" si="2"/>
        <v>1.1868083042263895</v>
      </c>
      <c r="J29" s="22">
        <v>1.1834882313634807</v>
      </c>
      <c r="K29" s="22">
        <f t="shared" si="3"/>
        <v>0.003320072862908807</v>
      </c>
      <c r="L29" s="49">
        <v>116</v>
      </c>
      <c r="M29" s="49">
        <v>268943383.28</v>
      </c>
      <c r="N29" s="22">
        <f t="shared" si="4"/>
        <v>1.184932337697234</v>
      </c>
      <c r="O29" s="22">
        <v>1.059457401579732</v>
      </c>
      <c r="P29" s="22">
        <f t="shared" si="5"/>
        <v>0.12547493611750205</v>
      </c>
      <c r="Q29" s="49">
        <v>196650897.21</v>
      </c>
      <c r="R29" s="22">
        <f t="shared" si="0"/>
        <v>0.8664203019217102</v>
      </c>
      <c r="S29" s="23">
        <v>0.8068443184104728</v>
      </c>
      <c r="T29" s="23">
        <f t="shared" si="6"/>
        <v>0.059575983511237385</v>
      </c>
      <c r="U29" s="49">
        <v>112096723.46</v>
      </c>
      <c r="V29" s="49"/>
      <c r="W29" s="11"/>
      <c r="X29" s="46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24" ht="15.75">
      <c r="A30" s="20" t="s">
        <v>35</v>
      </c>
      <c r="B30" s="21" t="s">
        <v>18</v>
      </c>
      <c r="C30" s="49">
        <v>40488570.07</v>
      </c>
      <c r="D30" s="49">
        <f>55435738.28*0.52</f>
        <v>28826583.9056</v>
      </c>
      <c r="E30" s="49">
        <v>0</v>
      </c>
      <c r="F30" s="49">
        <f t="shared" si="1"/>
        <v>40488570.07</v>
      </c>
      <c r="G30" s="49">
        <v>46</v>
      </c>
      <c r="H30" s="49">
        <v>40121993.15</v>
      </c>
      <c r="I30" s="22">
        <f t="shared" si="2"/>
        <v>0.9909461628462988</v>
      </c>
      <c r="J30" s="22">
        <v>0.9673770281905143</v>
      </c>
      <c r="K30" s="22">
        <f t="shared" si="3"/>
        <v>0.023569134655784474</v>
      </c>
      <c r="L30" s="49">
        <v>46</v>
      </c>
      <c r="M30" s="49">
        <v>40121993.15</v>
      </c>
      <c r="N30" s="22">
        <f t="shared" si="4"/>
        <v>0.9909461628462988</v>
      </c>
      <c r="O30" s="22">
        <v>0.9673770281905143</v>
      </c>
      <c r="P30" s="22">
        <f t="shared" si="5"/>
        <v>0.023569134655784474</v>
      </c>
      <c r="Q30" s="49">
        <v>22719692.31</v>
      </c>
      <c r="R30" s="22">
        <f t="shared" si="0"/>
        <v>0.5611384217995427</v>
      </c>
      <c r="S30" s="23">
        <v>0.5282845606308171</v>
      </c>
      <c r="T30" s="23">
        <f t="shared" si="6"/>
        <v>0.03285386116872557</v>
      </c>
      <c r="U30" s="49">
        <v>0</v>
      </c>
      <c r="V30" s="49">
        <v>0</v>
      </c>
      <c r="X30" s="45"/>
    </row>
    <row r="31" spans="1:24" ht="15.75">
      <c r="A31" s="20" t="s">
        <v>36</v>
      </c>
      <c r="B31" s="21" t="s">
        <v>19</v>
      </c>
      <c r="C31" s="49">
        <v>8574208.8</v>
      </c>
      <c r="D31" s="49">
        <f>55435738.28*0.11</f>
        <v>6097931.2108000005</v>
      </c>
      <c r="E31" s="49">
        <v>0</v>
      </c>
      <c r="F31" s="49">
        <f t="shared" si="1"/>
        <v>8574208.8</v>
      </c>
      <c r="G31" s="49">
        <v>34</v>
      </c>
      <c r="H31" s="49">
        <v>7625667.6</v>
      </c>
      <c r="I31" s="22">
        <f t="shared" si="2"/>
        <v>0.8893727430570619</v>
      </c>
      <c r="J31" s="22">
        <v>0.8428805197746059</v>
      </c>
      <c r="K31" s="22">
        <f t="shared" si="3"/>
        <v>0.04649222328245606</v>
      </c>
      <c r="L31" s="49">
        <v>34</v>
      </c>
      <c r="M31" s="49">
        <v>7625667.6</v>
      </c>
      <c r="N31" s="22">
        <f t="shared" si="4"/>
        <v>0.8893727430570619</v>
      </c>
      <c r="O31" s="22">
        <v>0.8428805197746059</v>
      </c>
      <c r="P31" s="22">
        <f t="shared" si="5"/>
        <v>0.04649222328245606</v>
      </c>
      <c r="Q31" s="49">
        <v>3733859.44</v>
      </c>
      <c r="R31" s="22">
        <f t="shared" si="0"/>
        <v>0.43547568377387774</v>
      </c>
      <c r="S31" s="23">
        <v>0.41449165432033797</v>
      </c>
      <c r="T31" s="23">
        <f t="shared" si="6"/>
        <v>0.020984029453539776</v>
      </c>
      <c r="U31" s="49">
        <v>0</v>
      </c>
      <c r="V31" s="49">
        <v>0</v>
      </c>
      <c r="X31" s="45"/>
    </row>
    <row r="32" spans="1:22" s="25" customFormat="1" ht="18.75" customHeight="1">
      <c r="A32" s="80" t="s">
        <v>71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2:21" ht="9.75" customHeight="1">
      <c r="B33" s="1"/>
      <c r="F33" s="56"/>
      <c r="M33" s="1"/>
      <c r="N33" s="1"/>
      <c r="O33" s="1"/>
      <c r="U33" s="1"/>
    </row>
    <row r="34" spans="1:23" ht="41.25" customHeight="1">
      <c r="A34" s="32"/>
      <c r="C34"/>
      <c r="D34"/>
      <c r="E34" s="62"/>
      <c r="F34"/>
      <c r="G34" s="33"/>
      <c r="H34" s="34"/>
      <c r="I34" s="32"/>
      <c r="J34" s="3"/>
      <c r="M34" s="58" t="s">
        <v>73</v>
      </c>
      <c r="N34" s="58"/>
      <c r="O34" s="59"/>
      <c r="P34" s="59"/>
      <c r="Q34" s="64"/>
      <c r="R34" s="64"/>
      <c r="S34" s="64"/>
      <c r="T34" s="64"/>
      <c r="U34" s="63"/>
      <c r="V34" s="63"/>
      <c r="W34" s="26"/>
    </row>
    <row r="35" spans="3:23" ht="24.75" customHeight="1">
      <c r="C35"/>
      <c r="D35"/>
      <c r="E35"/>
      <c r="F35"/>
      <c r="G35" s="36"/>
      <c r="H35" s="5"/>
      <c r="I35" s="53"/>
      <c r="J35" s="35"/>
      <c r="K35" s="35"/>
      <c r="L35" s="35"/>
      <c r="M35" s="58" t="s">
        <v>75</v>
      </c>
      <c r="N35" s="35"/>
      <c r="O35" s="35"/>
      <c r="P35" s="35"/>
      <c r="Q35" s="27"/>
      <c r="R35" s="27"/>
      <c r="S35" s="27"/>
      <c r="T35" s="27"/>
      <c r="U35" s="65" t="s">
        <v>74</v>
      </c>
      <c r="V35" s="65"/>
      <c r="W35" s="29"/>
    </row>
    <row r="36" spans="1:23" ht="19.5" customHeight="1">
      <c r="A36" s="60" t="s">
        <v>72</v>
      </c>
      <c r="B36" s="61"/>
      <c r="C36"/>
      <c r="D36"/>
      <c r="E36"/>
      <c r="F36"/>
      <c r="G36" s="36"/>
      <c r="H36" s="5"/>
      <c r="I36" s="53"/>
      <c r="J36" s="52"/>
      <c r="K36" s="52"/>
      <c r="L36" s="35"/>
      <c r="M36" s="35"/>
      <c r="N36" s="35"/>
      <c r="O36" s="35"/>
      <c r="P36" s="35"/>
      <c r="Q36" s="27"/>
      <c r="R36" s="27"/>
      <c r="S36" s="27"/>
      <c r="T36" s="27"/>
      <c r="U36" s="28"/>
      <c r="V36" s="27"/>
      <c r="W36" s="29"/>
    </row>
    <row r="37" spans="1:9" ht="17.25" customHeight="1">
      <c r="A37" s="60" t="s">
        <v>63</v>
      </c>
      <c r="B37" s="61"/>
      <c r="I37" s="27"/>
    </row>
    <row r="38" spans="1:9" ht="19.5" customHeight="1">
      <c r="A38" s="60" t="s">
        <v>62</v>
      </c>
      <c r="B38" s="61"/>
      <c r="I38" s="27"/>
    </row>
    <row r="39" spans="4:9" ht="23.25">
      <c r="D39" s="37"/>
      <c r="E39" s="37"/>
      <c r="F39" s="37"/>
      <c r="G39" s="37"/>
      <c r="I39" s="27"/>
    </row>
    <row r="40" spans="4:9" ht="23.25">
      <c r="D40" s="37"/>
      <c r="E40" s="37"/>
      <c r="F40" s="37"/>
      <c r="G40" s="37"/>
      <c r="I40" s="27"/>
    </row>
    <row r="41" spans="4:9" ht="23.25">
      <c r="D41" s="37"/>
      <c r="E41" s="37"/>
      <c r="F41" s="37"/>
      <c r="G41" s="37"/>
      <c r="I41" s="27"/>
    </row>
    <row r="42" spans="4:9" ht="23.25">
      <c r="D42" s="37"/>
      <c r="E42" s="37"/>
      <c r="F42" s="37"/>
      <c r="G42" s="37"/>
      <c r="I42" s="27"/>
    </row>
    <row r="43" spans="4:7" ht="15.75">
      <c r="D43" s="37"/>
      <c r="E43" s="37"/>
      <c r="F43" s="37"/>
      <c r="G43" s="37"/>
    </row>
    <row r="44" spans="4:7" ht="15.75">
      <c r="D44" s="37"/>
      <c r="E44" s="37"/>
      <c r="F44" s="37"/>
      <c r="G44" s="37"/>
    </row>
    <row r="45" spans="4:7" ht="15.75">
      <c r="D45" s="37"/>
      <c r="E45" s="37"/>
      <c r="F45" s="37"/>
      <c r="G45" s="37"/>
    </row>
    <row r="46" spans="4:7" ht="15.75">
      <c r="D46" s="37"/>
      <c r="E46" s="37"/>
      <c r="F46" s="37"/>
      <c r="G46" s="37"/>
    </row>
    <row r="47" spans="4:7" ht="15.75">
      <c r="D47" s="37"/>
      <c r="E47" s="37"/>
      <c r="F47" s="37"/>
      <c r="G47" s="37"/>
    </row>
    <row r="48" spans="4:7" ht="15.75">
      <c r="D48" s="37"/>
      <c r="E48" s="37"/>
      <c r="F48" s="37"/>
      <c r="G48" s="37"/>
    </row>
    <row r="49" spans="4:7" ht="15.75">
      <c r="D49" s="37"/>
      <c r="E49" s="37"/>
      <c r="F49" s="37"/>
      <c r="G49" s="37"/>
    </row>
    <row r="50" spans="4:7" ht="15.75">
      <c r="D50" s="37"/>
      <c r="E50" s="37"/>
      <c r="F50" s="37"/>
      <c r="G50" s="37"/>
    </row>
    <row r="51" spans="4:7" ht="15.75">
      <c r="D51" s="37"/>
      <c r="E51" s="37"/>
      <c r="F51" s="37"/>
      <c r="G51" s="37"/>
    </row>
    <row r="52" spans="4:7" ht="15.75">
      <c r="D52" s="37"/>
      <c r="E52" s="37"/>
      <c r="F52" s="37"/>
      <c r="G52" s="37"/>
    </row>
    <row r="53" spans="4:7" ht="15.75">
      <c r="D53" s="37"/>
      <c r="E53" s="37"/>
      <c r="F53" s="37"/>
      <c r="G53" s="37"/>
    </row>
    <row r="54" spans="4:7" ht="15.75">
      <c r="D54" s="37"/>
      <c r="E54" s="37"/>
      <c r="F54" s="37"/>
      <c r="G54" s="37"/>
    </row>
    <row r="55" spans="4:7" ht="15.75">
      <c r="D55" s="37"/>
      <c r="E55" s="37"/>
      <c r="F55" s="37"/>
      <c r="G55" s="37"/>
    </row>
    <row r="56" spans="4:7" ht="15.75">
      <c r="D56" s="37"/>
      <c r="E56" s="37"/>
      <c r="F56" s="37"/>
      <c r="G56" s="37"/>
    </row>
    <row r="57" spans="4:7" ht="15.75">
      <c r="D57" s="39"/>
      <c r="E57" s="39"/>
      <c r="F57" s="39"/>
      <c r="G57" s="39"/>
    </row>
    <row r="58" spans="4:7" ht="15.75">
      <c r="D58" s="37"/>
      <c r="E58" s="37"/>
      <c r="F58" s="37"/>
      <c r="G58" s="37"/>
    </row>
    <row r="59" spans="4:7" ht="15.75">
      <c r="D59" s="37"/>
      <c r="E59" s="37"/>
      <c r="F59" s="37"/>
      <c r="G59" s="37"/>
    </row>
    <row r="60" spans="4:7" ht="15.75">
      <c r="D60" s="10"/>
      <c r="E60" s="10"/>
      <c r="F60" s="10"/>
      <c r="G60" s="10"/>
    </row>
  </sheetData>
  <sheetProtection selectLockedCells="1" selectUnlockedCells="1"/>
  <mergeCells count="25">
    <mergeCell ref="C6:C8"/>
    <mergeCell ref="A10:B10"/>
    <mergeCell ref="A32:V32"/>
    <mergeCell ref="N6:N8"/>
    <mergeCell ref="P6:P8"/>
    <mergeCell ref="U6:U8"/>
    <mergeCell ref="A6:B8"/>
    <mergeCell ref="F6:F8"/>
    <mergeCell ref="G6:H7"/>
    <mergeCell ref="V6:V8"/>
    <mergeCell ref="L6:M7"/>
    <mergeCell ref="I6:I8"/>
    <mergeCell ref="J6:J8"/>
    <mergeCell ref="O6:O8"/>
    <mergeCell ref="K6:K8"/>
    <mergeCell ref="U35:V35"/>
    <mergeCell ref="P1:V1"/>
    <mergeCell ref="R6:R8"/>
    <mergeCell ref="T6:T8"/>
    <mergeCell ref="S6:S8"/>
    <mergeCell ref="A3:V3"/>
    <mergeCell ref="A4:V4"/>
    <mergeCell ref="Q6:Q8"/>
    <mergeCell ref="E6:E8"/>
    <mergeCell ref="D6:D8"/>
  </mergeCells>
  <printOptions/>
  <pageMargins left="0.25" right="0.25" top="0.75" bottom="0.75" header="0.3" footer="0.3"/>
  <pageSetup fitToHeight="1" fitToWidth="1" horizontalDpi="600" verticalDpi="600" orientation="landscape" paperSize="9" scale="48" r:id="rId3"/>
  <headerFooter>
    <oddHeader>&amp;C&amp;P</oddHeader>
    <oddFooter>&amp;L&amp;F; 2007.-2013.gada plānošanas perioda ES fondu apguve līdz 2013.gada 30.jūnijam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prioritāšu līmenī līdz 2013.gada 30.septembrim</dc:subject>
  <dc:creator>Artūrs Šluburs</dc:creator>
  <cp:keywords/>
  <dc:description>Artūrs Šluburs
Finanšu ministrijas Eiropas Savienības fondu uzraudzības departamenta
Uzņēmējdarbības un inovāciju uzraudzības nodaļas vecākais eksperts
Tālr. 67083964, fakss 67095697
Sintija.Laugale-Volbaka@fm.gov.lv</dc:description>
  <cp:lastModifiedBy>Artūrs Šluburs</cp:lastModifiedBy>
  <cp:lastPrinted>2013-10-29T08:21:18Z</cp:lastPrinted>
  <dcterms:created xsi:type="dcterms:W3CDTF">2011-06-22T11:07:26Z</dcterms:created>
  <dcterms:modified xsi:type="dcterms:W3CDTF">2013-11-15T12:05:29Z</dcterms:modified>
  <cp:category/>
  <cp:version/>
  <cp:contentType/>
  <cp:contentStatus/>
</cp:coreProperties>
</file>