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95" yWindow="165" windowWidth="14445" windowHeight="12525"/>
  </bookViews>
  <sheets>
    <sheet name="Finansu_instrumentu apguve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11" i="1" l="1"/>
  <c r="F24" i="1" l="1"/>
  <c r="P8" i="1" l="1"/>
  <c r="N8" i="1"/>
  <c r="L8" i="1"/>
  <c r="I8" i="1"/>
  <c r="G8" i="1"/>
  <c r="G10" i="1" l="1"/>
  <c r="P10" i="1" l="1"/>
  <c r="M8" i="1" l="1"/>
  <c r="Q8" i="1" l="1"/>
  <c r="O8" i="1"/>
  <c r="L14" i="1"/>
  <c r="K14" i="1"/>
  <c r="D14" i="1"/>
  <c r="E14" i="1"/>
  <c r="C14" i="1"/>
  <c r="M14" i="1" l="1"/>
  <c r="O14" i="1" s="1"/>
  <c r="F14" i="1"/>
  <c r="H14" i="1" s="1"/>
  <c r="Q14" i="1" l="1"/>
  <c r="J14" i="1"/>
  <c r="K8" i="1"/>
  <c r="M19" i="1" l="1"/>
  <c r="M12" i="1" l="1"/>
  <c r="L11" i="1"/>
  <c r="E11" i="1"/>
  <c r="D11" i="1"/>
  <c r="M17" i="1"/>
  <c r="M16" i="1"/>
  <c r="M13" i="1"/>
  <c r="M10" i="1"/>
  <c r="F12" i="1"/>
  <c r="F13" i="1"/>
  <c r="F10" i="1"/>
  <c r="J24" i="1"/>
  <c r="M22" i="1"/>
  <c r="F22" i="1"/>
  <c r="M20" i="1"/>
  <c r="F20" i="1"/>
  <c r="F19" i="1"/>
  <c r="Q24" i="1"/>
  <c r="O24" i="1"/>
  <c r="G11" i="1" l="1"/>
  <c r="P11" i="1"/>
  <c r="F11" i="1"/>
  <c r="F8" i="1"/>
  <c r="Q22" i="1"/>
  <c r="O22" i="1"/>
  <c r="M11" i="1"/>
  <c r="H24" i="1"/>
  <c r="H11" i="1" l="1"/>
  <c r="J8" i="1"/>
  <c r="H8" i="1"/>
  <c r="J11" i="1"/>
  <c r="Q20" i="1"/>
  <c r="Q19" i="1"/>
  <c r="O20" i="1"/>
  <c r="O19" i="1"/>
  <c r="Q17" i="1"/>
  <c r="Q16" i="1"/>
  <c r="O17" i="1"/>
  <c r="O16" i="1"/>
  <c r="Q11" i="1"/>
  <c r="Q10" i="1"/>
  <c r="O11" i="1"/>
  <c r="O10" i="1"/>
  <c r="J22" i="1"/>
  <c r="J20" i="1"/>
  <c r="J19" i="1"/>
  <c r="J10" i="1"/>
  <c r="H22" i="1"/>
  <c r="H20" i="1"/>
  <c r="H19" i="1"/>
  <c r="H10" i="1"/>
</calcChain>
</file>

<file path=xl/sharedStrings.xml><?xml version="1.0" encoding="utf-8"?>
<sst xmlns="http://schemas.openxmlformats.org/spreadsheetml/2006/main" count="52" uniqueCount="51">
  <si>
    <t>2.2.1.1.</t>
  </si>
  <si>
    <t>Aizdevumu instrumenti</t>
  </si>
  <si>
    <t>Riska kapitāls</t>
  </si>
  <si>
    <t>2.2.1.3.</t>
  </si>
  <si>
    <t>Eksporta garantijas</t>
  </si>
  <si>
    <t>Aizdevumi</t>
  </si>
  <si>
    <t>Apstiprinātie projekti; skaits</t>
  </si>
  <si>
    <t>Noslēgtie līgumi; skaits</t>
  </si>
  <si>
    <t xml:space="preserve">"Garantijas komersantu konkurētspējas uzlabošanai" </t>
  </si>
  <si>
    <t>"Aizdevumi komersantu konkurētspējas uzlabošanai"</t>
  </si>
  <si>
    <t xml:space="preserve">Finanšu instrumentu ieviešanas progress līdz 31.12.2011. </t>
  </si>
  <si>
    <t>Aktivitāte "Ieguldījumu fonds investīcijām garantijās, paaugstināta riska aizdevumos, riska kapitāla fondos un cita veida finanšu instrumentos"</t>
  </si>
  <si>
    <t>1.3.1.2.</t>
  </si>
  <si>
    <t>Aktivitāte "Atbalsts pašnodarbinātības un uzņēmējdarbības uzsākšanai"</t>
  </si>
  <si>
    <t>Apstiprinātie projekti; % no kopējā finansējuma uz 30.09.2011.</t>
  </si>
  <si>
    <t>Noslēgtie līgumi; % no kopējā finansējuma uz 30.09.2011.</t>
  </si>
  <si>
    <t>Noslēgtie līgumi; % no kopējā finansējuma uz 31.12.2010.</t>
  </si>
  <si>
    <t>Informācija pēc Ekomikas ministrijas ikmēneša pārskata par finanšu instrumentu ieviešanas progresu</t>
  </si>
  <si>
    <t>S.Laugale - Volbaka</t>
  </si>
  <si>
    <t>67083964 Sintija.Laugale-Volbaka@fm.gov.lv</t>
  </si>
  <si>
    <t>Kopējais finansējums*</t>
  </si>
  <si>
    <t>Apstiprinātie projekti; LVL*</t>
  </si>
  <si>
    <t>Apstiprinātie projekti; % no kopējā finansējuma*</t>
  </si>
  <si>
    <t>Noslēgtie līgumi; LVL*</t>
  </si>
  <si>
    <t>Noslēgtie līgumi; % no kopējā finansējuma*</t>
  </si>
  <si>
    <t>Progress noslēgtiem līgumiem  pret datiem uz 30.09.2011.; % no kopējā finansējuma*</t>
  </si>
  <si>
    <t>Progress noslēgtiem līgumiem  pret datiem uz 31.12.2010.; % no kopējā finansējuma*</t>
  </si>
  <si>
    <t>2.2.1.4.2.</t>
  </si>
  <si>
    <t>2.2.1.4.1.</t>
  </si>
  <si>
    <t>Aktivitāte/ Apakšaktivitāte/ Finanšu instruments</t>
  </si>
  <si>
    <t>"Mezanīna aizdevumi investīcijām komersantu konkurētspējas uzlabošanai"</t>
  </si>
  <si>
    <t>Apstiprinātie projekti; % no kopējā finansējuma uz 31.12.2010.</t>
  </si>
  <si>
    <t>Mezanīna aizdevumi</t>
  </si>
  <si>
    <t xml:space="preserve">Granti aizdevuma dzēšanai </t>
  </si>
  <si>
    <t xml:space="preserve">Granti saimnieciskās darbības uzsākšanai </t>
  </si>
  <si>
    <t>Granti kopā</t>
  </si>
  <si>
    <t>5=4/2</t>
  </si>
  <si>
    <t>10=9/2</t>
  </si>
  <si>
    <t>Progress apstiprinā-tajiem projektiem  pret datiem uz 30.09.2011.; % no kopējā finansējuma*</t>
  </si>
  <si>
    <t>Progress apstiprinā-tajiem projektiem  pret datiem uz 31.12.2010.; % no kopējā finansējuma*</t>
  </si>
  <si>
    <t>*Ieskaitot finanšu starpinstitūciju līdzfinansējumu</t>
  </si>
  <si>
    <t>ERAF kopā</t>
  </si>
  <si>
    <r>
      <t>Konkurētspējas garantijas***</t>
    </r>
    <r>
      <rPr>
        <vertAlign val="superscript"/>
        <sz val="12"/>
        <color theme="1"/>
        <rFont val="Times New Roman"/>
        <family val="1"/>
        <charset val="186"/>
      </rPr>
      <t>/</t>
    </r>
    <r>
      <rPr>
        <sz val="12"/>
        <color theme="1"/>
        <rFont val="Times New Roman"/>
        <family val="1"/>
        <charset val="186"/>
      </rPr>
      <t>****</t>
    </r>
  </si>
  <si>
    <t>ESF kopā**</t>
  </si>
  <si>
    <t xml:space="preserve">**Ieskaitot finansējumu administratīvajām izmaksām </t>
  </si>
  <si>
    <t>***Tiek izmantots multiplikators 4</t>
  </si>
  <si>
    <t>****Apguves dati ir koriģēti atbilstoši VI lēmumam par neattiecināmajām izmaksām</t>
  </si>
  <si>
    <t>10.02.2012.</t>
  </si>
  <si>
    <t>2.pielikums
Informatīvajam ziņojumam par Eiropas Savienības struktūrfondu un Kohēzijas fonda, Eiropas Ekonomikas zonas finanšu instrumenta, Norvēģijas valdības divpusējā finanšu instrumenta un Latvijas–Šveices sadarbības programmas apguvi līdz 2011.gada 31.decembrim.</t>
  </si>
  <si>
    <t>I.Viņķele</t>
  </si>
  <si>
    <t>Finanšu ministra vietā labklājības ministre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</si>
</sst>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2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/>
    <xf numFmtId="3" fontId="4" fillId="4" borderId="1" xfId="2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3" fontId="2" fillId="0" borderId="1" xfId="2" applyNumberFormat="1" applyFont="1" applyFill="1" applyBorder="1" applyAlignment="1" applyProtection="1">
      <alignment horizontal="center" vertical="center"/>
      <protection locked="0"/>
    </xf>
    <xf numFmtId="3" fontId="4" fillId="4" borderId="1" xfId="2" applyNumberFormat="1" applyFont="1" applyFill="1" applyBorder="1" applyAlignment="1" applyProtection="1">
      <alignment horizontal="center" vertical="center"/>
      <protection locked="0"/>
    </xf>
    <xf numFmtId="3" fontId="2" fillId="0" borderId="1" xfId="2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0" borderId="1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Layout" topLeftCell="A13" zoomScaleNormal="100" zoomScaleSheetLayoutView="85" workbookViewId="0">
      <selection activeCell="H29" sqref="H29"/>
    </sheetView>
  </sheetViews>
  <sheetFormatPr defaultRowHeight="15.75" x14ac:dyDescent="0.25"/>
  <cols>
    <col min="2" max="2" width="18.875" style="4" customWidth="1"/>
    <col min="3" max="3" width="15.375" customWidth="1"/>
    <col min="4" max="4" width="12.75" customWidth="1"/>
    <col min="5" max="5" width="13.75" customWidth="1"/>
    <col min="6" max="6" width="12.625" customWidth="1"/>
    <col min="7" max="7" width="1" hidden="1" customWidth="1"/>
    <col min="8" max="8" width="14.625" customWidth="1"/>
    <col min="9" max="9" width="8.875" hidden="1" customWidth="1"/>
    <col min="10" max="10" width="13.75" customWidth="1"/>
    <col min="11" max="11" width="9.25" bestFit="1" customWidth="1"/>
    <col min="12" max="12" width="11.75" customWidth="1"/>
    <col min="13" max="13" width="12.125" customWidth="1"/>
    <col min="14" max="14" width="11" hidden="1" customWidth="1"/>
    <col min="15" max="15" width="14.375" customWidth="1"/>
    <col min="16" max="16" width="8.625" hidden="1" customWidth="1"/>
    <col min="17" max="17" width="14.75" customWidth="1"/>
  </cols>
  <sheetData>
    <row r="1" spans="1:17" ht="55.5" customHeight="1" x14ac:dyDescent="0.25">
      <c r="A1" s="7"/>
      <c r="B1" s="3"/>
      <c r="C1" s="1"/>
      <c r="D1" s="1"/>
      <c r="E1" s="1"/>
      <c r="F1" s="1"/>
      <c r="G1" s="1"/>
      <c r="H1" s="40" t="s">
        <v>48</v>
      </c>
      <c r="I1" s="40"/>
      <c r="J1" s="40"/>
      <c r="K1" s="40"/>
      <c r="L1" s="40"/>
      <c r="M1" s="40"/>
      <c r="N1" s="40"/>
      <c r="O1" s="40"/>
      <c r="P1" s="40"/>
      <c r="Q1" s="40"/>
    </row>
    <row r="2" spans="1:17" s="2" customFormat="1" x14ac:dyDescent="0.25">
      <c r="A2" s="8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8"/>
      <c r="Q2" s="8"/>
    </row>
    <row r="3" spans="1:17" s="2" customFormat="1" ht="20.25" x14ac:dyDescent="0.3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2" customFormat="1" x14ac:dyDescent="0.2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8.2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8.75" customHeight="1" x14ac:dyDescent="0.25">
      <c r="A6" s="37" t="s">
        <v>29</v>
      </c>
      <c r="B6" s="37"/>
      <c r="C6" s="24" t="s">
        <v>20</v>
      </c>
      <c r="D6" s="24" t="s">
        <v>6</v>
      </c>
      <c r="E6" s="24" t="s">
        <v>21</v>
      </c>
      <c r="F6" s="24" t="s">
        <v>22</v>
      </c>
      <c r="G6" s="24" t="s">
        <v>14</v>
      </c>
      <c r="H6" s="24" t="s">
        <v>38</v>
      </c>
      <c r="I6" s="24" t="s">
        <v>31</v>
      </c>
      <c r="J6" s="24" t="s">
        <v>39</v>
      </c>
      <c r="K6" s="24" t="s">
        <v>7</v>
      </c>
      <c r="L6" s="24" t="s">
        <v>23</v>
      </c>
      <c r="M6" s="24" t="s">
        <v>24</v>
      </c>
      <c r="N6" s="24" t="s">
        <v>15</v>
      </c>
      <c r="O6" s="24" t="s">
        <v>25</v>
      </c>
      <c r="P6" s="24" t="s">
        <v>16</v>
      </c>
      <c r="Q6" s="24" t="s">
        <v>26</v>
      </c>
    </row>
    <row r="7" spans="1:17" s="6" customFormat="1" ht="21.75" customHeight="1" x14ac:dyDescent="0.2">
      <c r="A7" s="38">
        <v>1</v>
      </c>
      <c r="B7" s="38"/>
      <c r="C7" s="25">
        <v>2</v>
      </c>
      <c r="D7" s="25">
        <v>3</v>
      </c>
      <c r="E7" s="25">
        <v>4</v>
      </c>
      <c r="F7" s="25" t="s">
        <v>36</v>
      </c>
      <c r="G7" s="25"/>
      <c r="H7" s="25">
        <v>6</v>
      </c>
      <c r="I7" s="25"/>
      <c r="J7" s="25">
        <v>7</v>
      </c>
      <c r="K7" s="25">
        <v>8</v>
      </c>
      <c r="L7" s="25">
        <v>9</v>
      </c>
      <c r="M7" s="25" t="s">
        <v>37</v>
      </c>
      <c r="N7" s="25"/>
      <c r="O7" s="25">
        <v>11</v>
      </c>
      <c r="P7" s="25"/>
      <c r="Q7" s="25">
        <v>12</v>
      </c>
    </row>
    <row r="8" spans="1:17" s="18" customFormat="1" ht="15.75" customHeight="1" x14ac:dyDescent="0.25">
      <c r="A8" s="39" t="s">
        <v>43</v>
      </c>
      <c r="B8" s="39"/>
      <c r="C8" s="19">
        <v>23055238</v>
      </c>
      <c r="D8" s="19">
        <f t="shared" ref="D8" si="0">D10+D11+D12+D13</f>
        <v>2918</v>
      </c>
      <c r="E8" s="19">
        <f>9844379.09+2257239</f>
        <v>12101618.09</v>
      </c>
      <c r="F8" s="26">
        <f>E8/C8</f>
        <v>0.52489668898668496</v>
      </c>
      <c r="G8" s="26">
        <f>(8768459.81+2257239)/C8</f>
        <v>0.47822966780911136</v>
      </c>
      <c r="H8" s="27">
        <f>F8-G8</f>
        <v>4.6667021177573598E-2</v>
      </c>
      <c r="I8" s="26">
        <f>(4904811.68+2257239)/C8</f>
        <v>0.31064744072474981</v>
      </c>
      <c r="J8" s="27">
        <f>F8-I8</f>
        <v>0.21424924826193514</v>
      </c>
      <c r="K8" s="19">
        <f t="shared" ref="K8" si="1">K10+K11+K12+K13</f>
        <v>575</v>
      </c>
      <c r="L8" s="19">
        <f>9254426.46+2257239</f>
        <v>11511665.460000001</v>
      </c>
      <c r="M8" s="26">
        <f>L8/C8</f>
        <v>0.49930802969806692</v>
      </c>
      <c r="N8" s="26">
        <f>(8296491.89+2257239)/C8</f>
        <v>0.45775848811450137</v>
      </c>
      <c r="O8" s="27">
        <f>M8-N8</f>
        <v>4.1549541583565552E-2</v>
      </c>
      <c r="P8" s="27">
        <f>(4387047.78+2257239)/C8</f>
        <v>0.28818990200838529</v>
      </c>
      <c r="Q8" s="27">
        <f>M8-P8</f>
        <v>0.21111812768968163</v>
      </c>
    </row>
    <row r="9" spans="1:17" ht="18.75" customHeight="1" x14ac:dyDescent="0.25">
      <c r="A9" s="17" t="s">
        <v>12</v>
      </c>
      <c r="B9" s="35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.75" customHeight="1" x14ac:dyDescent="0.25">
      <c r="A10" s="33" t="s">
        <v>5</v>
      </c>
      <c r="B10" s="33"/>
      <c r="C10" s="21">
        <v>16480000</v>
      </c>
      <c r="D10" s="23">
        <v>612</v>
      </c>
      <c r="E10" s="23">
        <v>7379312.96</v>
      </c>
      <c r="F10" s="28">
        <f>E10/C10</f>
        <v>0.44777384466019415</v>
      </c>
      <c r="G10" s="28">
        <f>6584277.36/C10</f>
        <v>0.39953139320388353</v>
      </c>
      <c r="H10" s="29">
        <f>F10-G10</f>
        <v>4.824245145631062E-2</v>
      </c>
      <c r="I10" s="28">
        <v>0.22787471844660193</v>
      </c>
      <c r="J10" s="29">
        <f>F10-I10</f>
        <v>0.21989912621359223</v>
      </c>
      <c r="K10" s="42">
        <v>575</v>
      </c>
      <c r="L10" s="23">
        <v>6993255.9299999997</v>
      </c>
      <c r="M10" s="28">
        <f>L10/C10</f>
        <v>0.42434805400485437</v>
      </c>
      <c r="N10" s="28">
        <v>0.38</v>
      </c>
      <c r="O10" s="29">
        <f>M10-N10</f>
        <v>4.4348054004854365E-2</v>
      </c>
      <c r="P10" s="28">
        <f>3359495.66/C10</f>
        <v>0.20385289199029127</v>
      </c>
      <c r="Q10" s="29">
        <f>M10-P10</f>
        <v>0.2204951620145631</v>
      </c>
    </row>
    <row r="11" spans="1:17" ht="15.75" customHeight="1" x14ac:dyDescent="0.25">
      <c r="A11" s="33" t="s">
        <v>35</v>
      </c>
      <c r="B11" s="33"/>
      <c r="C11" s="21">
        <f>C12+C13</f>
        <v>4318000</v>
      </c>
      <c r="D11" s="23">
        <f>D12+D13</f>
        <v>1153</v>
      </c>
      <c r="E11" s="23">
        <f>E12+E13</f>
        <v>2465066.13</v>
      </c>
      <c r="F11" s="28">
        <f>E11/C11</f>
        <v>0.57088145669291335</v>
      </c>
      <c r="G11" s="28">
        <f>2184182.45/C11</f>
        <v>0.50583197081982401</v>
      </c>
      <c r="H11" s="29">
        <f>F11-G11</f>
        <v>6.5049485873089341E-2</v>
      </c>
      <c r="I11" s="28">
        <v>0.26363218348623857</v>
      </c>
      <c r="J11" s="29">
        <f>F11-I11</f>
        <v>0.30724927320667478</v>
      </c>
      <c r="K11" s="42"/>
      <c r="L11" s="23">
        <f>L12+L13</f>
        <v>2261170.5299999998</v>
      </c>
      <c r="M11" s="28">
        <f>L11/C11</f>
        <v>0.52366154006484478</v>
      </c>
      <c r="N11" s="28">
        <v>0.47199999999999998</v>
      </c>
      <c r="O11" s="29">
        <f>M11-N11</f>
        <v>5.1661540064844802E-2</v>
      </c>
      <c r="P11" s="28">
        <f>1027552.12/C11</f>
        <v>0.23796945808244557</v>
      </c>
      <c r="Q11" s="29">
        <f>M11-P11</f>
        <v>0.2856920819823992</v>
      </c>
    </row>
    <row r="12" spans="1:17" ht="15.75" customHeight="1" x14ac:dyDescent="0.25">
      <c r="A12" s="33" t="s">
        <v>33</v>
      </c>
      <c r="B12" s="33"/>
      <c r="C12" s="21">
        <v>1600000</v>
      </c>
      <c r="D12" s="23">
        <v>594</v>
      </c>
      <c r="E12" s="23">
        <v>905784.95</v>
      </c>
      <c r="F12" s="28">
        <f>E12/C12</f>
        <v>0.56611559374999998</v>
      </c>
      <c r="G12" s="28"/>
      <c r="H12" s="20"/>
      <c r="I12" s="20"/>
      <c r="J12" s="20"/>
      <c r="K12" s="20"/>
      <c r="L12" s="23">
        <v>858064.6</v>
      </c>
      <c r="M12" s="28">
        <f>L12/C12</f>
        <v>0.53629037499999999</v>
      </c>
      <c r="N12" s="29"/>
      <c r="O12" s="20"/>
      <c r="P12" s="20"/>
      <c r="Q12" s="20"/>
    </row>
    <row r="13" spans="1:17" ht="15.75" customHeight="1" x14ac:dyDescent="0.25">
      <c r="A13" s="33" t="s">
        <v>34</v>
      </c>
      <c r="B13" s="33"/>
      <c r="C13" s="21">
        <v>2718000</v>
      </c>
      <c r="D13" s="23">
        <v>559</v>
      </c>
      <c r="E13" s="23">
        <v>1559281.18</v>
      </c>
      <c r="F13" s="28">
        <f>E13/C13</f>
        <v>0.5736869683590875</v>
      </c>
      <c r="G13" s="28"/>
      <c r="H13" s="20"/>
      <c r="I13" s="20"/>
      <c r="J13" s="20"/>
      <c r="K13" s="20"/>
      <c r="L13" s="23">
        <v>1403105.93</v>
      </c>
      <c r="M13" s="28">
        <f>L13/C13</f>
        <v>0.51622734731420161</v>
      </c>
      <c r="N13" s="29"/>
      <c r="O13" s="20"/>
      <c r="P13" s="20"/>
      <c r="Q13" s="20"/>
    </row>
    <row r="14" spans="1:17" s="18" customFormat="1" ht="15.75" customHeight="1" x14ac:dyDescent="0.25">
      <c r="A14" s="39" t="s">
        <v>41</v>
      </c>
      <c r="B14" s="39"/>
      <c r="C14" s="22">
        <f>SUM(C16:C17,C19:C20,C22,C24)</f>
        <v>185507314.99857968</v>
      </c>
      <c r="D14" s="19">
        <f t="shared" ref="D14:E14" si="2">SUM(D16:D17,D19:D20,D22,D24)</f>
        <v>474</v>
      </c>
      <c r="E14" s="19">
        <f t="shared" si="2"/>
        <v>166129660.81999999</v>
      </c>
      <c r="F14" s="26">
        <f>E14/C14</f>
        <v>0.89554237158395589</v>
      </c>
      <c r="G14" s="26">
        <v>0.84199999999999997</v>
      </c>
      <c r="H14" s="27">
        <f>F14-G14</f>
        <v>5.3542371583955917E-2</v>
      </c>
      <c r="I14" s="26">
        <v>0.64200000000000002</v>
      </c>
      <c r="J14" s="27">
        <f>F14-I14</f>
        <v>0.25354237158395587</v>
      </c>
      <c r="K14" s="19">
        <f t="shared" ref="K14:L14" si="3">SUM(K16:K17,K19:K20,K22,K24)</f>
        <v>388</v>
      </c>
      <c r="L14" s="19">
        <f t="shared" si="3"/>
        <v>126283351.91</v>
      </c>
      <c r="M14" s="26">
        <f>L14/C14</f>
        <v>0.68074594207224048</v>
      </c>
      <c r="N14" s="26">
        <v>0.67100000000000004</v>
      </c>
      <c r="O14" s="27">
        <f>M14-N14</f>
        <v>9.7459420722404433E-3</v>
      </c>
      <c r="P14" s="27">
        <v>0.44900000000000001</v>
      </c>
      <c r="Q14" s="27">
        <f>M14-P14</f>
        <v>0.23174594207224047</v>
      </c>
    </row>
    <row r="15" spans="1:17" ht="18.75" customHeight="1" x14ac:dyDescent="0.25">
      <c r="A15" s="17" t="s">
        <v>0</v>
      </c>
      <c r="B15" s="41" t="s">
        <v>11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5">
      <c r="A16" s="33" t="s">
        <v>1</v>
      </c>
      <c r="B16" s="33"/>
      <c r="C16" s="23">
        <v>61846752</v>
      </c>
      <c r="D16" s="20"/>
      <c r="E16" s="17"/>
      <c r="F16" s="17"/>
      <c r="G16" s="17"/>
      <c r="H16" s="20"/>
      <c r="I16" s="20"/>
      <c r="J16" s="20"/>
      <c r="K16" s="23">
        <v>29</v>
      </c>
      <c r="L16" s="23">
        <v>10492863.720000001</v>
      </c>
      <c r="M16" s="28">
        <f>L16/C16</f>
        <v>0.16965909090909093</v>
      </c>
      <c r="N16" s="28">
        <v>0.13800000000000001</v>
      </c>
      <c r="O16" s="29">
        <f>M16-N16</f>
        <v>3.1659090909090915E-2</v>
      </c>
      <c r="P16" s="28">
        <v>1.3382211538461537E-2</v>
      </c>
      <c r="Q16" s="29">
        <f>M16-P16</f>
        <v>0.1562768793706294</v>
      </c>
    </row>
    <row r="17" spans="1:17" x14ac:dyDescent="0.25">
      <c r="A17" s="33" t="s">
        <v>2</v>
      </c>
      <c r="B17" s="33"/>
      <c r="C17" s="23">
        <v>27422006</v>
      </c>
      <c r="D17" s="20"/>
      <c r="E17" s="20"/>
      <c r="F17" s="20"/>
      <c r="G17" s="20"/>
      <c r="H17" s="20"/>
      <c r="I17" s="20"/>
      <c r="J17" s="20"/>
      <c r="K17" s="23">
        <v>14</v>
      </c>
      <c r="L17" s="23">
        <v>4568226</v>
      </c>
      <c r="M17" s="28">
        <f>L17/C17</f>
        <v>0.16658978194374255</v>
      </c>
      <c r="N17" s="28">
        <v>0.107</v>
      </c>
      <c r="O17" s="29">
        <f>M17-N17</f>
        <v>5.9589781943742551E-2</v>
      </c>
      <c r="P17" s="28">
        <v>4.1235632183908043E-2</v>
      </c>
      <c r="Q17" s="29">
        <f>M17-P17</f>
        <v>0.1253541497598345</v>
      </c>
    </row>
    <row r="18" spans="1:17" ht="18.75" customHeight="1" x14ac:dyDescent="0.25">
      <c r="A18" s="17" t="s">
        <v>3</v>
      </c>
      <c r="B18" s="41" t="s">
        <v>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36" customHeight="1" x14ac:dyDescent="0.25">
      <c r="A19" s="33" t="s">
        <v>42</v>
      </c>
      <c r="B19" s="33"/>
      <c r="C19" s="23">
        <v>15000000</v>
      </c>
      <c r="D19" s="23">
        <v>309</v>
      </c>
      <c r="E19" s="23">
        <v>87297118</v>
      </c>
      <c r="F19" s="28">
        <f>E19/4/C19</f>
        <v>1.4549519666666666</v>
      </c>
      <c r="G19" s="28">
        <v>1.8089999999999999</v>
      </c>
      <c r="H19" s="29">
        <f>F19-G19</f>
        <v>-0.35404803333333335</v>
      </c>
      <c r="I19" s="28">
        <v>0.51610539698624303</v>
      </c>
      <c r="J19" s="29">
        <f>F19-I19</f>
        <v>0.93884656968042357</v>
      </c>
      <c r="K19" s="23">
        <v>222</v>
      </c>
      <c r="L19" s="23">
        <v>60112187</v>
      </c>
      <c r="M19" s="28">
        <f>L19/4/C19</f>
        <v>1.0018697833333334</v>
      </c>
      <c r="N19" s="28">
        <v>1.4248000000000001</v>
      </c>
      <c r="O19" s="29">
        <f>M19-N19</f>
        <v>-0.42293021666666664</v>
      </c>
      <c r="P19" s="28">
        <v>0.40958747489654879</v>
      </c>
      <c r="Q19" s="29">
        <f>M19-P19</f>
        <v>0.59228230843678464</v>
      </c>
    </row>
    <row r="20" spans="1:17" x14ac:dyDescent="0.25">
      <c r="A20" s="33" t="s">
        <v>4</v>
      </c>
      <c r="B20" s="33"/>
      <c r="C20" s="23">
        <v>5000000</v>
      </c>
      <c r="D20" s="23">
        <v>98</v>
      </c>
      <c r="E20" s="23">
        <v>5044938</v>
      </c>
      <c r="F20" s="28">
        <f>E20/C20</f>
        <v>1.0089876</v>
      </c>
      <c r="G20" s="28">
        <v>0.93300000000000005</v>
      </c>
      <c r="H20" s="29">
        <f>F20-G20</f>
        <v>7.5987599999999933E-2</v>
      </c>
      <c r="I20" s="28">
        <v>0.17698059999999999</v>
      </c>
      <c r="J20" s="29">
        <f>F20-I20</f>
        <v>0.83200699999999994</v>
      </c>
      <c r="K20" s="23">
        <v>74</v>
      </c>
      <c r="L20" s="23">
        <v>4445553</v>
      </c>
      <c r="M20" s="28">
        <f>L20/C20</f>
        <v>0.88911059999999997</v>
      </c>
      <c r="N20" s="28">
        <v>0.80800000000000005</v>
      </c>
      <c r="O20" s="29">
        <f>M20-N20</f>
        <v>8.1110599999999922E-2</v>
      </c>
      <c r="P20" s="28">
        <v>0.12613405</v>
      </c>
      <c r="Q20" s="29">
        <f>M20-P20</f>
        <v>0.76297654999999998</v>
      </c>
    </row>
    <row r="21" spans="1:17" ht="18.75" customHeight="1" x14ac:dyDescent="0.25">
      <c r="A21" s="17" t="s">
        <v>28</v>
      </c>
      <c r="B21" s="41" t="s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x14ac:dyDescent="0.25">
      <c r="A22" s="33" t="s">
        <v>5</v>
      </c>
      <c r="B22" s="33"/>
      <c r="C22" s="23">
        <v>58499999.998579681</v>
      </c>
      <c r="D22" s="23">
        <v>65</v>
      </c>
      <c r="E22" s="23">
        <v>72665922.819999993</v>
      </c>
      <c r="F22" s="28">
        <f>E22/C22</f>
        <v>1.2421525268677649</v>
      </c>
      <c r="G22" s="30">
        <v>1.177</v>
      </c>
      <c r="H22" s="29">
        <f>F22-G22</f>
        <v>6.5152526867764848E-2</v>
      </c>
      <c r="I22" s="28">
        <v>0.9994169020755469</v>
      </c>
      <c r="J22" s="29">
        <f>F22-I22</f>
        <v>0.242735624792218</v>
      </c>
      <c r="K22" s="23">
        <v>49</v>
      </c>
      <c r="L22" s="23">
        <v>46664522.189999998</v>
      </c>
      <c r="M22" s="28">
        <f>L22/C22</f>
        <v>0.79768414001936694</v>
      </c>
      <c r="N22" s="28">
        <v>0.74</v>
      </c>
      <c r="O22" s="29">
        <f>M22-N22</f>
        <v>5.7684140019366947E-2</v>
      </c>
      <c r="P22" s="28">
        <v>0.52278267761953023</v>
      </c>
      <c r="Q22" s="29">
        <f>M22-P22</f>
        <v>0.2749014623998367</v>
      </c>
    </row>
    <row r="23" spans="1:17" ht="18.75" customHeight="1" x14ac:dyDescent="0.25">
      <c r="A23" s="17" t="s">
        <v>27</v>
      </c>
      <c r="B23" s="41" t="s">
        <v>30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x14ac:dyDescent="0.25">
      <c r="A24" s="33" t="s">
        <v>32</v>
      </c>
      <c r="B24" s="33"/>
      <c r="C24" s="23">
        <v>17738557</v>
      </c>
      <c r="D24" s="31">
        <v>2</v>
      </c>
      <c r="E24" s="23">
        <v>1121682</v>
      </c>
      <c r="F24" s="28">
        <f>E24/C24</f>
        <v>6.3234117634258527E-2</v>
      </c>
      <c r="G24" s="30"/>
      <c r="H24" s="29">
        <f>F24-G24</f>
        <v>6.3234117634258527E-2</v>
      </c>
      <c r="I24" s="28"/>
      <c r="J24" s="29">
        <f>F24-I24</f>
        <v>6.3234117634258527E-2</v>
      </c>
      <c r="K24" s="32">
        <v>0</v>
      </c>
      <c r="L24" s="32">
        <v>0</v>
      </c>
      <c r="M24" s="28">
        <v>0</v>
      </c>
      <c r="N24" s="28">
        <v>0</v>
      </c>
      <c r="O24" s="29">
        <f>K24-N24</f>
        <v>0</v>
      </c>
      <c r="P24" s="28">
        <v>0</v>
      </c>
      <c r="Q24" s="29">
        <f>M24-P24</f>
        <v>0</v>
      </c>
    </row>
    <row r="25" spans="1:17" x14ac:dyDescent="0.25">
      <c r="A25" s="3" t="s">
        <v>40</v>
      </c>
      <c r="B25" s="13"/>
      <c r="C25" s="1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3" t="s">
        <v>44</v>
      </c>
      <c r="B26" s="13"/>
      <c r="C26" s="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3" t="s">
        <v>45</v>
      </c>
      <c r="B27" s="13"/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7" t="s">
        <v>46</v>
      </c>
      <c r="B28" s="13"/>
      <c r="C28" s="14"/>
      <c r="D28" s="5"/>
      <c r="E28" s="5"/>
      <c r="F28" s="5"/>
      <c r="G28" s="5"/>
      <c r="H28" s="5"/>
      <c r="I28" s="5"/>
      <c r="J28" s="5"/>
      <c r="K28" s="7"/>
      <c r="L28" s="7"/>
      <c r="M28" s="7"/>
      <c r="N28" s="7"/>
      <c r="O28" s="7"/>
      <c r="P28" s="5"/>
      <c r="Q28" s="5"/>
    </row>
    <row r="29" spans="1:17" ht="20.25" x14ac:dyDescent="0.3">
      <c r="A29" s="7"/>
      <c r="B29" s="13"/>
      <c r="C29" s="14"/>
      <c r="D29" s="5"/>
      <c r="E29" s="5"/>
      <c r="F29" s="5"/>
      <c r="G29" s="5"/>
      <c r="H29" s="9" t="s">
        <v>50</v>
      </c>
      <c r="I29" s="5"/>
      <c r="J29" s="5"/>
      <c r="L29" s="9"/>
      <c r="M29" s="9"/>
      <c r="N29" s="9"/>
      <c r="O29" s="9" t="s">
        <v>49</v>
      </c>
      <c r="P29" s="5"/>
      <c r="Q29" s="5"/>
    </row>
    <row r="30" spans="1:17" x14ac:dyDescent="0.25">
      <c r="A30" s="15" t="s">
        <v>47</v>
      </c>
      <c r="B30" s="10"/>
      <c r="C30" s="5"/>
      <c r="D30" s="5"/>
      <c r="E30" s="5"/>
      <c r="F30" s="5"/>
      <c r="G30" s="5"/>
      <c r="H30" s="5"/>
      <c r="I30" s="5"/>
      <c r="J30" s="5"/>
      <c r="K30" s="7"/>
      <c r="L30" s="7"/>
      <c r="M30" s="7"/>
      <c r="N30" s="7"/>
      <c r="O30" s="7"/>
      <c r="P30" s="5"/>
      <c r="Q30" s="5"/>
    </row>
    <row r="31" spans="1:17" x14ac:dyDescent="0.25">
      <c r="A31" s="15" t="s">
        <v>18</v>
      </c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15" t="s">
        <v>19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7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mergeCells count="23">
    <mergeCell ref="H1:Q1"/>
    <mergeCell ref="B23:Q23"/>
    <mergeCell ref="A24:B24"/>
    <mergeCell ref="A13:B13"/>
    <mergeCell ref="A11:B11"/>
    <mergeCell ref="K10:K11"/>
    <mergeCell ref="A22:B22"/>
    <mergeCell ref="A14:B14"/>
    <mergeCell ref="A10:B10"/>
    <mergeCell ref="B15:Q15"/>
    <mergeCell ref="B18:Q18"/>
    <mergeCell ref="B21:Q21"/>
    <mergeCell ref="A12:B12"/>
    <mergeCell ref="A16:B16"/>
    <mergeCell ref="A17:B17"/>
    <mergeCell ref="A19:B19"/>
    <mergeCell ref="A20:B20"/>
    <mergeCell ref="A3:Q3"/>
    <mergeCell ref="B9:Q9"/>
    <mergeCell ref="A4:Q4"/>
    <mergeCell ref="A6:B6"/>
    <mergeCell ref="A7:B7"/>
    <mergeCell ref="A8:B8"/>
  </mergeCells>
  <pageMargins left="0.7" right="0.7" top="0.75" bottom="0.75" header="0.3" footer="0.3"/>
  <pageSetup paperSize="9" scale="67" orientation="landscape" verticalDpi="0" r:id="rId1"/>
  <headerFooter>
    <oddFooter>&amp;L&amp;F; Finanšu instrumentu ieviešanas progress līdz 31.12.2011.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Finansu_instrumentu apguve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2.pielikums</dc:title>
  <dc:subject>Finanšu instrumentu ieviešanas progress līdz 31.12.2011. </dc:subject>
  <dc:creator>Sintija Laugale - Volbaka</dc:creator>
  <dc:description>Sintija Laugale- Volbaka
Finanšu ministrijas
Eiropas Savienības fondu uzraudzības departamenta
Uzņēmējdarbības un inovāciju uzraudzības
nodaļas eksperte
Tālr. 67083964, fakss 67095697</dc:description>
  <cp:lastModifiedBy>Lelde Torntone</cp:lastModifiedBy>
  <cp:lastPrinted>2012-03-01T10:02:31Z</cp:lastPrinted>
  <dcterms:created xsi:type="dcterms:W3CDTF">2012-01-11T12:32:11Z</dcterms:created>
  <dcterms:modified xsi:type="dcterms:W3CDTF">2012-03-01T10:02:44Z</dcterms:modified>
</cp:coreProperties>
</file>