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4805" windowHeight="7830"/>
  </bookViews>
  <sheets>
    <sheet name="Tabula Nr.1" sheetId="1" r:id="rId1"/>
    <sheet name="Tabula Nr.2" sheetId="2" r:id="rId2"/>
  </sheets>
  <externalReferences>
    <externalReference r:id="rId3"/>
  </externalReferences>
  <definedNames>
    <definedName name="_xlnm._FilterDatabase" localSheetId="0" hidden="1">'Tabula Nr.1'!$A$5:$AC$147</definedName>
    <definedName name="_xlnm._FilterDatabase" localSheetId="1" hidden="1">'Tabula Nr.2'!$A$4:$V$131</definedName>
    <definedName name="_xlnm.Print_Titles" localSheetId="0">'Tabula Nr.1'!$5:$6</definedName>
    <definedName name="_xlnm.Print_Titles" localSheetId="1">'Tabula Nr.2'!$4:$5</definedName>
  </definedNames>
  <calcPr calcId="145621"/>
</workbook>
</file>

<file path=xl/calcChain.xml><?xml version="1.0" encoding="utf-8"?>
<calcChain xmlns="http://schemas.openxmlformats.org/spreadsheetml/2006/main">
  <c r="V91" i="1" l="1"/>
  <c r="Y91" i="1"/>
  <c r="X91" i="1"/>
  <c r="W91" i="1"/>
  <c r="T72" i="2" l="1"/>
  <c r="S72" i="2"/>
  <c r="Y86" i="1" l="1"/>
  <c r="X86" i="1"/>
  <c r="W86" i="1"/>
  <c r="V86" i="1"/>
  <c r="Y34" i="1" l="1"/>
  <c r="W34" i="1"/>
  <c r="W27" i="1"/>
  <c r="Y27" i="1"/>
  <c r="Y101" i="1" l="1"/>
  <c r="X101" i="1"/>
  <c r="W101" i="1"/>
  <c r="V101" i="1"/>
  <c r="P97" i="1" l="1"/>
  <c r="P98" i="1"/>
  <c r="Q97" i="1" l="1"/>
  <c r="R97" i="1" s="1"/>
  <c r="S97" i="1" s="1"/>
  <c r="X97" i="1"/>
  <c r="S106" i="1"/>
  <c r="Q98" i="1"/>
  <c r="R98" i="1" s="1"/>
  <c r="S98" i="1" s="1"/>
  <c r="Y108" i="1"/>
  <c r="W108" i="1"/>
  <c r="Y107" i="1"/>
  <c r="W107" i="1"/>
  <c r="Y106" i="1"/>
  <c r="W106" i="1"/>
  <c r="Y105" i="1"/>
  <c r="W105" i="1"/>
  <c r="Y104" i="1"/>
  <c r="W104" i="1"/>
  <c r="Y111" i="1"/>
  <c r="W111" i="1"/>
  <c r="X98" i="1"/>
  <c r="Y98" i="1"/>
  <c r="Y99" i="1"/>
  <c r="Y97" i="1"/>
  <c r="W98" i="1"/>
  <c r="W99" i="1"/>
  <c r="W97" i="1"/>
  <c r="V98" i="1"/>
  <c r="V97" i="1" l="1"/>
  <c r="V92" i="1"/>
  <c r="Y95" i="1"/>
  <c r="X95" i="1"/>
  <c r="W95" i="1"/>
  <c r="V95" i="1"/>
  <c r="V94" i="1"/>
  <c r="X94" i="1" l="1"/>
  <c r="Y94" i="1"/>
  <c r="W94" i="1"/>
  <c r="V87" i="1"/>
  <c r="Y92" i="1"/>
  <c r="X92" i="1"/>
  <c r="W92" i="1"/>
  <c r="S105" i="2" l="1"/>
  <c r="Y139" i="1"/>
  <c r="X139" i="1"/>
  <c r="V88" i="1"/>
  <c r="W88" i="1"/>
  <c r="X88" i="1"/>
  <c r="Y88" i="1"/>
  <c r="Y90" i="1"/>
  <c r="V90" i="1"/>
  <c r="W90" i="1"/>
  <c r="X90" i="1"/>
  <c r="Y89" i="1"/>
  <c r="X89" i="1"/>
  <c r="W89" i="1"/>
  <c r="V89" i="1"/>
  <c r="W48" i="1" l="1"/>
  <c r="X100" i="1" l="1"/>
  <c r="Y8" i="1" l="1"/>
  <c r="X8" i="1"/>
  <c r="W8" i="1"/>
  <c r="V8" i="1"/>
  <c r="N9" i="1"/>
  <c r="T121" i="2"/>
  <c r="T120" i="2"/>
  <c r="T119" i="2"/>
  <c r="T117" i="2"/>
  <c r="T116" i="2"/>
  <c r="T115" i="2"/>
  <c r="T114" i="2"/>
  <c r="S114" i="2"/>
  <c r="T113" i="2"/>
  <c r="S113" i="2"/>
  <c r="T112" i="2"/>
  <c r="T111" i="2"/>
  <c r="S111" i="2"/>
  <c r="T110" i="2"/>
  <c r="S110" i="2"/>
  <c r="T109" i="2"/>
  <c r="S109" i="2"/>
  <c r="T108" i="2"/>
  <c r="S108" i="2"/>
  <c r="T107" i="2"/>
  <c r="S107" i="2"/>
  <c r="T105" i="2"/>
  <c r="T104" i="2"/>
  <c r="S104" i="2"/>
  <c r="T103" i="2"/>
  <c r="S103" i="2"/>
  <c r="T102" i="2"/>
  <c r="S102" i="2"/>
  <c r="T101" i="2"/>
  <c r="S101" i="2"/>
  <c r="T100" i="2"/>
  <c r="S100" i="2"/>
  <c r="T99" i="2"/>
  <c r="S99" i="2"/>
  <c r="T98" i="2"/>
  <c r="S98" i="2"/>
  <c r="T97" i="2"/>
  <c r="S97" i="2"/>
  <c r="T96" i="2"/>
  <c r="S96" i="2"/>
  <c r="T95" i="2"/>
  <c r="S95" i="2"/>
  <c r="T94" i="2"/>
  <c r="S94" i="2"/>
  <c r="T92" i="2"/>
  <c r="T91" i="2"/>
  <c r="T90" i="2"/>
  <c r="T89" i="2"/>
  <c r="T88" i="2"/>
  <c r="T87" i="2"/>
  <c r="T86" i="2"/>
  <c r="T85" i="2"/>
  <c r="T84" i="2"/>
  <c r="T82" i="2"/>
  <c r="T81" i="2"/>
  <c r="T80" i="2"/>
  <c r="T79" i="2"/>
  <c r="T78" i="2"/>
  <c r="T77" i="2"/>
  <c r="T75" i="2"/>
  <c r="S75" i="2"/>
  <c r="T74" i="2"/>
  <c r="T71" i="2"/>
  <c r="S71" i="2"/>
  <c r="T70" i="2"/>
  <c r="S70" i="2"/>
  <c r="T69" i="2"/>
  <c r="S69" i="2"/>
  <c r="T68" i="2"/>
  <c r="S68" i="2"/>
  <c r="T66" i="2"/>
  <c r="S66" i="2"/>
  <c r="T65" i="2"/>
  <c r="S65" i="2"/>
  <c r="T64" i="2"/>
  <c r="S64" i="2"/>
  <c r="T63" i="2"/>
  <c r="S63" i="2"/>
  <c r="T62" i="2"/>
  <c r="T60" i="2"/>
  <c r="T58" i="2"/>
  <c r="T57" i="2"/>
  <c r="S57" i="2"/>
  <c r="T56" i="2"/>
  <c r="S56" i="2"/>
  <c r="T55" i="2"/>
  <c r="S55" i="2"/>
  <c r="T54" i="2"/>
  <c r="S54" i="2"/>
  <c r="T52" i="2"/>
  <c r="T51" i="2"/>
  <c r="T50" i="2"/>
  <c r="S50" i="2"/>
  <c r="T49" i="2"/>
  <c r="S49" i="2"/>
  <c r="T48" i="2"/>
  <c r="S48" i="2"/>
  <c r="T47" i="2"/>
  <c r="S47" i="2"/>
  <c r="T46" i="2"/>
  <c r="T45" i="2"/>
  <c r="S45" i="2"/>
  <c r="T43" i="2"/>
  <c r="S43" i="2"/>
  <c r="T42" i="2"/>
  <c r="T41" i="2"/>
  <c r="S41" i="2"/>
  <c r="T40" i="2"/>
  <c r="S40" i="2"/>
  <c r="T39" i="2"/>
  <c r="T38" i="2"/>
  <c r="S38" i="2"/>
  <c r="T37" i="2"/>
  <c r="S37" i="2"/>
  <c r="T36" i="2"/>
  <c r="S36" i="2"/>
  <c r="T35" i="2"/>
  <c r="S35" i="2"/>
  <c r="T33" i="2"/>
  <c r="T31" i="2"/>
  <c r="S31" i="2"/>
  <c r="T30" i="2"/>
  <c r="S30" i="2"/>
  <c r="T29" i="2"/>
  <c r="S29" i="2"/>
  <c r="L29" i="2"/>
  <c r="T28" i="2"/>
  <c r="S28" i="2"/>
  <c r="T27" i="2"/>
  <c r="S27" i="2"/>
  <c r="L27" i="2"/>
  <c r="T26" i="2"/>
  <c r="T24" i="2"/>
  <c r="S24" i="2"/>
  <c r="T23" i="2"/>
  <c r="S23" i="2"/>
  <c r="T21" i="2"/>
  <c r="S21" i="2"/>
  <c r="T20" i="2"/>
  <c r="S20" i="2"/>
  <c r="T19" i="2"/>
  <c r="S19" i="2"/>
  <c r="L19" i="2"/>
  <c r="T17" i="2"/>
  <c r="S17" i="2"/>
  <c r="T15" i="2"/>
  <c r="S15" i="2"/>
  <c r="T14" i="2"/>
  <c r="S14" i="2"/>
  <c r="T13" i="2"/>
  <c r="S13" i="2"/>
  <c r="T12" i="2"/>
  <c r="S12" i="2"/>
  <c r="T11" i="2"/>
  <c r="T9" i="2"/>
  <c r="S9" i="2"/>
  <c r="T8" i="2"/>
  <c r="T7" i="2"/>
  <c r="S7" i="2"/>
  <c r="Y143" i="1"/>
  <c r="W143" i="1"/>
  <c r="Y142" i="1"/>
  <c r="W142" i="1"/>
  <c r="Y141" i="1"/>
  <c r="X141" i="1"/>
  <c r="W141" i="1"/>
  <c r="V141" i="1"/>
  <c r="Y140" i="1"/>
  <c r="X140" i="1"/>
  <c r="W140" i="1"/>
  <c r="V140" i="1"/>
  <c r="W139" i="1"/>
  <c r="V139" i="1"/>
  <c r="Y137" i="1"/>
  <c r="W137" i="1"/>
  <c r="Y136" i="1"/>
  <c r="X136" i="1"/>
  <c r="W136" i="1"/>
  <c r="V136" i="1"/>
  <c r="Y135" i="1"/>
  <c r="X135" i="1"/>
  <c r="W135" i="1"/>
  <c r="V135" i="1"/>
  <c r="Y134" i="1"/>
  <c r="X134" i="1"/>
  <c r="W134" i="1"/>
  <c r="V134" i="1"/>
  <c r="Y133" i="1"/>
  <c r="W133" i="1"/>
  <c r="Y132" i="1"/>
  <c r="W132" i="1"/>
  <c r="Y131" i="1"/>
  <c r="X131" i="1"/>
  <c r="W131" i="1"/>
  <c r="V131" i="1"/>
  <c r="Y130" i="1"/>
  <c r="X130" i="1"/>
  <c r="W130" i="1"/>
  <c r="V130" i="1"/>
  <c r="Y129" i="1"/>
  <c r="X129" i="1"/>
  <c r="W129" i="1"/>
  <c r="V129" i="1"/>
  <c r="Y128" i="1"/>
  <c r="X128" i="1"/>
  <c r="W128" i="1"/>
  <c r="V128" i="1"/>
  <c r="Y126" i="1"/>
  <c r="X126" i="1"/>
  <c r="W126" i="1"/>
  <c r="V126" i="1"/>
  <c r="Y125" i="1"/>
  <c r="X125" i="1"/>
  <c r="W125" i="1"/>
  <c r="V125" i="1"/>
  <c r="Y124" i="1"/>
  <c r="W124" i="1"/>
  <c r="Y123" i="1"/>
  <c r="W123" i="1"/>
  <c r="U122" i="1"/>
  <c r="W122" i="1" s="1"/>
  <c r="Y121" i="1"/>
  <c r="W121" i="1"/>
  <c r="Y120" i="1"/>
  <c r="W120" i="1"/>
  <c r="Y119" i="1"/>
  <c r="X119" i="1"/>
  <c r="W119" i="1"/>
  <c r="V119" i="1"/>
  <c r="Y118" i="1"/>
  <c r="X118" i="1"/>
  <c r="W118" i="1"/>
  <c r="V118" i="1"/>
  <c r="Y117" i="1"/>
  <c r="X117" i="1"/>
  <c r="W117" i="1"/>
  <c r="V117" i="1"/>
  <c r="Y116" i="1"/>
  <c r="W116" i="1"/>
  <c r="Y115" i="1"/>
  <c r="W115" i="1"/>
  <c r="Y114" i="1"/>
  <c r="W114" i="1"/>
  <c r="Y113" i="1"/>
  <c r="X113" i="1"/>
  <c r="W113" i="1"/>
  <c r="V113" i="1"/>
  <c r="X110" i="1"/>
  <c r="X109" i="1"/>
  <c r="Y102" i="1"/>
  <c r="X102" i="1"/>
  <c r="W102" i="1"/>
  <c r="Y100" i="1"/>
  <c r="W100" i="1"/>
  <c r="V100" i="1"/>
  <c r="Y87" i="1"/>
  <c r="X87" i="1"/>
  <c r="W87" i="1"/>
  <c r="Y85" i="1"/>
  <c r="W85" i="1"/>
  <c r="Y84" i="1"/>
  <c r="X84" i="1"/>
  <c r="W84" i="1"/>
  <c r="V84" i="1"/>
  <c r="Y83" i="1"/>
  <c r="X83" i="1"/>
  <c r="W83" i="1"/>
  <c r="V83" i="1"/>
  <c r="Y82" i="1"/>
  <c r="W82" i="1"/>
  <c r="Y81" i="1"/>
  <c r="X81" i="1"/>
  <c r="W81" i="1"/>
  <c r="V81" i="1"/>
  <c r="Y80" i="1"/>
  <c r="X80" i="1"/>
  <c r="W80" i="1"/>
  <c r="V80" i="1"/>
  <c r="W79" i="1"/>
  <c r="W78" i="1"/>
  <c r="Y76" i="1"/>
  <c r="W76" i="1"/>
  <c r="V76" i="1"/>
  <c r="Y74" i="1"/>
  <c r="X74" i="1"/>
  <c r="W74" i="1"/>
  <c r="V74" i="1"/>
  <c r="Y73" i="1"/>
  <c r="X73" i="1"/>
  <c r="W73" i="1"/>
  <c r="V73" i="1"/>
  <c r="Y72" i="1"/>
  <c r="X72" i="1"/>
  <c r="W72" i="1"/>
  <c r="V72" i="1"/>
  <c r="Y71" i="1"/>
  <c r="X71" i="1"/>
  <c r="W71" i="1"/>
  <c r="V71" i="1"/>
  <c r="Y70" i="1"/>
  <c r="X70" i="1"/>
  <c r="W70" i="1"/>
  <c r="V70" i="1"/>
  <c r="Y69" i="1"/>
  <c r="X69" i="1"/>
  <c r="W69" i="1"/>
  <c r="V69" i="1"/>
  <c r="Y67" i="1"/>
  <c r="W67" i="1"/>
  <c r="Y66" i="1"/>
  <c r="X66" i="1"/>
  <c r="W66" i="1"/>
  <c r="V66" i="1"/>
  <c r="Y65" i="1"/>
  <c r="X65" i="1"/>
  <c r="W65" i="1"/>
  <c r="V65" i="1"/>
  <c r="Y64" i="1"/>
  <c r="X64" i="1"/>
  <c r="W64" i="1"/>
  <c r="V64" i="1"/>
  <c r="Y63" i="1"/>
  <c r="W63" i="1"/>
  <c r="Y62" i="1"/>
  <c r="W62" i="1"/>
  <c r="Y60" i="1"/>
  <c r="X60" i="1"/>
  <c r="W60" i="1"/>
  <c r="V60" i="1"/>
  <c r="Y59" i="1"/>
  <c r="X59" i="1"/>
  <c r="W59" i="1"/>
  <c r="V59" i="1"/>
  <c r="Y57" i="1"/>
  <c r="X57" i="1"/>
  <c r="W57" i="1"/>
  <c r="V57" i="1"/>
  <c r="Y55" i="1"/>
  <c r="X55" i="1"/>
  <c r="W55" i="1"/>
  <c r="V55" i="1"/>
  <c r="Y54" i="1"/>
  <c r="X54" i="1"/>
  <c r="W54" i="1"/>
  <c r="V54" i="1"/>
  <c r="Y53" i="1"/>
  <c r="X53" i="1"/>
  <c r="W53" i="1"/>
  <c r="V53" i="1"/>
  <c r="Y52" i="1"/>
  <c r="X52" i="1"/>
  <c r="W52" i="1"/>
  <c r="V52" i="1"/>
  <c r="Y51" i="1"/>
  <c r="X51" i="1"/>
  <c r="W51" i="1"/>
  <c r="V51" i="1"/>
  <c r="Y50" i="1"/>
  <c r="W50" i="1"/>
  <c r="Y49" i="1"/>
  <c r="W49" i="1"/>
  <c r="Y48" i="1"/>
  <c r="Y47" i="1"/>
  <c r="X47" i="1"/>
  <c r="W47" i="1"/>
  <c r="V47" i="1"/>
  <c r="Y46" i="1"/>
  <c r="X46" i="1"/>
  <c r="W46" i="1"/>
  <c r="V46" i="1"/>
  <c r="Y42" i="1"/>
  <c r="X42" i="1"/>
  <c r="W42" i="1"/>
  <c r="V42" i="1"/>
  <c r="Y41" i="1"/>
  <c r="X41" i="1"/>
  <c r="W41" i="1"/>
  <c r="V41" i="1"/>
  <c r="N41" i="1"/>
  <c r="Y40" i="1"/>
  <c r="X40" i="1"/>
  <c r="W40" i="1"/>
  <c r="V40" i="1"/>
  <c r="N40" i="1"/>
  <c r="Y39" i="1"/>
  <c r="X39" i="1"/>
  <c r="W39" i="1"/>
  <c r="V39" i="1"/>
  <c r="Y38" i="1"/>
  <c r="X38" i="1"/>
  <c r="W38" i="1"/>
  <c r="V38" i="1"/>
  <c r="Y37" i="1"/>
  <c r="W37" i="1"/>
  <c r="N35" i="1"/>
  <c r="X35" i="1"/>
  <c r="L35" i="1"/>
  <c r="W35" i="1" s="1"/>
  <c r="L34" i="1"/>
  <c r="Y32" i="1"/>
  <c r="W32" i="1"/>
  <c r="Y31" i="1"/>
  <c r="W31" i="1"/>
  <c r="W30" i="1"/>
  <c r="V30" i="1"/>
  <c r="O30" i="1"/>
  <c r="N30" i="1"/>
  <c r="M30" i="1"/>
  <c r="Y30" i="1" s="1"/>
  <c r="Y29" i="1"/>
  <c r="X29" i="1"/>
  <c r="W29" i="1"/>
  <c r="V29" i="1"/>
  <c r="Y28" i="1"/>
  <c r="W28" i="1"/>
  <c r="X27" i="1"/>
  <c r="V27" i="1"/>
  <c r="Y26" i="1"/>
  <c r="X26" i="1"/>
  <c r="W26" i="1"/>
  <c r="V26" i="1"/>
  <c r="Y25" i="1"/>
  <c r="X25" i="1"/>
  <c r="W25" i="1"/>
  <c r="V25" i="1"/>
  <c r="Y24" i="1"/>
  <c r="X24" i="1"/>
  <c r="W24" i="1"/>
  <c r="V24" i="1"/>
  <c r="Y22" i="1"/>
  <c r="X22" i="1"/>
  <c r="W22" i="1"/>
  <c r="V22" i="1"/>
  <c r="Y21" i="1"/>
  <c r="X21" i="1"/>
  <c r="W21" i="1"/>
  <c r="V21" i="1"/>
  <c r="Y20" i="1"/>
  <c r="X20" i="1"/>
  <c r="W20" i="1"/>
  <c r="V20" i="1"/>
  <c r="Y19" i="1"/>
  <c r="X19" i="1"/>
  <c r="W19" i="1"/>
  <c r="V19" i="1"/>
  <c r="Y18" i="1"/>
  <c r="X18" i="1"/>
  <c r="W18" i="1"/>
  <c r="V18" i="1"/>
  <c r="Y17" i="1"/>
  <c r="X17" i="1"/>
  <c r="W17" i="1"/>
  <c r="V17" i="1"/>
  <c r="Y16" i="1"/>
  <c r="X16" i="1"/>
  <c r="W16" i="1"/>
  <c r="V16" i="1"/>
  <c r="Y15" i="1"/>
  <c r="X15" i="1"/>
  <c r="W15" i="1"/>
  <c r="V15" i="1"/>
  <c r="Y14" i="1"/>
  <c r="W14" i="1"/>
  <c r="Y12" i="1"/>
  <c r="W12" i="1"/>
  <c r="Y11" i="1"/>
  <c r="X11" i="1"/>
  <c r="W11" i="1"/>
  <c r="V11" i="1"/>
  <c r="Y10" i="1"/>
  <c r="X10" i="1"/>
  <c r="W10" i="1"/>
  <c r="V10" i="1"/>
  <c r="W9" i="1"/>
  <c r="V9" i="1"/>
  <c r="X9" i="1"/>
  <c r="Y122" i="1" l="1"/>
  <c r="Y35" i="1"/>
  <c r="X34" i="1"/>
  <c r="V35" i="1"/>
  <c r="Y9" i="1"/>
  <c r="X30" i="1"/>
  <c r="V34" i="1"/>
</calcChain>
</file>

<file path=xl/comments1.xml><?xml version="1.0" encoding="utf-8"?>
<comments xmlns="http://schemas.openxmlformats.org/spreadsheetml/2006/main">
  <authors>
    <author>Author</author>
  </authors>
  <commentList>
    <comment ref="E123" authorId="0">
      <text>
        <r>
          <rPr>
            <b/>
            <sz val="9"/>
            <color indexed="81"/>
            <rFont val="Tahoma"/>
            <family val="2"/>
            <charset val="186"/>
          </rPr>
          <t>Author:</t>
        </r>
        <r>
          <rPr>
            <sz val="9"/>
            <color indexed="81"/>
            <rFont val="Tahoma"/>
            <family val="2"/>
            <charset val="186"/>
          </rPr>
          <t xml:space="preserve">
Ielikts no KM iesūtītā. Izsūtītajā sagatavē nebija.</t>
        </r>
      </text>
    </comment>
    <comment ref="E124" authorId="0">
      <text>
        <r>
          <rPr>
            <b/>
            <sz val="9"/>
            <color indexed="81"/>
            <rFont val="Tahoma"/>
            <family val="2"/>
            <charset val="186"/>
          </rPr>
          <t>Author:</t>
        </r>
        <r>
          <rPr>
            <sz val="9"/>
            <color indexed="81"/>
            <rFont val="Tahoma"/>
            <family val="2"/>
            <charset val="186"/>
          </rPr>
          <t xml:space="preserve">
Ielikts no KM iesūtītā. Izsūtītajā sagatavē nebija.</t>
        </r>
      </text>
    </comment>
  </commentList>
</comments>
</file>

<file path=xl/sharedStrings.xml><?xml version="1.0" encoding="utf-8"?>
<sst xmlns="http://schemas.openxmlformats.org/spreadsheetml/2006/main" count="2351" uniqueCount="857">
  <si>
    <t>Akt. Nr.</t>
  </si>
  <si>
    <t>Rādītājs Kods</t>
  </si>
  <si>
    <t>Plānošanas dokuments, kurā noteikts rādītājs</t>
  </si>
  <si>
    <t>Rādītāja atbildīgā iestāde</t>
  </si>
  <si>
    <t>Sasniegtā vērtība līdz 31.12.2010.</t>
  </si>
  <si>
    <t>Sasniegtā vērtība līdz 31.12.2011.</t>
  </si>
  <si>
    <t>Sasniegtā vērtība pabeigtajos projektos līdz 31.12.2011.</t>
  </si>
  <si>
    <t>Īstenojamo projektu skaits (apstiprinātie + līgums + pabeigtie) uz 31.12.2011.</t>
  </si>
  <si>
    <t>Pabeigto projektu skaits uz 31.12.2011.</t>
  </si>
  <si>
    <t>Sasniedzamā rādītāja vērtība plānošanas periodā (gala vērtība saskaņā ar DP/DPP)</t>
  </si>
  <si>
    <t>Izpilde pret AI 2011.g. plānoto vērtību</t>
  </si>
  <si>
    <t>Izpilde uz 31.12.2011. pret plānošanas periodā sasniedzamo vērtību</t>
  </si>
  <si>
    <t>Izpilde uz 31.12.2011. pret plānošanas periodā sasniedzamo vērtību pabeigtajos projektos</t>
  </si>
  <si>
    <t>Komentāri</t>
  </si>
  <si>
    <t>Comments</t>
  </si>
  <si>
    <t>DP Nr.</t>
  </si>
  <si>
    <t>Rādītājs Nosaukums</t>
  </si>
  <si>
    <t>Rādītāja veids</t>
  </si>
  <si>
    <t>Datu uzskaites/ieguves veids</t>
  </si>
  <si>
    <t>AI plānotā sasniedzamā rādītāja vērtība 2012.gadā</t>
  </si>
  <si>
    <t>AI plānotā sasniedzamā rādītāja vērtība 2013.gadā</t>
  </si>
  <si>
    <t>AI plānotā sasniedzamā rādītāja vērtība 2014.gadā</t>
  </si>
  <si>
    <t>AI plānotā sasniedzamā rādītāja vērtība 2015.gadā</t>
  </si>
  <si>
    <t>AI plānotā sasniedzamā rādītāja vērtība  līdz 31.12.2011.</t>
  </si>
  <si>
    <t>Izpilde pret AI  plānoto vērtību  līdz 31.12.2011.</t>
  </si>
  <si>
    <t>Coments</t>
  </si>
  <si>
    <t>Rādītāja mērvienība</t>
  </si>
  <si>
    <t>%</t>
  </si>
  <si>
    <t>N/A</t>
  </si>
  <si>
    <t>-</t>
  </si>
  <si>
    <t>1.1.prioritāte "Augstākā izglītība un zinātne"</t>
  </si>
  <si>
    <t>1.1.1.2.</t>
  </si>
  <si>
    <t>Papildus zinātnei piesaistīto un atbalstīto pilna darba laiku strādājošo zinātnisko darbinieku skaits (t.sk., darba vietas nodrošinājums)</t>
  </si>
  <si>
    <t>DP</t>
  </si>
  <si>
    <t>skaits</t>
  </si>
  <si>
    <t>iznākuma</t>
  </si>
  <si>
    <t>IZM</t>
  </si>
  <si>
    <t>Apkopojot no projektiem</t>
  </si>
  <si>
    <t>n/a</t>
  </si>
  <si>
    <t>1.1.1.2.aktivitātē plānota 2.kārta, tādejādi prognozējams, ka rādītājs tiks sasniegta DPP plānotajā apjomā.</t>
  </si>
  <si>
    <t xml:space="preserve">Pēc 2.kārtas noslēgšanās IZM precizēs rādītājus 2013.-2015.gadam, bet, ņemot vērā līdzšinējo progresu, šobrīd nav pamata apšaubīt DPP mērķa sasniegšanu </t>
  </si>
  <si>
    <t>1.1.2.1.1. / 1.1.2.1.2.</t>
  </si>
  <si>
    <t>Doktorantu un maģistrantu skaits, kas saņēmuši ESF atbalstu studijām</t>
  </si>
  <si>
    <t>1.1.2.1.1.</t>
  </si>
  <si>
    <t>Maģistrantu skaits, kas saņēmuši ESF atbalstu studijām</t>
  </si>
  <si>
    <t>Vērtība palielināsies un tiks sasniegta DPP plānotajā apjomā, jo 2011.gadā uzsākta 2.kārta. Šobrīd 2.kārtas ietvaros noslēgti 7 līgumi, vēl tiks noslēgti 3 līgumi.</t>
  </si>
  <si>
    <t>Pēc visu 2.kārtas līgumu noslēgšanas IZM precizēs rādītājus 2012-2015.gadam, un paredzams, ka mērķis pat tiks pārsniegts, un šobrīd nav pamata to apšaubīt</t>
  </si>
  <si>
    <t>1.1.2.1.2.</t>
  </si>
  <si>
    <t>Doktorantu skaits, kas saņēmuši ESF atbalstu studijām</t>
  </si>
  <si>
    <t>Vērtība palielināsies un tiks sasniegta DPP plānotajā apjomā, jo 1.1.2.1.2.aktivitātes ietvaros 22.09.2011. izsludināta 2.kārta.</t>
  </si>
  <si>
    <t>Līdzīgi kā ar maģistriem - pēc 2.kārtas noslēguma IZM precizēs rādītājus 2012-2015., un pagaidām nav pamata apšaubīt mērķa sasniegšanu.</t>
  </si>
  <si>
    <t>1.1.2.2.1.</t>
  </si>
  <si>
    <t>Izvērtēto studiju programmu skaits augstākajā  izglītībā</t>
  </si>
  <si>
    <t>jauns rādītājs/ aktuālā vērtība uz 16.11.2011. VIS nav pieejama</t>
  </si>
  <si>
    <t>Progresu rādītāja izpildē būs iespējams izvērtēt tikai 2013.gadā, šobrīd nav komentāru</t>
  </si>
  <si>
    <t>Jauns rādītājs, progresu rādītāja izpildē būs iespējams izvērtēt tikai 2013.gadā</t>
  </si>
  <si>
    <t>1.2.prioritāte "Izglītība un prasmes"</t>
  </si>
  <si>
    <t>1.2.1.1.1.</t>
  </si>
  <si>
    <t>Uzlaboto profesionālās izglītības programmu skaits</t>
  </si>
  <si>
    <t>DP/DPP</t>
  </si>
  <si>
    <t>precizēta vērtība</t>
  </si>
  <si>
    <t>1.2.1.1.2.</t>
  </si>
  <si>
    <t>Profesionālās izglītības  pedagogi, kas pilnveidojuši savu kompetenci un kvalifikāciju</t>
  </si>
  <si>
    <t>1.2.1.1.4.</t>
  </si>
  <si>
    <t>Profesionālajā izglītībā izglītojamo skaits, kas saņēmuši tiešu ESF atbalstu mērķstipendiju veidā</t>
  </si>
  <si>
    <t>1.2.1.2.1.</t>
  </si>
  <si>
    <t>Uzlaboto vispārējās izglītības programmu skaits</t>
  </si>
  <si>
    <t>1.2.1.2.2.</t>
  </si>
  <si>
    <t>Vispārējās izglītības pedagogu skaits, kas saņēmuši atbalstu mērķstipendiju veidā</t>
  </si>
  <si>
    <t>1.2.1.2.3.</t>
  </si>
  <si>
    <t>Vispārējās izglītības pedagogi, kas pilnveidojuši savu kompetenci un kvalifikāciju</t>
  </si>
  <si>
    <t>1.2.2.1.5.</t>
  </si>
  <si>
    <t>Vispārējās un profesionālās izglītības pedagogi, kas saņēmuši atbalstu izglītības kvalitātes nodrošināšanai un profesionālās un sektorālās mobilitātes paaugstināšanai izglītības sistēmas optimizācijas apstākļos</t>
  </si>
  <si>
    <t>DP papildināts ar jaunu rādītāju, DPP jau bija</t>
  </si>
  <si>
    <t>Lielais rādītāja vērtības pieaugums, salīdzinot 2011.un 2012.gadu, skaidrojams ar to, ka pedagogu apmācības noslēgsies 2012.gadā, un rādītājs skaitās sasniegts brīdī, kad peadgogi reāli saņem sertifikātu, tāpēc šobrīd nav pamata apšaubīt DPP mērķa sasniegšanu līdz 2012.gada beigām</t>
  </si>
  <si>
    <t>1.2.2.4.2.</t>
  </si>
  <si>
    <t>Sociālās atstumtības riska grupu izglītojamo skaits, kas saņēmuši ESF atbalstu mācībām</t>
  </si>
  <si>
    <t>Vērtība palielināsies un paredzams, ka tiks sasniegta DPP plānotajā apjomā, jo 1.2.2.4.2.aktivitātes ietvaros norit projektu atlases 2.kārta.</t>
  </si>
  <si>
    <t>Pēc 2.kārtas noslēguma IZM precizēs rādītājus 2013-2015.gadam, un šobrīd nav pamata apšaubīt DPP mērķa sasniegšanu</t>
  </si>
  <si>
    <t>1.2.2.1.2.</t>
  </si>
  <si>
    <t xml:space="preserve">Personu skaits, kas saņem ESF atbalstu (izglītībā un apmācībās) mūžizglītības aktivitātes ietvaros </t>
  </si>
  <si>
    <t>Projekta informācija</t>
  </si>
  <si>
    <t>Projekta īstenošana noslēdzas 31.12.2013.</t>
  </si>
  <si>
    <t>1.3. prioritāte "Nodarbinātības veicināšana un veselība darbā"</t>
  </si>
  <si>
    <t>1.3.1.1.3.</t>
  </si>
  <si>
    <t>Modulārās apmācībās, pārkvalifikācijas un tālākizglītības pasākumos atbalstu saņēmušo bezdarbnieku un darba meklētāju skaits</t>
  </si>
  <si>
    <t>LM</t>
  </si>
  <si>
    <t>Projektu informācija</t>
  </si>
  <si>
    <t>Prognozētais rādītāja izpildes progress ir adekvāts, ņemot vērā līdzšinējo progresu, kā arī proporcionāls plānotajam finansējumam</t>
  </si>
  <si>
    <t>1.3.1.2.</t>
  </si>
  <si>
    <t>Apmācības uzņēmējdarbības un pašnodarbinātības uzsākšanai saņēmušo personu skaits</t>
  </si>
  <si>
    <t>EM</t>
  </si>
  <si>
    <t>Dati tiks iegūti no īstenotajiem projektiem</t>
  </si>
  <si>
    <t>Vērtība precizēta, ņemot vērā aktivitātes ieviešanu un progresu rādītāju sasniegšanā, sagaidāms, ka precizētā vērtība tiks sasniegta.</t>
  </si>
  <si>
    <t>1.3.1.3.2.</t>
  </si>
  <si>
    <t xml:space="preserve">Darba vietu skaits, kam veikts darba vides risku novērtējums </t>
  </si>
  <si>
    <t>1.3.1.5.</t>
  </si>
  <si>
    <t>IZN 002</t>
  </si>
  <si>
    <t>Sabiedrībai derīgos darbos iesaistīto bezdarbnieku skaits</t>
  </si>
  <si>
    <t>DP ir papildināts ar šādu rādītāju. DPP jau bija.</t>
  </si>
  <si>
    <t>1.3.1.9.</t>
  </si>
  <si>
    <t>Rādītāja nosaukums (Piesaistīto augstas kvalifikācijas darbinieku  skaits jaunradītās darba vietās uzņēmumos) un vērtība ir mainīti</t>
  </si>
  <si>
    <t>Ņemot vērā zemo pieprasījumu pēc aktivitātes ietvaros sniegtā atbalsta rādītāja "Piesaistīto augstas kvalifikācijas darbinieku skaits jaunradītās darba vietās uzņēmumos" netiktu sasniegts</t>
  </si>
  <si>
    <t>1.3.2.3.</t>
  </si>
  <si>
    <t>ESF atbalstīto veselības aprūpes un veselības veicināšanas profesionāļu skaits</t>
  </si>
  <si>
    <t>VeM</t>
  </si>
  <si>
    <t>Cilvēkresursu apmācības pāns 2011.-2013.gadam, finasējuma saņēmēja uzturēta datu bāže par apmācītajām ārstniecības personām</t>
  </si>
  <si>
    <t>Vidējas izmaksas uz vienu izglītojamo sastāda aptuveni 292 Ls, kas salīdzinot ar sākotnēji plānoto, ir mazākas, tādējādi samazinās vidējās plānotās izmaksa uz vienu apmācāmo. Tas skaidrojams ar to, ka projekta īstenošanas laikā no 10.2008.  līdz 09.2011. ir bijis augsts apmācību apmeklējums (tika pārsniegts plānoto 25 000 apmācīto personu skaits līdz gandrīz 27 000 personām). Apmācību realizētāji-lektori u.t.t, ņemot vērā lielo pieprasījumu, uzņēma lielāku klausītāju loku nekā sākotnēji paredzēts, nepalielinot sev paredzēto samaksu/atalgojumu par sneigto pakalpojumu (03112011 VeM skaidrojums)</t>
  </si>
  <si>
    <t>VeM plāno pārsniegt DP/DPP noteikto rādītāja gala vērtību. Sniegtais skaidrojums ir pietiekoši argumentēts</t>
  </si>
  <si>
    <t>1.3.1.1.1. / 1.3.1.1.4.</t>
  </si>
  <si>
    <t>Apmācībās iesaistīto nodarbināto personu skaits</t>
  </si>
  <si>
    <t>DPP</t>
  </si>
  <si>
    <t>Plānots, ka 1.3.1.1.1. aktivitātes 2. un 3. kārtas ietvaros tiks apmācītas vairāk kā 20 00 personas un rādītājs tiks pārsniegts</t>
  </si>
  <si>
    <t>1.3.1.1.5.</t>
  </si>
  <si>
    <t>Atbalstīto bezdarba riskam pakļauto personu skaits</t>
  </si>
  <si>
    <t xml:space="preserve">Projekta īstenošana noslēgusies 31.12.2010. 
Iznākuma rādītājs sasniegts. Līdz 31.12.2010. apmācības saņēmušas 5 887 bezdarba riskam pakļautas personas, jeb 100%  no DP/DPP plānotā uz 31.12.2013.  </t>
  </si>
  <si>
    <t>1.3.1.3.1.</t>
  </si>
  <si>
    <t>Apmācībās un kvalifikācijas celšanas pasākumos iesaistīto darba tirgus institūciju, kas īsteno valsts politiku darba tiesisko attiecību un darba aizsardzības jomā, darbinieku un amatpersonu skaits</t>
  </si>
  <si>
    <t>Projekta īstenošana ir pabeigta. Līdz 31.12.2009 apmācības un kvalifikācijas celšanas pasākumus ir saņēmušas 161 personas, jeb 58% no DPP plānotā uz 31.12.2013. (280). Rādītāja turpmāka sasniegšana nav plānota, jo saskaņā ar MK 21.04.09. sēdes protokola Nr.25 37.§ nolemts samazināt apakšaktivitātes īstenošanai plānoto finansējumu.</t>
  </si>
  <si>
    <t>1.4.prioritāte"Sociālās iekļaušanas veicināšana"</t>
  </si>
  <si>
    <t>1.4.1.1.1. / 1.4.1.1.2.</t>
  </si>
  <si>
    <t xml:space="preserve">Atbalstīto sociālās atstumtības riskam pakļauto iedzīvotāju skaits (dalījumā pēc vecuma, dzimuma, statusa darba tirgū, atbilstības sociālās atstumtības riskam pakļauto iedzīvotāju grupai), stimulējot personu ekonomisko aktivitāti </t>
  </si>
  <si>
    <t>Rādītāja vērtība precizēta (paaugstināt) atbilstoši aktivitāšu ieviešanas progresam un pieejamajam finansējumam</t>
  </si>
  <si>
    <t>1.4.1.2.2. / 1.4.1.2.4.</t>
  </si>
  <si>
    <t>Pilnveidoto  sociālās rehabilitācijas pakalpojumus saņēmušo personu skaits ESF programmās</t>
  </si>
  <si>
    <t>**</t>
  </si>
  <si>
    <t>Prognoze - uz 31.12.2013. DP plānotais rādītājs (4 500) tiks pārsniegts, pamatojoties uz 1.4.1.2.4.apakšaktivitātes 2.kārtas ietvaros īstenoto APIA projektu plānotajiem sasniedzamajiem rādītājiem:
1) 1.apakškārtas ietvaros uzsākta 38 APIA projektu īstenošana kuros līdz 31.12.2014. plānots iesaistīt 6 605 personas;
2) patreiz notiek 2.apakškārtas ietvaros iesniegto APIA projektu iesniegumu vērtēšana. Pēc projektu apstiprināšanas un līgumu par projektu īstenošanu noslēgšanas (2012.gada 1.cet.) tiks apkopota informācija par projektos plānoto iesaistāmo personu skaitu.</t>
  </si>
  <si>
    <t>Prognozētais rādītāja izpildes progress ir adekvāts, ņemot vērā papildus finansējumu aktivitātes 2. kārtas projektu īstenošanai</t>
  </si>
  <si>
    <t>1.5.prioritāte "Administratīvā kapacitāte"</t>
  </si>
  <si>
    <t>1.5.1.1.1</t>
  </si>
  <si>
    <t>Apmācīto personu skaits</t>
  </si>
  <si>
    <t>FM</t>
  </si>
  <si>
    <t>Rādītāja nosaukums (Valsts pārvaldes darbinieku, pašvaldību pārstāvju, sociālo partneru un nevalstisko organizāciju darbinieku skaits, kuri pabeiguši apmācības par labāka regulējuma politikas instrumentiem, politikas plānošanu un politikas ietekmes izvērtējuma metodēm ) ir mainīts</t>
  </si>
  <si>
    <t>Rādītāju plānots sasniegt 2013. gadā</t>
  </si>
  <si>
    <t>1.5.1.3.1.</t>
  </si>
  <si>
    <t xml:space="preserve">Institūciju skaits, kas ESF ietvaros atbalstītas kvalitātes vadības sistēmas ieviešanā </t>
  </si>
  <si>
    <t>Vkanc</t>
  </si>
  <si>
    <t>Projektu progresa pārskati/ VIS</t>
  </si>
  <si>
    <t xml:space="preserve">Precizēta vērtība. Ņemot vērā 2009.gadā veikto finansējuma samazinājumu 1.5.1.3.1.apakšaktivitātei un to, ka pieejamā finansējuma ietvaros tika izsludināta tikai 1 atklāta projektu iesniegumu atlase, šīs apakšaktivitātes ietvaros apstiprināto projektu īstenošana noslēdzās 2011.gadā. Tādējādi 1.5.1.3.1.apakšakitvitātē plānotā iznākuma rādītāja vērtība tiks sasniegta 2011.gadā. </t>
  </si>
  <si>
    <t>Rādītāju plānots sasniegt 2011. gadā</t>
  </si>
  <si>
    <t>1.5.2.2.1.</t>
  </si>
  <si>
    <t>Izveidotas LDDK un LBAS reģionālās struktūras</t>
  </si>
  <si>
    <t>1.5.2.1.aktivitātei noteiktais iznākuma rādītājs tika sasniegts 2009.gadā.</t>
  </si>
  <si>
    <t>Rādītājs sasniegts 2009. gadā</t>
  </si>
  <si>
    <t>1.5.2.2.2.</t>
  </si>
  <si>
    <t xml:space="preserve">Atbalstīto nevalstisko organizāciju skaits </t>
  </si>
  <si>
    <t xml:space="preserve">2011.gada rādītāja vērtība noteikta atbilstoši 1.projektu iesniegumu atlases rezultātiem (apstipirnāti 38 projekti), ņemot vērā jau pabeigtos projektus un tos, kuru īstenošanu plānots pabeigt 2011.gadā. 2012.gada rādītāja vērtību papildina 4 projekti no  1.atlases un 2.atlases ietvaros apstiprinātie 38 projekti. 2013. gada vērtību papildina plānotie 35 projekti no 3.atlases. Ņemot vērā, ka viena projekta ietvaros visbiežāk tiek atbalstītas vairākas NVO, tad, plānojot viena projekta rādītāja apjomu 2. un 3. atlasei, tika veikti aprēķini par vidējo atbalstīto NVO skaitu viena projekta ietvaros, nosakot 5 NVO. Rādītāja vērtība var samazināties, ja radīsies situācija, kad projektu īstenošana tiek pārtraukta. papildus jāņme vērā, ka pieņēmumos nevar noteikt, cik daudz NVO saņems atbalstu vairākās atlasēs. </t>
  </si>
  <si>
    <t>1.5.3.1.</t>
  </si>
  <si>
    <t>Piesaistīto jauno speciālistu skaits plānošanas reģionos, pilsētās un novados</t>
  </si>
  <si>
    <t>VARAM</t>
  </si>
  <si>
    <t>Pārbaudes projektu īstenošanas vietās, noslēgtie darba līgumi projekta ietvaros.</t>
  </si>
  <si>
    <t>1.5.3.2.</t>
  </si>
  <si>
    <t xml:space="preserve">Atbalstīto plānošanas reģionu un novadu pašvaldību skaits, kuros nodrošināta attīstības plānošanas kapacitātes stiprināšana </t>
  </si>
  <si>
    <t>Pārbaudes projektu īstenošanas vietās, noslēgtās vienošanās par projektu īstenošanu.</t>
  </si>
  <si>
    <t>1.6.prioritāte "Tehniskā palīdzība"</t>
  </si>
  <si>
    <t>1.6.1.</t>
  </si>
  <si>
    <t>Eiropas Savienības fondu tehniskās palīdzības atbalstu saņēmušo institūciju skaits</t>
  </si>
  <si>
    <t>Mk noteikumi Nr. 918, Nr. 694</t>
  </si>
  <si>
    <t>Skaits</t>
  </si>
  <si>
    <t xml:space="preserve"> Informācija VIS</t>
  </si>
  <si>
    <t>2007-2013. gada plānošanas periodā Eiropas Savienības fondu tehniskās palīdzības atbalstu saņēmušo institūciju skaits no 1DP 1.6.1. aktivitātes ietvaros tiek plānots 16 iestādēm</t>
  </si>
  <si>
    <t>2.1.prioritāte "Zinātne un inovācijas"</t>
  </si>
  <si>
    <t>2.</t>
  </si>
  <si>
    <t>2.1.1.1.</t>
  </si>
  <si>
    <t>Atbalsts zinātnei un pētniecībai</t>
  </si>
  <si>
    <t xml:space="preserve">Atbalstīto pētniecības projektu skaits </t>
  </si>
  <si>
    <t>Iznākuma</t>
  </si>
  <si>
    <t>2.1.1.2.</t>
  </si>
  <si>
    <t>Atbalsts starptautiskās sadarbības projektiem zinātnē un tehnoloģijās (EUREKA, 7.IP un citi)</t>
  </si>
  <si>
    <t>Starptautiskās sadarbības projektu skaits</t>
  </si>
  <si>
    <t>2.1.1.3.1.</t>
  </si>
  <si>
    <t>Zinātniskās infrastruktūras attīstība</t>
  </si>
  <si>
    <t>44</t>
  </si>
  <si>
    <t>Modernizētu zinātnisko institūciju skaits</t>
  </si>
  <si>
    <t>2.1.1.3.2.</t>
  </si>
  <si>
    <t>Informācijas tehnoloģiju infrastruktūras un informācijas sistēmu uzlabošana zinātniskajai darbībai</t>
  </si>
  <si>
    <t>195</t>
  </si>
  <si>
    <t>Latvijas akadēmiskais pamattīkls zinātniskās darbības un pētniecības nodrošināšanai</t>
  </si>
  <si>
    <t>Rādītāja vērtība tiek sasniegta, kad projekts tiek pabeigts.</t>
  </si>
  <si>
    <t>2.1.2.1.1.</t>
  </si>
  <si>
    <t>Kompetences centri</t>
  </si>
  <si>
    <t>Projektu skaits, kas attīsta sadarbību starp uzņēmējiem un zinātnes institūcijām.</t>
  </si>
  <si>
    <t>Izveidoto kompetences centru skaits</t>
  </si>
  <si>
    <t>Izmantojot visu aktiviātē pieejamo finanasējumu ir izveidoti 6 kompetences centri</t>
  </si>
  <si>
    <t>2.1.2.1.2.</t>
  </si>
  <si>
    <t>Tehnoloģiju pārneses kontaktpunkti</t>
  </si>
  <si>
    <t>200</t>
  </si>
  <si>
    <t>Tehnoloģiju pārneses centru sagatavoto komercializācijas piedāvājumu skaits</t>
  </si>
  <si>
    <t>2.1.2.2.1.</t>
  </si>
  <si>
    <t>Jaunu produktu un tehnoloģiju izstrāde</t>
  </si>
  <si>
    <t>201</t>
  </si>
  <si>
    <t>Komersantu skaits, kas ievieš jaunus produktus vai tehnoloģijas</t>
  </si>
  <si>
    <t>2.1.2.2.2.</t>
  </si>
  <si>
    <t>Jaunu produktu un tehnoloģiju izstrāde – atbalsts jaunu produktu un tehnoloģiju ieviešanai ražošanā</t>
  </si>
  <si>
    <t>2.1.2.2.3.</t>
  </si>
  <si>
    <t>Jaunu produktu un tehnoloģiju izstrāde - atbalsts rūpnieciskā īpašuma tiesību nostiprināšanai</t>
  </si>
  <si>
    <t>2.1.2.3.</t>
  </si>
  <si>
    <t>Zinātnes un tehnoloģiju parks</t>
  </si>
  <si>
    <t>Izveidoto zinātnes un tehnoloģiju parku skaits</t>
  </si>
  <si>
    <t>2.1.2.4.</t>
  </si>
  <si>
    <t>Augstas pievienotās vērtības investīcijas</t>
  </si>
  <si>
    <t>Atbalstīto projektu skaits ar augstu pievienoto vērtību</t>
  </si>
  <si>
    <t>2.2.1.1.</t>
  </si>
  <si>
    <t>Ieguldījumu fonds investīcijām garantijās, paaugstināta riska aizdevumos, riska kapitāla fondos un cita veida finanšu instrumentos</t>
  </si>
  <si>
    <t>207</t>
  </si>
  <si>
    <t>Riska kapitāla finansējumu saņēmušo MVK skaits</t>
  </si>
  <si>
    <t>206</t>
  </si>
  <si>
    <t>Uzņēmumi, kas saņēmuši atbalstu garantijas vai paaugstināta riska aizdevumus</t>
  </si>
  <si>
    <t>208</t>
  </si>
  <si>
    <t>Izveidoti tehnoloģiju inkubatori</t>
  </si>
  <si>
    <t>Ņemot vērā, ka šīs aktivitātes ietvaros netiks izveidoti tehnoloģiju inkubatori, tad plāns rādītāju sasniegšanai nav.</t>
  </si>
  <si>
    <t>2.2.1.2.1.</t>
  </si>
  <si>
    <t>Biznesa eņģeļu tīkls</t>
  </si>
  <si>
    <t>Biznesa eņģeļu tīklu skaits</t>
  </si>
  <si>
    <t>2.2.1.2.2.</t>
  </si>
  <si>
    <t>Vērtspapīru birža MVK</t>
  </si>
  <si>
    <t>MVK skaits, kas emitējuši vērtspapīrus biržas tirgū</t>
  </si>
  <si>
    <t>2.2.1.3.</t>
  </si>
  <si>
    <t>Garantijas komersantu konkurētspējas uzlabošanai</t>
  </si>
  <si>
    <t>415</t>
  </si>
  <si>
    <t>Komersanti, kas saņēmuši īstermiņa eksporta garantijas</t>
  </si>
  <si>
    <t>2.2.1.4.1.</t>
  </si>
  <si>
    <t>Aizdevumi komersantu konkurētspējas uzlabošanai</t>
  </si>
  <si>
    <t>2.2.1.4.2.</t>
  </si>
  <si>
    <t>Mezanīna aizdevumi investīcijām komersantu konkurētspējas uzlabošanai</t>
  </si>
  <si>
    <t>2.3.prioritāte "Uzņēmējdarbības veicināšana"</t>
  </si>
  <si>
    <t>2.3.1.1.1.</t>
  </si>
  <si>
    <t>Ārējo tirgu apgūšana – ārējais mārketings</t>
  </si>
  <si>
    <t>218</t>
  </si>
  <si>
    <t>Uz ārējo tirgu apgūšanu vērsto atbalstīto projektu skaits</t>
  </si>
  <si>
    <t>2.3.1.2.</t>
  </si>
  <si>
    <t>Pasākumi motivācijas celšanai inovācijām un uzņēmējdarbības uzsākšanai</t>
  </si>
  <si>
    <t>219</t>
  </si>
  <si>
    <t>Motivācijas programmās iesaistīto personu skaits</t>
  </si>
  <si>
    <t>2.3.2.1.</t>
  </si>
  <si>
    <t>Biznesa inkubatori</t>
  </si>
  <si>
    <t>220</t>
  </si>
  <si>
    <t>Izveidoto biznesa inkubatoru, klasteru skaits</t>
  </si>
  <si>
    <t>221</t>
  </si>
  <si>
    <t>Attīstīto inkubatoru platība</t>
  </si>
  <si>
    <t>m2</t>
  </si>
  <si>
    <t>2.3.2.2.</t>
  </si>
  <si>
    <t>Atbalsts ieguldījumiem mikro, maziem un vidējiem komersantiem  īpaši atbalstāmajās teritorijās (ĪĀT)</t>
  </si>
  <si>
    <t>222</t>
  </si>
  <si>
    <t>Atbalstu saņēmušie mikro un mazie komersanti ĪAT</t>
  </si>
  <si>
    <t>416</t>
  </si>
  <si>
    <t>Atbalstu saņēmušie vidējie komersanti ĪAT</t>
  </si>
  <si>
    <t>2.4.prioritāte "Tehniskā palīdzība"</t>
  </si>
  <si>
    <t>2.4.1.1.</t>
  </si>
  <si>
    <t>Programmas vadības un atbalsta funkciju nodrošināšana</t>
  </si>
  <si>
    <t>Informācija VIS</t>
  </si>
  <si>
    <t>1.</t>
  </si>
  <si>
    <t xml:space="preserve">3.1.prioritāte "Infrastruktūra cilvēku kapitāla nostiprināšanai"  </t>
  </si>
  <si>
    <t>3.</t>
  </si>
  <si>
    <t>3.1.1.1.</t>
  </si>
  <si>
    <t>Mācību aprīkojuma modernizācija un infrastruktūras uzlabošana profesionālās izglītības programmu īstenošanai</t>
  </si>
  <si>
    <t>Profesionālās izglītības iestāžu skaits, kurās modernizēta infrastruktūra un mācību aprīkojums</t>
  </si>
  <si>
    <t>3.1.1.2.</t>
  </si>
  <si>
    <t>Profesionālās izglītības infrastruktūras attīstība un mācību aprīkojuma modernizācija ieslodzījuma vietās</t>
  </si>
  <si>
    <t>281</t>
  </si>
  <si>
    <t>Ieslodzījuma vietu skaits, kurās modernizēti profesionālo mācību priekšmetu kabineti un darbnīcas</t>
  </si>
  <si>
    <t>3.1.2.1.</t>
  </si>
  <si>
    <t>Augstākās izglītības iestāžu telpu un iekārtu modernizēšana studiju programmu kvalitātes uzlabošanai, tajā skaitā, nodrošinot izglītības programmu apgūšanas iespējas arī personām ar funkcionāliem traucējumiem</t>
  </si>
  <si>
    <t>282</t>
  </si>
  <si>
    <t>Augstākās izglītības iestāžu skaits, kurās modernizēta infrastruktūra un mācību aprīkojums</t>
  </si>
  <si>
    <t>3.1.3.1.</t>
  </si>
  <si>
    <t>Kvalitatīvai dabaszinātņu apguvei atbilstošas materiālās bāzes nodrošināšana</t>
  </si>
  <si>
    <t>Vispārējās vidējās izglītības iestāžu skaits, kurās modernizēti dabaszinātņu kabineti</t>
  </si>
  <si>
    <t>3.1.3.2.</t>
  </si>
  <si>
    <t>Atbalsts vispārējās izglītības iestāžu tīkla optimizācijai</t>
  </si>
  <si>
    <t>Renovēto vispārējās izglītības iestāžu skaits</t>
  </si>
  <si>
    <t>3.1.3.3.1.</t>
  </si>
  <si>
    <t>Speciālās izglītības iestāžu infrastruktūras un aprīkojuma uzlabošana</t>
  </si>
  <si>
    <t>286</t>
  </si>
  <si>
    <t>Speciālās izglītības iestāžu skaits, kurās ir uzlabota infrastruktūra un mācību vide izglītojamiem ar speciālām vajadzībām</t>
  </si>
  <si>
    <t>3.1.3.3.2.</t>
  </si>
  <si>
    <t>Vispārējās izglītības iestāžu infrastruktūras uzlabošana izglītojamajiem ar funkcionāliem traucējumiem</t>
  </si>
  <si>
    <t>287</t>
  </si>
  <si>
    <t>Vispārējās izglītības iestāžu skaits, kuras ir pielāgotas skolēniem ar funkcionāliem traucējumiem</t>
  </si>
  <si>
    <t>3.1.4.1.2.</t>
  </si>
  <si>
    <t>Infrastruktūras pilnveidošana profesionālās rehabilitācijas pakalpojumu sniegšanai</t>
  </si>
  <si>
    <t>292</t>
  </si>
  <si>
    <t>Atbalstīto profesionālās rehabilitācijas pakalpojumu sniedzošo institūciju struktūrvienību skaits</t>
  </si>
  <si>
    <t>3.1.4.2.</t>
  </si>
  <si>
    <t>Darba tirgus institūciju infrastruktūras pilnveidošana</t>
  </si>
  <si>
    <t>295</t>
  </si>
  <si>
    <t xml:space="preserve"> Izveidoto informācijas par darba tirgus institūciju sniegtajiem pakalpojumiem pieejas vietu skaits</t>
  </si>
  <si>
    <t>3.1.4.3.</t>
  </si>
  <si>
    <t>Pirmskolas izglītības iestāžu infrastruktūras attīstība nacionālās un reģionālās attīstības centros</t>
  </si>
  <si>
    <t>296</t>
  </si>
  <si>
    <t>Jaunuzcelto vai paplašināto pirmsskolas izglītības iestāžu skaits</t>
  </si>
  <si>
    <t>Jaunuzcelto ai paplašināto PII skaits projektos, pārbaudes projektu īstenošanas vietās</t>
  </si>
  <si>
    <t>297</t>
  </si>
  <si>
    <t>Renovēto vai labiekārtoto pirmsskolas izglītības iestāžu skaits</t>
  </si>
  <si>
    <t>Renovēto vai labiekārtoto PII skaits projektos, pārbaudes projektu īstenošanas vietās</t>
  </si>
  <si>
    <t>3.1.4.4.</t>
  </si>
  <si>
    <t>Atbalsts alternatīvās aprūpes pakalpojumu pieejamības attīstībai</t>
  </si>
  <si>
    <t>298</t>
  </si>
  <si>
    <t>Atbalstīto alternatīvās aprūpes centru skaits</t>
  </si>
  <si>
    <t>Projekta ietvaros atbalstīto alternatīvo aprūpes centru skaits, pārbaudes projektu īstenošanas vietās</t>
  </si>
  <si>
    <t>3.1.5.1.2.</t>
  </si>
  <si>
    <t>Veselības aprūpes centru attīstība</t>
  </si>
  <si>
    <t>303</t>
  </si>
  <si>
    <t>Atbalstīto veselības aprūpes centru skaits</t>
  </si>
  <si>
    <t>Vienotā informācijas sistēma</t>
  </si>
  <si>
    <t>3.1.5.2.</t>
  </si>
  <si>
    <t>Neatliekamas medicīniskās palīdzības attīstība</t>
  </si>
  <si>
    <t>304</t>
  </si>
  <si>
    <t>Vienotās neatliekamās medicīniskās palīdzības vadības sistēmas ietvaros izveidoti vadības un dispečeru centri</t>
  </si>
  <si>
    <t>3.1.5.3.1.</t>
  </si>
  <si>
    <t>Stacionārās veselības aprūpes attīstība</t>
  </si>
  <si>
    <t>305</t>
  </si>
  <si>
    <t>Stacionārās veselības aprūpes iestādes ar uzlabotu infrastruktūru</t>
  </si>
  <si>
    <t>3.1.5.3.2.</t>
  </si>
  <si>
    <t>Onkoloģijas slimnieku radioterapijas ārstēšanas attīstība</t>
  </si>
  <si>
    <t>306</t>
  </si>
  <si>
    <t>Iegādāta un uzstādīta jaunā onkoloģijas slimnieku radioterapijas ārstēšanas aparatūra</t>
  </si>
  <si>
    <t>3.2.prioritāte "Teritorijas pieejamības un sasniedzamības veicināšana"  </t>
  </si>
  <si>
    <t>3.2.1.1.</t>
  </si>
  <si>
    <t>Valsts 1.šķiras autoceļu maršrutu sakārtošana</t>
  </si>
  <si>
    <t>310</t>
  </si>
  <si>
    <t>Noasfaltēto valsts 1.šķiras autoceļu kopgarums</t>
  </si>
  <si>
    <t>km</t>
  </si>
  <si>
    <t>Progresa ziņojumi/VIS</t>
  </si>
  <si>
    <t>3.2.1.2.</t>
  </si>
  <si>
    <t>Tranzītielu sakārtošana pilsētu teritorijās</t>
  </si>
  <si>
    <t>239</t>
  </si>
  <si>
    <t>Rekonstruēto tranzītielu kopgarums</t>
  </si>
  <si>
    <t>3.2.1.3.1.</t>
  </si>
  <si>
    <t>Satiksmes drošības uzlabojumi apdzīvotās vietās ārpus Rīgas</t>
  </si>
  <si>
    <t>Apstiprināto satiksmes drošības uzlabošanas projektu skaits apdzīvotās vietās ārpus Rīgas</t>
  </si>
  <si>
    <t>VIS</t>
  </si>
  <si>
    <t>3.2.2.1.1.</t>
  </si>
  <si>
    <t>Informācijas sistēmu un elektronisko pakalpojumu attīstība</t>
  </si>
  <si>
    <t>321</t>
  </si>
  <si>
    <t>Izveidoti elektroniskie pakalpojumi (t.sk. publiski pieejamie elektroniskie pakalpojumi un publiskās pārvaldes elektroniskie pakalpojumi)</t>
  </si>
  <si>
    <t>VIS dati</t>
  </si>
  <si>
    <t>3.2.2.1.2.</t>
  </si>
  <si>
    <t>Izglītības iestāžu informatizācija</t>
  </si>
  <si>
    <t>322</t>
  </si>
  <si>
    <t>Iegādātas IKT vienības izglītības iestādēs</t>
  </si>
  <si>
    <t>3.2.2.3.</t>
  </si>
  <si>
    <t>Elektronisko sakaru pakalpojumu vienlīdzīgas pieejamības nodrošināšana visā valsts teritorijā (platjoslas tīkla attīstība)</t>
  </si>
  <si>
    <t>Interneta lietotāju īpatsvars uz 100 iedzīvotājiem</t>
  </si>
  <si>
    <t>CSP/Eurostat</t>
  </si>
  <si>
    <t>3.3.prioritāte "Eiropas nozīmes transporta tīklu attīstība un ilgtspējīga transporta veicināšana"  </t>
  </si>
  <si>
    <t>3.3.1.1.</t>
  </si>
  <si>
    <t>TEN-T autoceļu tīkla uzlabojumi</t>
  </si>
  <si>
    <t>245</t>
  </si>
  <si>
    <t>Izbūvētā un rekonstruētā TEN autoceļa kopgarums</t>
  </si>
  <si>
    <t>Akts par būves nodošanu-pieņemšanu ekpluatācijā</t>
  </si>
  <si>
    <t>3.3.1.2.</t>
  </si>
  <si>
    <t>TEN-T dzelzceļa posmu rekonstrukcija un attīstība (Austrumu-Rietumu dzelzceļa koridora infrastruktūras attīstība un Rail Baltica)</t>
  </si>
  <si>
    <t>Izbūvētā TEN dzelzceļa kopgarums</t>
  </si>
  <si>
    <t>3.3.1.3.</t>
  </si>
  <si>
    <t>Lielo ostu infrastruktūras attīstība "Jūras maģistrāļu" ietvaros</t>
  </si>
  <si>
    <t>Ostu skaits, kurās veiktas investīcijas pieejamības un hodrotehnisko būvju uzlabošanā</t>
  </si>
  <si>
    <t>3.3.1.4.</t>
  </si>
  <si>
    <t>Lidostu infrastruktūras attīstība</t>
  </si>
  <si>
    <t>Lidostu skaits, kurās veikta infrastruktūras izbūve un/vai rekonstrukcija</t>
  </si>
  <si>
    <t>3.3.1.5.</t>
  </si>
  <si>
    <t>Infrastruktūras uzlabojumi sasaistei ar TEN-T</t>
  </si>
  <si>
    <t xml:space="preserve">Realizēto projektu skaits lielajās pilsētās </t>
  </si>
  <si>
    <t>3.3.1.6.</t>
  </si>
  <si>
    <t>Liepājas Karostas ilgtspējīgas attīstības priekšnoteikumu nodrošināšana</t>
  </si>
  <si>
    <t>Piesārņotās vietas platība, kas attīrīta no vēsturiskā piesārņojuma</t>
  </si>
  <si>
    <t>ha</t>
  </si>
  <si>
    <t>Indikatīvi plānotā projektu iesniegumu atlase</t>
  </si>
  <si>
    <t>3.3.2.1.</t>
  </si>
  <si>
    <t>Ilgtspējīga sabiedriskā transporta sistēmas attīstība</t>
  </si>
  <si>
    <t>Līniju skaits, kurā veikta dz/c elektrovilcienu sistēmas modernizācija</t>
  </si>
  <si>
    <t>Iegādāto trīsvagonu dīzeļvilcienu skaits</t>
  </si>
  <si>
    <t xml:space="preserve">3.4.prioritāte "Kvalitatīvas vides dzīvei un ekonomiskai aktivitātei nodrošināšana" </t>
  </si>
  <si>
    <t>3.4.1.1.</t>
  </si>
  <si>
    <t>Ūdenssaimniecības infrastruktūras attīstība apdzīvotās vietās ar iedzīvotāju skaitu līdz 2000**</t>
  </si>
  <si>
    <t>256</t>
  </si>
  <si>
    <t>Papildu iedzīvotāju skaits, uz ko vērsti ūdenssaimniecības projekti</t>
  </si>
  <si>
    <t>Apstiprināto projektu iesniegumu dati un indikatīvi plānotās atlikušās projektu iesniegumu atlases kārtas</t>
  </si>
  <si>
    <t>3.4.1.3.</t>
  </si>
  <si>
    <t>Bioloģiskās daudzveidības saglabāšanas ex situ infrastruktūras izveide</t>
  </si>
  <si>
    <t>Optimālu uzturēšanas apstākļu nodrošināšana augu un dzīvnieku kolekcijām, kolekciju skaits</t>
  </si>
  <si>
    <t>Projektu iesniegumu atlasē iesniegtā projekta dati</t>
  </si>
  <si>
    <t>3.4.1.4.</t>
  </si>
  <si>
    <t>Vēsturiski piesārņoto vietu sanācija</t>
  </si>
  <si>
    <t>Piesārņotās vietas platība, kas attīrīta no vēsturiskā piesārņojuma, ha</t>
  </si>
  <si>
    <t>3.4.1.5.1.</t>
  </si>
  <si>
    <t>Plūdu apdraudēto teritoriju risku samazināšanas projekti, skaits</t>
  </si>
  <si>
    <t>3.4.1.5.2.</t>
  </si>
  <si>
    <t>Hidrotehnisko būvju rekonstrukcija plūdu draudu risku novēršanai un samazināšanai</t>
  </si>
  <si>
    <t>Rekonstruētie hidrotehnisko būvju kompleksi, skaits</t>
  </si>
  <si>
    <t>3.4.2.1.1.</t>
  </si>
  <si>
    <t>Valsts nozīmes pilsētbūvniecības pieminekļu saglabāšana, atjaunošana un infrastruktūras pielāgošana tūrisma produkta attīstība</t>
  </si>
  <si>
    <t>360</t>
  </si>
  <si>
    <t>Kultūras tūrisma produktu skaits valsts nozīmes pilsētbūvniecības pieminekļos</t>
  </si>
  <si>
    <t>Īstenoto projektu skaits (visi projekti jau ir apstiprināti un tiek īstenoti)</t>
  </si>
  <si>
    <t>3.4.2.1.2.</t>
  </si>
  <si>
    <t>Nacionālas nozīmes velotūrisma produktu attīstība</t>
  </si>
  <si>
    <t>362</t>
  </si>
  <si>
    <t>Izveidoti jauni, labiekārtoti veloceliņi</t>
  </si>
  <si>
    <t>Dati no īstenotajiem projektiem (visi projekti jau ir apstiprināti un tiek īstenoti)</t>
  </si>
  <si>
    <t>3.4.2.1.3.</t>
  </si>
  <si>
    <t>Nacionālas nozīmes kultūras, aktīvā un rekreatīvā tūrisma produkta attīstība</t>
  </si>
  <si>
    <t>Nacionālas nozīmes kultūras, aktīvā, veselības un rekreatīvā tūrisma produktu skaits</t>
  </si>
  <si>
    <t>3.4.2.2.</t>
  </si>
  <si>
    <t>Tūrisma informācijas sistēmas attīstība</t>
  </si>
  <si>
    <t>Īstenoti tūrisma informācijas sistēmas attīstības projekti</t>
  </si>
  <si>
    <t>3.4.3.1.</t>
  </si>
  <si>
    <t>Nacionālas un reģionālas nozīmes daudzfunkcionālu centru izveide</t>
  </si>
  <si>
    <t>366</t>
  </si>
  <si>
    <t>Izveidoto daudzfunkcionālo kultūras centru skaits</t>
  </si>
  <si>
    <t>Izveidoto daudz-funkcionālo centru skaits</t>
  </si>
  <si>
    <t>3.4.3.2</t>
  </si>
  <si>
    <t>Sociālekonomiski nozīmīgu kultūras mantojuma objektu atjaunošana</t>
  </si>
  <si>
    <t>Atjaunoto un saglabāto kultūras mantojuma objektu skaits</t>
  </si>
  <si>
    <t>Atbalstīto projektu skaits</t>
  </si>
  <si>
    <t>3.4.3.3.</t>
  </si>
  <si>
    <t>Atbalsts kultūras pieminekļu privātīpašniekiem kultūras pieminekļu saglabāšanā un to sociālekonomiskā potenciāla efektīvā izmantošanā</t>
  </si>
  <si>
    <t>Privātīpašumā esošo atjaunoto un saglabāto kultūras mantojuma objektu skaits</t>
  </si>
  <si>
    <t>3.4.4.1.</t>
  </si>
  <si>
    <t>Daudzdzīvokļu māju siltumnoturības uzlabošanas pasākumi</t>
  </si>
  <si>
    <t>371</t>
  </si>
  <si>
    <t>Ieviesti energoefektivitātes pasākumi daudzdzīvokļu mājās</t>
  </si>
  <si>
    <t>Īstenoto projektu skaits (projektu iesniegumu pieņemšana vēl turpinās)</t>
  </si>
  <si>
    <t>3.4.4.2.</t>
  </si>
  <si>
    <t>Sociālo dzīvojamo māju siltumnoturības uzlabošanas pasākumi</t>
  </si>
  <si>
    <t>259</t>
  </si>
  <si>
    <t>Izveidotas energoefektīvas sociālās mājas</t>
  </si>
  <si>
    <t xml:space="preserve">3.5.prioritāte "Vides infrastruktūras un videi draudzīgas enerģētikas veidošana" </t>
  </si>
  <si>
    <t>3.5.1.1.</t>
  </si>
  <si>
    <t>Ūdenssaimniecības infrastruktūras attīstība aglomerācijās ar cilvēku ekvivalentu lielāku par 2000**</t>
  </si>
  <si>
    <t>3.5.1.2.1.</t>
  </si>
  <si>
    <t>Normatīvo aktu prasībām neatbilstošo izgāztuvju rekultivācija*</t>
  </si>
  <si>
    <t>376</t>
  </si>
  <si>
    <t>Rekultivēto normatīvo aktu prasībām neatbilstošo atkritumu izgāztuvju skaits</t>
  </si>
  <si>
    <t>3.5.1.2.2.</t>
  </si>
  <si>
    <t>Reģionālo atkritumu apsaimniekošanas sistēmu attīstība**</t>
  </si>
  <si>
    <t>Papildu iedzīvotāju skaits, uz ko vērsti atkritumu apsaimniekošanas projekti</t>
  </si>
  <si>
    <t>3.5.1.2.3.</t>
  </si>
  <si>
    <t>Dalītās atkritumu apsaimniekošanas sistēmas attīstība*</t>
  </si>
  <si>
    <t>Dalītās atkritumu savākšanas punktu skaits</t>
  </si>
  <si>
    <t>3.5.1.3.</t>
  </si>
  <si>
    <t>Natura 2000 teritorijas, uz kurām vērsti antropogēno slodzi samazinošie projekti, skaits</t>
  </si>
  <si>
    <t>Antropogēno slodzi samazinošo infrastruktūras projektu skaits Natura 2000 teritorijās</t>
  </si>
  <si>
    <t>Izvietoto robežzīmju skaits Natura 2000 teritoriju iezīmēšanai dabā</t>
  </si>
  <si>
    <t>3.5.1.4.</t>
  </si>
  <si>
    <t>Vides monitoringa un kontroles sistēmas attīstība</t>
  </si>
  <si>
    <t>Īstenotās ES direktīvas ūdeņu un gaisa stāvokļa kontrolei un uzraudzībai, skaits</t>
  </si>
  <si>
    <t>3.5.2.1.</t>
  </si>
  <si>
    <t>Pasākumi centralizētās siltumapgādes sistēmu efektivitātes paaugstināšanai</t>
  </si>
  <si>
    <t>Rekonstruētās siltumenerģijas ražošanas jaudas</t>
  </si>
  <si>
    <t>MWel</t>
  </si>
  <si>
    <t>Dati no īstenotajiem projektiem (daļa projektu ir apstiprināta, daļa tiek šobrīd vērtēta - 21.11.11. noslēdzās 3.5.2.1.1.apakšaktivitātes 3.atlases kārta, savukārt 3.5.2.1.2.apakšaktivitātē projektu atlase būs no 01.12.11.-01.02.12.)</t>
  </si>
  <si>
    <t>Rekonstruētie siltumtīkli</t>
  </si>
  <si>
    <t>Dati no īstenotajiem projektiem (daļa projektu ir apstiprināta, daļa tiek šobrīd vērtēta - 21.11.11. noslēdzās 3.5.2.1.1.apakšaktivitātes 3.atlases kārta)</t>
  </si>
  <si>
    <t>3.5.2.2.</t>
  </si>
  <si>
    <t>Atjaunojamo energoresursu izmantojošu koģenerācijas elektrostaciju attīstība</t>
  </si>
  <si>
    <t>Uzstādīto atjaunojamos energoresursus izmantojošu koģenerācijas elektrostaciju jaudas</t>
  </si>
  <si>
    <t>3.6.prioritāte "Policentriska attīstība"   </t>
  </si>
  <si>
    <t>3.6.1.1.</t>
  </si>
  <si>
    <t>Nacionālas un reģionālas nozīmes attīstības centru izaugsmes veicināšana līdzsvarotai valsts attīstībai</t>
  </si>
  <si>
    <t>392</t>
  </si>
  <si>
    <t>Projektu skaits, kas sekmē pilsētvides atjaunošanu un/vai revitalizāciju, nodrošinot pilsētu ilgtspējīgu attīstību un uzlabojot to pievilcību</t>
  </si>
  <si>
    <t>Pārbaudes projektu īstenošanas vietās</t>
  </si>
  <si>
    <t>274</t>
  </si>
  <si>
    <t>Projektu skaits, kas sekmē kopienas attīstību, uzlabojot pakalpojumu pieejamību, nodrošinot vienādas tiesības visām iedzīvotāju grupām</t>
  </si>
  <si>
    <t>273</t>
  </si>
  <si>
    <t>Projektu skaits, kas veicina pilsētu konkurētspējas celšanos, t.sk., sekmē uzņēmējdarbības un tehnoloģiju attīstību</t>
  </si>
  <si>
    <t>3.6.1.2.</t>
  </si>
  <si>
    <t xml:space="preserve">Rīgas pilsētas ilgtspējīga attīstība </t>
  </si>
  <si>
    <t>3.6.2.1.</t>
  </si>
  <si>
    <t>Atbalsts novadu pašvaldību kompleksai attīstībai</t>
  </si>
  <si>
    <t>IZN001</t>
  </si>
  <si>
    <t>Atbalstīto novada pašvaldību skaits</t>
  </si>
  <si>
    <t>3.7.prioritāte "Tehniskā palīdzība ERAF ieviešanai"   </t>
  </si>
  <si>
    <t>3.8.prioritāte "Tehniskā palīdzība KF ieviešanai"   </t>
  </si>
  <si>
    <t>Pilna laika nodarbināto pētnieku, kuri saņēmuši ESF atbalstu,  īpatsvars pret  kopējo zinātnē un pētniecībā nodarbināto skaitu</t>
  </si>
  <si>
    <t>rezultāta</t>
  </si>
  <si>
    <t>IZM aprēķini</t>
  </si>
  <si>
    <t>Doktorantu, kas pirms iestāšanās doktorantūrā saņēmuši ESF atbalstu studijām maģistrantūrā, īpatsvars pret kopējo doktorantūras studentu skaitu</t>
  </si>
  <si>
    <t>Doktorantu, kuri saņēmuši ESF atbalstu studijām doktorantūrā, īpatsvars pret kopējo doktorantūras studentu skaitu</t>
  </si>
  <si>
    <t>Izglītojamo, kas apgūst uzlabotās profesionālās izglītības programmas, īpatsvars pret izglītojamo skaitu profesionālajā izglītībā</t>
  </si>
  <si>
    <t>1.2.1.1.1./ 1.2.1.2.1.</t>
  </si>
  <si>
    <t>Vispārējās izglītības un profesionālās izglītības iestāžu, kuras īsteno uzlabotās programmas, īpatsvars pret kopējo vispārējās un profesionālās izglītības iestāžu skaitu</t>
  </si>
  <si>
    <t>1.2.1.1.2./1.2.1.2.3</t>
  </si>
  <si>
    <t>Vispārējās un profesionālās izglītības pedagogu, kas pilnveidojuši savu kompetenci profesionālajā un vispārējā izglītībā, īpatsvars pret kopējo pedagogu skaitu</t>
  </si>
  <si>
    <t>Profesionālās izglītības izglītojamo īpatsvars, kuri saņēmuši tiešu ESF atbalstu pret kopējo profesionālās izglītības izglītojamo skaitu</t>
  </si>
  <si>
    <t>Izglītojamo (7-12 kl. audzēkņi), kas apgūst uzlabotās vispārējās izglītības programmās, īpatsvars pret kopējo izglītojamo skaitu 7.-12.klasē</t>
  </si>
  <si>
    <t xml:space="preserve">Atbalstu saņēmušo bezdarbnieku un darba meklētāju īpatsvars, kas 6 mēnešu laikā pēc saņemtajām apmācībām iekārtojas darbā </t>
  </si>
  <si>
    <t xml:space="preserve">% </t>
  </si>
  <si>
    <t xml:space="preserve">Atklāto darba attiecību un darba tirgus likumdošanas pārkāpumu skaita samazināšanās Valsts darba inspekcijas apsekotajos uzņēmumos </t>
  </si>
  <si>
    <t>VDI darbības pārskats</t>
  </si>
  <si>
    <t>samazinājums par 15%</t>
  </si>
  <si>
    <t xml:space="preserve">Ekonomiski aktīvo uzņēmumu īpatsvars procentos, kuri apmācījuši darbiniekus ar ESF atbalstu </t>
  </si>
  <si>
    <t>Pašnodarbinātību un komercdarbību uzsākušo personu īpatsvars no konsultācijas un apmācības saņēmušajām personām 6 mēnešu laikā pēc atbalsta saņemšanas</t>
  </si>
  <si>
    <t>Atbilstoši (sekmīgi nokārtota resertifikācija) apmācītā veselības aprūpes personāla īpatsvars</t>
  </si>
  <si>
    <t>1.4.1.2.</t>
  </si>
  <si>
    <t>ESF līdzfinansēto sociālās rehabilitācijas pakalpojumu saņēmušo personu skaits, kas iesaistās izglītības apguvē, profesionālajā rehabilitācijā vai nodarbinātībā sešu mēnešu laikā pēc projekta noslēguma</t>
  </si>
  <si>
    <t xml:space="preserve">Atbalstīto personu īpatsvars, kas kļūst ekonomiski aktīvi 6 mēnešu laikā pēc atbalsta saņemšanas </t>
  </si>
  <si>
    <t>1.5.1.1.1.</t>
  </si>
  <si>
    <t>Nodrošināta Latvijas atbilstība Māstrihtas kritērijiem un gatavība Eiropas vienotās valūtas ieviešanai</t>
  </si>
  <si>
    <t>1.5.1.3.</t>
  </si>
  <si>
    <t>Darbinieku īpatsvars, ar kuriem ir noslēgts darba koplīgums</t>
  </si>
  <si>
    <t xml:space="preserve">NVO īpatsvars, kas piedalās ES struktūrfondu finansēto pasākumu īstenošanā </t>
  </si>
  <si>
    <t>Projektu progresa pārskati un Lursoft dati par reģistrēto NVO skaitu/ VIS</t>
  </si>
  <si>
    <t>Noslēgtās vienošanās par ES fonda proejkta īstenošanu</t>
  </si>
  <si>
    <t xml:space="preserve">Izstrādātie / aktualizētie plānošanas reģionu un pašvaldību attīstības plānošanas dokumenti (skaits) </t>
  </si>
  <si>
    <t>Iesniegtie apstiprinātie attīstības plānošanas dokumenti</t>
  </si>
  <si>
    <t>Eiropas Savienības fondu līdzekļu sekmīgas apguves vērtējums Latvijas iedzīvotāju vidū</t>
  </si>
  <si>
    <t>203</t>
  </si>
  <si>
    <t>Piesaistītais privātā sektora finansējums P&amp;A</t>
  </si>
  <si>
    <t>EUR</t>
  </si>
  <si>
    <t>Rezultāta</t>
  </si>
  <si>
    <t>Dati balstīti uz plānotajām prognozēm, par projektiem, kas tiek īstenoti un prognozētajiem par projektiem, par kuriem tiks slēgti  līgums.</t>
  </si>
  <si>
    <t>205</t>
  </si>
  <si>
    <t>Iesniegto starptautisko patentu pieteikumu skaits</t>
  </si>
  <si>
    <t>178</t>
  </si>
  <si>
    <t>Pieteikto starptautisko patentu skaits (gadā)</t>
  </si>
  <si>
    <t>Dati tiks iegūti no Patentu valdes, par reģistrētajiem patentiem aktivitātes īstenošanas laika posmā</t>
  </si>
  <si>
    <t>Ņemot vērā, ka sākotnēji DPP nebija atrunāts, vai runa ir par pieteiktajiem vai reģistrētajiem starptautiskajiem patentiem, 2010.gadā tika veikti grozījumi DPP, nosakot, ka rādītāja uzskaitē tiks ņemti vērā pieteiktie patenti. Faktisko aktivitātes ieguldījumu varēs novērtēt pēc aktivitātes īstenšansas beigām, iegūstot datus no Patentu valdes par reģistrētajiem patentiem aktivitātes īstenošanas laika posmā.
Rādītāja plānotā vērtība pa gadiem iegūta, ņemot vērā projektu sniegto informāciju.</t>
  </si>
  <si>
    <t>177</t>
  </si>
  <si>
    <t>Starptautiski atzītu publikāciju (tajā skaitā SCI) skaita pieaugums (publikācijas gadā)</t>
  </si>
  <si>
    <t>Vai nu no pašu projektu sniegtās informācijas progresu pārskatos vai lūdzot iesūtīt ministrijā katrā projektā publicēto un atzīto publikāciju skaitu (nosaukumus).</t>
  </si>
  <si>
    <t>179</t>
  </si>
  <si>
    <t>Radīto P&amp;A darbavietu skaits – 50</t>
  </si>
  <si>
    <t>Dati balstīti uz plānotajām prognozēm, par projektiem, kas tiek īstenoti.</t>
  </si>
  <si>
    <t>51</t>
  </si>
  <si>
    <t>iesniegto starptautisko patentu pieteikumu skaits</t>
  </si>
  <si>
    <t>2.1.2.2.</t>
  </si>
  <si>
    <t>189</t>
  </si>
  <si>
    <t>Apgrozījuma pieaugums atbalstītajos uzņēmumos divus gadus pēc investīcijas saņemšanas – 20%</t>
  </si>
  <si>
    <t>217</t>
  </si>
  <si>
    <t>Piesaistītā privātā finansējuma apjoms komercdarbības attīstībai</t>
  </si>
  <si>
    <t>183</t>
  </si>
  <si>
    <t>Sēklas stadijas investīciju skaits, kas tiek finansētas tālākās attīstības stadijās – 45</t>
  </si>
  <si>
    <t>184</t>
  </si>
  <si>
    <t>Apgrozījuma pieaugums atbalstītajos uzņēmumos divus gadus pēc investīcijas/aizdevuma saņemšanas – 20%</t>
  </si>
  <si>
    <t>211</t>
  </si>
  <si>
    <t>Piesaistīts privātais finansējums aizdevumu un līzinga finansētiem pasākumiem</t>
  </si>
  <si>
    <t>216</t>
  </si>
  <si>
    <t>Jaunradītie komersanti augsto un vidējo tehnoloģiju nozarēs</t>
  </si>
  <si>
    <t>212</t>
  </si>
  <si>
    <t>MVK ieguldītā riska kapitāla finansējuma apjoms</t>
  </si>
  <si>
    <t>213</t>
  </si>
  <si>
    <t>Sēklas stadijas investīciju skaits, kas tiek finansētas tālākās attīstības stadijās</t>
  </si>
  <si>
    <t>214</t>
  </si>
  <si>
    <t>Biznesa eņģeļu investīciju skaits komersantos</t>
  </si>
  <si>
    <t>215</t>
  </si>
  <si>
    <t>Alternatīvajā vērtspapīru tirgū emitējušo MVK skaits</t>
  </si>
  <si>
    <t>188</t>
  </si>
  <si>
    <t>Ekonomiski aktīvie uzņēmumi, kas saņēmuši atbalstu biznesa inkubatoros – 82</t>
  </si>
  <si>
    <t>224</t>
  </si>
  <si>
    <t>Ekonomiski aktīvo komersantu skaits uz 1000 iedzīvotājiem</t>
  </si>
  <si>
    <t>Datiks tiks iegūti no Centrālās statistikas pārvaldes. Dati balstīti uz prognozēm par noslēgtajiem līgumiem.</t>
  </si>
  <si>
    <t>Dati balstīti uz plānotajām prognozēm, par projektiem, kas tiek īstenoti. Un Lursoft pieejamā informācija. IK gadījumā VID.</t>
  </si>
  <si>
    <t>70</t>
  </si>
  <si>
    <t>Profesionālās izglītības iestāžu audzēkņu īpatsvars, kas mācās modernos apstākļos (% no audzēkņu kopskaita tautsaimniecības attīstībai prioritārajās jomās)</t>
  </si>
  <si>
    <t>Projektu informācija pret statistikas datiem</t>
  </si>
  <si>
    <t>3.1.2.1.1.</t>
  </si>
  <si>
    <t>283</t>
  </si>
  <si>
    <t>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t>
  </si>
  <si>
    <t>288</t>
  </si>
  <si>
    <t>Vispārējās vidējās izglītības iestāžu audzēkņu īpatsvars, kuri mācās modernizētos dabaszinātņu kabinetos (% no audzēkņu kopskaita attiecīgajā gadā)</t>
  </si>
  <si>
    <t>289</t>
  </si>
  <si>
    <t>Izglītojamo ar speciālām vajadzībām īpatsvars, kam nodrošinātas izglītības iespējas uzlabotā mācību vidē</t>
  </si>
  <si>
    <t>290</t>
  </si>
  <si>
    <t>Izglītojamiem ar funkcionāliem traucējumiem pielāgoto vispārējās vidējās izglītības iestāžu īpatsvars no kopējā vispārējās vidējās izglītības iestāžu skaita</t>
  </si>
  <si>
    <t>Atbalstīto darba tirgus iestāžu un sociālo pakalpojumu sniedzēju institūciju sniegto pakalpojumu izmantojušo personu skaita pieaugums - 2%</t>
  </si>
  <si>
    <t>Institūciju darbības rezultāti</t>
  </si>
  <si>
    <t>pieaugums 2%</t>
  </si>
  <si>
    <t>300</t>
  </si>
  <si>
    <t>Bērnu skaita rindās uz vietām pirmsskolas izglītības iestādēs samazināšanās plānošanas reģionos</t>
  </si>
  <si>
    <t>DPP rādītājs 2004 gadā pret radīto vietu skaitu PII</t>
  </si>
  <si>
    <t>301</t>
  </si>
  <si>
    <t>Alternatīvās aprūpes centru pakalpojumu izmantojošo personu skaits</t>
  </si>
  <si>
    <t>Apmeklējuma saraksti, progresa pārskatos sniegtā informācija un pārbaude sprojektu īstenošanas vietās.</t>
  </si>
  <si>
    <t>3.1.5.1.</t>
  </si>
  <si>
    <t>Ambulatorās veselības aprūpes attīstība</t>
  </si>
  <si>
    <t>307</t>
  </si>
  <si>
    <t>Vidējais pacientu skaits uz vienu primārās veselības aprūpes ārstu praksi</t>
  </si>
  <si>
    <t>Veselības norēķinu centra dati</t>
  </si>
  <si>
    <t>309</t>
  </si>
  <si>
    <t>Operatīvajam medicīniskajam transportlīdzeklim nepieciešamais laiks, lai nokļūtu līdz pacientam laukos [minūtes]</t>
  </si>
  <si>
    <t>minūtes</t>
  </si>
  <si>
    <t xml:space="preserve">Neatliekamās medicīniskās palīdzības dienesta dati </t>
  </si>
  <si>
    <t>3.1.5.3.</t>
  </si>
  <si>
    <t>Stacionārās veselības aprūpes pakalpojumu sniedzēju attīstība</t>
  </si>
  <si>
    <t>Vidējais gultu noslogojums slimnīcās</t>
  </si>
  <si>
    <t>Veselības ekonomikas centra dati</t>
  </si>
  <si>
    <t>242</t>
  </si>
  <si>
    <t>Laika ietaupījuma vērtība pasažieriem dēļ noasfaltēta pirmās šķiras a/c</t>
  </si>
  <si>
    <t>EUR/gadā</t>
  </si>
  <si>
    <t>317</t>
  </si>
  <si>
    <t>Rekonstruēto tranzītielu km skaits no kopējā tranzītielu skaita</t>
  </si>
  <si>
    <t>318</t>
  </si>
  <si>
    <t>Negadījumu skaita samazinājums apdzīvotās vietās ārpus Rīgas tajās vietās, kur negadījumu skaits ir identificēts</t>
  </si>
  <si>
    <t>Uzraudzības ziņojumi/VIS</t>
  </si>
  <si>
    <t>3.2.1.3.2.</t>
  </si>
  <si>
    <t>Satiksmes drošības uzlabojumi Rīgā</t>
  </si>
  <si>
    <t>319</t>
  </si>
  <si>
    <t>Ceļu satiksmes negadījumos bojā gājušo skaita attiecības pret satiksmes intensitātes pieaugumu samazinājums Rīgā</t>
  </si>
  <si>
    <t>VAS "Ceļu satiksmes drošības direkcija"</t>
  </si>
  <si>
    <t>3.2.1.4.</t>
  </si>
  <si>
    <t>Mazo ostu infrastruktūras uzlabošana</t>
  </si>
  <si>
    <t>320</t>
  </si>
  <si>
    <t>Kuģu ar kravnesību virs 5000 GT īpatsvars mazajā ostā</t>
  </si>
  <si>
    <t>244</t>
  </si>
  <si>
    <t>Elektronisko pakalpojumu lietotāju īpatsvars uz 100 iedzīvotājiem</t>
  </si>
  <si>
    <t>EUROSTAT dati</t>
  </si>
  <si>
    <t>328</t>
  </si>
  <si>
    <t>Mājsaimniecības ar platjoslas pieslēgumu internetam</t>
  </si>
  <si>
    <t>3.2.2.4.1.</t>
  </si>
  <si>
    <t>Valsts nozīmes elektronisko sakaru tīklu izveide, attīstība un pilnveidošana</t>
  </si>
  <si>
    <t>329</t>
  </si>
  <si>
    <t>Operatīvie dienesti nodrošināti ar balss un datu pārraidi ārkārtas gadījumos</t>
  </si>
  <si>
    <t>3.2.2.4.2.</t>
  </si>
  <si>
    <t>Informācijas datu pārraides drošības nodrošināšana</t>
  </si>
  <si>
    <t>330</t>
  </si>
  <si>
    <t>Publisko iestāžu informācijas sistēmām nodarītie kaitējumi no „ārpuses”</t>
  </si>
  <si>
    <t>336</t>
  </si>
  <si>
    <t>Laika ietaupījuma vērtība pasažieriem dēļ izbūvēta un rekonstruēta TEN autoceļa</t>
  </si>
  <si>
    <t>LVC „Metodiskie norādījumi autoceļu projektu ieguvumu/izdevumu ekonomiskai novērtēšanai”</t>
  </si>
  <si>
    <t>250</t>
  </si>
  <si>
    <t>Dzelzceļa posma Rīga - Krustpils (t.sk., Skrīveri-Krustpils iecirknis) caurlaides spēja</t>
  </si>
  <si>
    <t>tonnas/gadā</t>
  </si>
  <si>
    <t>338</t>
  </si>
  <si>
    <t>Rīgas dzelzceļa mezgla staciju pārstrādes spēja</t>
  </si>
  <si>
    <t>252</t>
  </si>
  <si>
    <t>Palielināta ostu caurlaides spēja</t>
  </si>
  <si>
    <t>253</t>
  </si>
  <si>
    <t>Lidostas „Rīga” termināla jaudas palielinājums</t>
  </si>
  <si>
    <t>341</t>
  </si>
  <si>
    <t>Radīti priekšnoteikumi regulāro reisu uzsākšanai reģionālajās lidostās</t>
  </si>
  <si>
    <t>255</t>
  </si>
  <si>
    <t>Pārvadāto pasažieru skaits Rīgā un piepilsētā</t>
  </si>
  <si>
    <t>346</t>
  </si>
  <si>
    <t>Vidējais elektrovilcienu vagonu parka vecums</t>
  </si>
  <si>
    <t>GADI</t>
  </si>
  <si>
    <t>347</t>
  </si>
  <si>
    <t>Vidējais dīzeļvilcienu vagonu parka vecums</t>
  </si>
  <si>
    <t>3.4.</t>
  </si>
  <si>
    <t>Kvalitatīvas vides dzīvei un ekonomiskai aktivitātei nodrošināšana</t>
  </si>
  <si>
    <t>Kvalitatīvas vides dzīvei un ekonomiskai aktivitātei nodrošināšana**</t>
  </si>
  <si>
    <t>269</t>
  </si>
  <si>
    <t>Iedzīvotāju īpatsvars, kam nodrošināti normatīvo aktu prasībām atbilstoši notekūdeņu apsaimniekošanas pakalpojumi</t>
  </si>
  <si>
    <t>Aprēķināts no 3.4.1.1. un 3.5.1.1. aktivitātes sasniegtajiem un plānotajiem rezultātu rādītājiem</t>
  </si>
  <si>
    <t>260</t>
  </si>
  <si>
    <t>Iedzīvotāju īpatsvars, kam nodrošināti normatīvo aktu prasībām atbilstoši dzeramā ūdens apsaimniekošanas pakalpojumi</t>
  </si>
  <si>
    <t>262</t>
  </si>
  <si>
    <t>Ienākošo nerezidentu tūrisma īpatsvara palielinājums (bāzes vērtība 2004.gadā - 3 000 000)</t>
  </si>
  <si>
    <t>Centrālā statistikas pārvalde (visi projekti jau ir apstiprināti un tiek īstenoti)</t>
  </si>
  <si>
    <t>Ūdenssaimniecības infrastruktūras attīstība apdzīvotās vietās ar iedzīvotāju skaitu līdz 2000</t>
  </si>
  <si>
    <t>REZ002</t>
  </si>
  <si>
    <t>Iedzīvotāju īpatsvars, kam nodrošināti normatīvo aktu prasībām atbilstoši dzeramā ūdens apsaimniekošanas pakalpojumi, % (ERAF)</t>
  </si>
  <si>
    <t>261</t>
  </si>
  <si>
    <t>Iedzīvotāju īpatsvars, kam nodrošināti normatīvo aktu prasībām atbilstoši notekūdens apsaimniekošanas pakalpojumi, % (ERAF)</t>
  </si>
  <si>
    <t>369</t>
  </si>
  <si>
    <t>Kultūras pieminekļu īpatsvars, kuru tehniskais stāvoklis var tikt vērtēts kā labs vai apmierinošs</t>
  </si>
  <si>
    <t>Lūdzu KM pārbaudīt datus</t>
  </si>
  <si>
    <t>370</t>
  </si>
  <si>
    <t>Kultūras pakalpojumu pieprasījums</t>
  </si>
  <si>
    <t>Apmeklējumi</t>
  </si>
  <si>
    <t>Daudzfunkcionālo centru apmeklējumu skaits</t>
  </si>
  <si>
    <t>3.4.1.5.</t>
  </si>
  <si>
    <t>Vides risku samazināšana</t>
  </si>
  <si>
    <t>359</t>
  </si>
  <si>
    <t>Iedzīvotāju skaits, uz kuriem vērsti plūdu samazināšanas projekti, skaits</t>
  </si>
  <si>
    <t>364</t>
  </si>
  <si>
    <t>Nakšņojošo tūristu skaits pašvaldībās – potenciālajās projektu realizācijas vietās - pilsētbūvniecības pieminekļu teritorijās</t>
  </si>
  <si>
    <t>365</t>
  </si>
  <si>
    <t>Izstrādātie tūrisma maršruti valsts nozīmes pilsētbūvniecības pieminekļu teritorijās</t>
  </si>
  <si>
    <t>373</t>
  </si>
  <si>
    <t>Siltumenerģijas patēriņa samazinājums atbalstītajās daudzdzīvokļu mājās</t>
  </si>
  <si>
    <t>Aptaujas dati 1.-4.gadā pēc projektu pabeigšanas (projektu iesniegumu pieņemšana vēl turpinās)</t>
  </si>
  <si>
    <t>374</t>
  </si>
  <si>
    <t>Siltumenerģijas patēriņa samazinājums atbalstītajās sociālajās mājās (MWh gadā)</t>
  </si>
  <si>
    <t>Aptaujas dati 1.-4.gadā pēc projektu pabeigšanas (visi projekti jau ir apstiprināti un tiek īstenoti)</t>
  </si>
  <si>
    <t>Lūdzu EM pārbaudīt aprēķina metodiku</t>
  </si>
  <si>
    <t>3.5.</t>
  </si>
  <si>
    <t>Vides infrastruktūras un videi draudzīgas enerģētikas veicināšana** (***)</t>
  </si>
  <si>
    <t>Ūdenssaimniecības infrastruktūras attīstība aglomerācijās ar cilvēku ekvivalentu lielāku par 2000** (****)</t>
  </si>
  <si>
    <t>380</t>
  </si>
  <si>
    <t>Iedzīvotāju īpatsvars, kam nodrošināti normatīvo aktu prasībām atbilstoši ūdensapgādes pakalpojumi, % (KF)</t>
  </si>
  <si>
    <t>REZ003</t>
  </si>
  <si>
    <t>Iedzīvotāju īpatsvars, kam nodrošināti normatīvo aktu prasībām atbilstoši notekūdeņu apsaimniekošanas pakalpojumi, % (KF)</t>
  </si>
  <si>
    <t>Dalītās atkritumu apsaimniekošanas sistēmas attīstība</t>
  </si>
  <si>
    <t>270</t>
  </si>
  <si>
    <t>Dalītās atkritumu savākšanas infrastruktūras nodrošinājums (iedzīvotāju skaits uz vienu atkritumu savākšanas punktu)</t>
  </si>
  <si>
    <t>Natura 2000 teritorijas, uz kurām vērsti antropogēno slodzi samazinošie projekti, skaits*</t>
  </si>
  <si>
    <t>358</t>
  </si>
  <si>
    <t>388</t>
  </si>
  <si>
    <t>Siltumenerģijas zudumi rekonstruētajos siltumtīklos</t>
  </si>
  <si>
    <t>Projektos norādītie dati pabeigšanas brīdī (daļa projektu ir apstiprināta, daļa tiek šobrīd vērtēta - 21.11.11. noslēdzās 3.5.2.1.1.apakšaktivitātes 3.atlases kārta)</t>
  </si>
  <si>
    <t>387</t>
  </si>
  <si>
    <t>Siltumenerģijas ražošanas efektivitāte rekonstruētajos siltumavotos</t>
  </si>
  <si>
    <t>Projektos norādītie dati pabeigšanas brīdī (daļa projektu ir apstiprināta, daļa tiek šobrīd vērtēta - 21.11.11. noslēdzās 3.5.2.1.1.apakšaktivitātes 3.atlases kārta, savukārt 3.5.2.1.2.apakšaktivitātē projektu atlase būs no 01.12.11.-01.02.12.)</t>
  </si>
  <si>
    <t>389</t>
  </si>
  <si>
    <t>Ar atjaunojamiem energoresursiem saražotās elektroenerģijas īpatsvars</t>
  </si>
  <si>
    <t>Centrālā statistikas pārvalde, projektu dati (visi projekti jau ir apstiprināti un tiek īstenoti)</t>
  </si>
  <si>
    <t>3.5.2.4.</t>
  </si>
  <si>
    <t>Daugavas hidroelektrostaciju aizsprostu pārgāžņu rekonstrukcija</t>
  </si>
  <si>
    <t>391</t>
  </si>
  <si>
    <t>Iespējamie zaudējumi Daugavas HES dambju pārrāvuma gadījumā: Videi nodarītie zaudējumi</t>
  </si>
  <si>
    <t>LVL</t>
  </si>
  <si>
    <t>390</t>
  </si>
  <si>
    <t>Iespējamie zaudējumi Daugavas HES dambju pārrāvuma gadījumā: Bojāgājušie cilvēki</t>
  </si>
  <si>
    <t>275</t>
  </si>
  <si>
    <t>Teritorijas attīstības indeksa ranga pieaugums nacionālas nozīmes attīstības centros</t>
  </si>
  <si>
    <t>_</t>
  </si>
  <si>
    <t>396</t>
  </si>
  <si>
    <t>Teritorijas attīstības indeksa ranga pieaugums reģionālas nozīmes attīstības centros</t>
  </si>
  <si>
    <t>REZ001</t>
  </si>
  <si>
    <t>Teritorijas attīstības indeksa ranga pieaugums</t>
  </si>
  <si>
    <t>indekss</t>
  </si>
  <si>
    <t xml:space="preserve">Teritorijas attīstības indeksu novadiem ikgadēji aprēķina Valsts reģionālās attīstības aģentūra, to nosaka:
1) Valsts statistiskās informācijas programma kārtējam gadam – pašlaik spēkā Ministru kabineta 2010.g. 14.decembra noteikumi Nr. 1115 „Noteikumi par valsts statistiskās informācijas programmu 2011.gadam”
2) Ministru kabineta 2010.g. 25.maija noteikumi Nr. 482 „Noteikumi par teritorijas attīstības indeksa aprēķināšanas kārtību un tā vērtībām”
</t>
  </si>
  <si>
    <t> 1,0
(9 novadi)</t>
  </si>
  <si>
    <t> 1,0
(18 novadi)</t>
  </si>
  <si>
    <t>3.7.prioritāte "Tehniskā palīdzība ERAF ieviešanai"     </t>
  </si>
  <si>
    <t>informācija VIS</t>
  </si>
  <si>
    <t>3.8.prioritāte "Tehniskā palīdzība KF ieviešanai"     </t>
  </si>
  <si>
    <t>Akt. / Apakšakt. Nr.</t>
  </si>
  <si>
    <t xml:space="preserve"> </t>
  </si>
  <si>
    <t>Akt. / Apakšakt. Nosaukums</t>
  </si>
  <si>
    <t>Rādītāja kods</t>
  </si>
  <si>
    <t>Rādītāja nosaukums</t>
  </si>
  <si>
    <t>Datu uzskaites / ieguves veids</t>
  </si>
  <si>
    <t>Akt./ Apakšakt. Nosaukums</t>
  </si>
  <si>
    <t>DPP sasniedzamā rādītāja vērtībā tiek ņemta vērā arī indikatora bāzes vērtība - 3 institūcijas, kas tiek summētas pie iznākuma rādītāja - 22 institūcijas. Tā kā viens projekts noslēdzās 31.12.2011 un formāli līdz 2011.gada beigām nebija iesniegts MK un noslēguma pārskats, tad informācija par šī projekta ietvaros atbalstīto vienu institūciju vēl nav ievadīta VIS. Pēc iepriekšminēto dokumentu apstiprināšanas, tiks aktualizēta rādītāja vērtība un plānotais iznākums- 26 institūcijas tiks sasniegts pilnā apmērā.</t>
  </si>
  <si>
    <t xml:space="preserve">Kā jau tika norādīts iepriekšējā informācijas sagatavošanas laikā, AI prognozētie rādītāji balstās uz AI pieņēmumiem par indikatīvajiem atklātu projektu iesniegumu atlašu rezultātiem. Līdz ar to uzskatām, ka pamatojums par pieņēmumu neizpildi nav nepieciešams, jo DPP plānotais rādītājs jau ir pārsniegts. DPP plānotā rādītāja vērtības pārsniegšana ir saistīta ar to, ka 49% no apstiprinātajiem projektiem tiek īstenoti partnerībā, daudzi finansējuma saņēmēji ir NVO jumta organizācijas vai NVO reģionālie centri, kā arī NVO ierobežotajām iespējām saņemt atbalstu citu aktivitāšu ietvaros. </t>
  </si>
  <si>
    <t>Publiskās pārvaldes iestāžu, kurās ieviesta kvalitātes vadības sistēma, skaita pieaugums par 12%</t>
  </si>
  <si>
    <t>Aktivitātes ieviešanas gaitā tika akreditētas 9 institūciju KVS, bet 3 institūcijās bija paredzēta KVS akreditācija pēc projekta noslēguma, tādēļ tās tiek ieskaitītas rezultāta rādītāja vērtībā.</t>
  </si>
  <si>
    <t>Kā jau tika norādīts iepriekšējā informācijas sagatavošanas laikā, AI prognozētie rādītāji balstās uz AI pieņēmumiem par indikatīvajiem atklātu projektu iesniegumu atlašu rezultātiem. Līdz ar to uzskatām, ka pamatojums par pieņēmumu neizpildi nav nepieciešams, jo DPP plānotais rādītājs tiek sasniegts atbilstoši aktivitātes un projektu ieviešanas gaitai.</t>
  </si>
  <si>
    <t>Tabula Nr.2. "Rezultāta rādītāji"</t>
  </si>
  <si>
    <t>Tabula Nr.1. "Iznākuma rādītāji"</t>
  </si>
  <si>
    <t>Informācija par darbības programmās noteikto rādītāju izpildi 2011.gadā</t>
  </si>
  <si>
    <t>Plānotā 2011.gada rādītāja vērtība nav sasniegta, jo tika pagarināti projektu pabeigšanas termiņi, attiecīgi rādītāja izpilde ir aizkavējusies.</t>
  </si>
  <si>
    <t>Projekta noslēguma maksājums tiks veikts 2012.gadā, kā arī tiks apstiprināts noslēguma pārskats, attiecīgi 2011.gada plānotā rādītāja izpilde tiks nodrošināta 2012.gada sākumā.</t>
  </si>
  <si>
    <t>Plānotā 2011.gada vērtība pārsniegta, jo pabeigti vairāk projekti nekā sākotnēji plānots.</t>
  </si>
  <si>
    <t>Nav konstatētas būtiskas atkāpes no 2011.gada plāna.</t>
  </si>
  <si>
    <t>Rādītājs ir atbilstošs projektiem, kam ir VIS status ir "Pabeigts"</t>
  </si>
  <si>
    <t>Rādītājs ir atbilstošs projektiem, kam VIS status ir "Pabeigts", ja tiek skatīti projekti, kam ir veikts gala maksājums, tad tādi ir 45 projekti</t>
  </si>
  <si>
    <t>Sasniegtās vērtības izmaiņas saistītas ar iestāšu reorganizāciju un apvienošanu</t>
  </si>
  <si>
    <t>Radītāja sasniegšana aizkavējusies projektu īstenošanas termiņa pagarinājumu dēļ.</t>
  </si>
  <si>
    <t>Indicators has delayed because of projects implementation prolongation.</t>
  </si>
  <si>
    <t>Rādītāja plānotā vērtība pa gadiem iegūta, ņemot vērā projektu sniegto informāciju. Informācija par faktiski sasniegto vērtību 2011.gadā tiks iegūta vai nu no pašu projektu sniegtās informācijas progresu pārskatos vai lūdzot iesūtīt ministrijā katrā projektā publicēto un atzīto publikāciju skaitu (nosaukumus).</t>
  </si>
  <si>
    <t>methodology of counting of indicator was changed</t>
  </si>
  <si>
    <t>Cilvēkresursu piesaiste zinātnei</t>
  </si>
  <si>
    <t>Atbalsts maģistra studiju īstenošanai / Atbalsts doktora studiju programmu īstenošanai</t>
  </si>
  <si>
    <t xml:space="preserve">Atbalsts maģistra studiju īstenošanai </t>
  </si>
  <si>
    <t>Atbalsts doktora studiju programmu īstenošanai</t>
  </si>
  <si>
    <t>Studiju programmu satura un īstenošanas uzlabošana un akadēmiskā personāla kompetences pilnveidošana</t>
  </si>
  <si>
    <t>Nozaru kvalifikāciju sistēmas pilnveide, profesionālās izglītības satura un profesionālajā izglītībā iesaistīto pušu sadarbības uzlabošana</t>
  </si>
  <si>
    <t>Profesionālajā izglītībā iesaistīto pedagogu kompetences paaugstināšana</t>
  </si>
  <si>
    <t>Sākotnējās profesionālās izglītības pievilcības veicināšana</t>
  </si>
  <si>
    <t>Vispārējās vidējās izglītības satura reforma, mācību priekšmetu, metodikas un mācību sasniegumu vērtēšanas sistēmas uzlabošana</t>
  </si>
  <si>
    <t xml:space="preserve">Atbalsts vispārējās izglītības pedagogu nodrošināšanai prioritārajos mācību priekšmetos </t>
  </si>
  <si>
    <t>Vispārējās izglītības pedagogu kompetences paaugstināšana un prasmju atjaunošana</t>
  </si>
  <si>
    <t>Pedagogu konkurētspējas veicināšana izglītības sistēmas optimizācijas apstākļos</t>
  </si>
  <si>
    <t>Atbalsta pasākumu īstenošana jauniešu sociālās atstumtības riska mazināšanai un jauniešu ar funkcionāliem traucējumiem integrācijai izglītībā</t>
  </si>
  <si>
    <t>Atbalsts mūžizglītības politikas pamatnostādņu īstenošanai</t>
  </si>
  <si>
    <t>Bezdarbnieku un darba meklētāju apmācība</t>
  </si>
  <si>
    <t>Atbalsts pašnodarbinātības un uzņēmējdarbības uzsākšanai</t>
  </si>
  <si>
    <t>Darba attiecību un darba drošības normatīvo aktu praktiskā piemērošana un uzraudzības pilnveidošana</t>
  </si>
  <si>
    <t>Vietējo nodarbinātības veicināšanas pasākumu plānu ieviešanas atbalsts</t>
  </si>
  <si>
    <t>Augstas kvalifikācijas darbinieku piesaiste</t>
  </si>
  <si>
    <t>Veselības aprūpes un veicināšanas procesā iesaistīto institūciju personāla kompetences, prasmju un iemaņu līmeņa paaugstināšana</t>
  </si>
  <si>
    <t>Atbalsts nodarbināto apmācībām komersantu konkurētspējas veicināšanai - atbalsts partnerībās organizētām apmācībām / - atbalsts komersantu individuāli organizētām apmācībām</t>
  </si>
  <si>
    <t>Atbalsts potenciālo bezdarbnieku apmācībai</t>
  </si>
  <si>
    <t>Darba attiecību un darba drošības normatīvo aktu uzraudzības pilnveidošana</t>
  </si>
  <si>
    <t>Kompleksi atbalsta pasākumi iedzīvotāju integrēšanai darba tirgū / Atbalstītās nodarbinātības pasākumi mērķgrupu bezdarbniekiem</t>
  </si>
  <si>
    <t>Sociālās rehabilitācijas pakalpojumu attīstība personām ar redzes un dzirdes traucējumiem / Sociālās rehabilitācijas un institūcijām alternatīvu sociālās aprūpes pakalpojumu attīstība reģionos</t>
  </si>
  <si>
    <t>Atbalsts strukturālo reformu īstenošanai un analītisko spēju stiprināšanai valsts pārvaldē</t>
  </si>
  <si>
    <t>Kvalitātes vadības sistēmas izveide un ieviešana</t>
  </si>
  <si>
    <t>Sociālo partneru administratīvās kapacitātes stiprināšana</t>
  </si>
  <si>
    <t>NVO administratīvās kapacitātes stiprināšana</t>
  </si>
  <si>
    <t>Speciālistu piesaiste plānošanas reģioniem, pilsētām un novadiem</t>
  </si>
  <si>
    <t>Plānošanas reģionu un vietējāo pašvaldību attīstības plānošanas kapacitātes stiprināšana</t>
  </si>
  <si>
    <t>Pasākums "Atbalsts darbības programmas "Cilvēkresursi un nodarbinātība" vadībai"</t>
  </si>
  <si>
    <t>3.7.1.</t>
  </si>
  <si>
    <t>3.8.1.</t>
  </si>
  <si>
    <t>Pasākums "Atbalsts Kohēzijas fonda vadībai"</t>
  </si>
  <si>
    <t>Pasākums "Atbalsts darbības programmas "Infrastruktūra un pakalpojumi" vadībai</t>
  </si>
  <si>
    <t>Atbalsts maģistra studiju programmu īstenošanai</t>
  </si>
  <si>
    <t>Nozaru kvalifikāciju sistēmas pilnveide, profesionālās izglītības satura un profesionālajā izglītībā iesaistīto pušu sadarbības uzlabošana / Atbalsts sākotnējās profesionālās izglītības programmu īstenošanas kvalitātes uzlabošanai un īstenošanai</t>
  </si>
  <si>
    <t>Nozaru kvalifikāciju sistēmas pilnveide, profesionālās izglītības satura un profesionālajā izglītībā iesaistīto pušu sadarbības uzlabošana / Vispārējās vidējās izglītības satura reforma, mācību priekšmetu, metodikas un mācību sasniegumu vērtēšanas sistēmas uzlabošana</t>
  </si>
  <si>
    <t>Profesionālajā izglītībā iesaistīto pedagogu kompetences paaugstināšana / Vispārējās izglītības pedagogu kompetences paaugstināšana un prasmju atjaunošana</t>
  </si>
  <si>
    <t>Darbspēju vērtēšanas sistēmas un sociālo pakalpojumu ieviešanas sistēmas pilnveidošana</t>
  </si>
  <si>
    <t>1.4.1.1.1/ 1.4.1.1.2.</t>
  </si>
  <si>
    <t>Publisko varu realizējošo institūciju darbības kvalitātes un efektivitātes paaugstināšana</t>
  </si>
  <si>
    <t>Plānošanas reģionu un vietējo pašvaldību attīstības plānošanas kapacitātes paaugstināšana</t>
  </si>
  <si>
    <t>3.7.</t>
  </si>
  <si>
    <t xml:space="preserve">Finanšu ministrs </t>
  </si>
  <si>
    <t>10.01.2012.</t>
  </si>
  <si>
    <t>S.Laugale - Volbaka</t>
  </si>
  <si>
    <t>67083964 Sintija.Laugale-Volbaka@fm.gov.lv</t>
  </si>
  <si>
    <t>AI plānotā vērtība ir sasniegta, bet sistēmā neuzrādās, jo projekta noslēguma progresa dokumentācija, kas iesniegta gada nogalē atrodas izskatīšanā</t>
  </si>
  <si>
    <t xml:space="preserve">Rādītāja vērtība tiek sasniegta, kad projekts tiek pabeigts. </t>
  </si>
  <si>
    <t>AI plānotā vērtība ir sasniegta, bet VIS neuzrādās, jo projekta noslēguma progresa dokumentācija, kas iesniegta gada nogalē atrodas izskatīšanas procesā. Papildus norādām, ka viens projekts ir atsaukts un viens ir īstenojies.</t>
  </si>
  <si>
    <t>Aktivitātes īstenošana ir pārtraukta</t>
  </si>
  <si>
    <t>Aktivitātē netiek plānotas jaunas projektu iesniegumu pieņemšanas kārtas</t>
  </si>
  <si>
    <t>KM</t>
  </si>
  <si>
    <t>SM</t>
  </si>
  <si>
    <t>VM</t>
  </si>
  <si>
    <t>VMs  aprēķini</t>
  </si>
  <si>
    <t>Rādītāju varēs novērtēt ne ātrāk kā 2 gadus pēc projektu pabeigšanas</t>
  </si>
  <si>
    <t>Pārskatīts rādītāja aprēķins</t>
  </si>
  <si>
    <t>Šobrīd rādītāja vērtībā ir 2000 iedzīvotāju uz vienu atkritumu apsaimniekošanas punktu, bet plānotais sasniedzamais rādītājs ir 500 iedzīvotāju uz vienu atkritumu apsaimniekošanas punktu, proti, rādītāja mērķis ir samazināt iedzīvotāju īpatsvaru uz vienu atkritumu apsaimniekošanas punktu. Tādēļ kamēr rādītājs netiks izpildīts, tā % izpilde vienmēr pārsniegs 100%, jo salīdzinošā bāze (sasniedzamā rādītāja vērtība) vienmēr būs mazāka par radītāja vērtību tā ieviešanas laikā.</t>
  </si>
  <si>
    <t>Plānošanas reģionu un pašvaldību īpatsvars, kuros nodrošināta administratīvās kapacitātes stiprināšana</t>
  </si>
  <si>
    <t xml:space="preserve">1.2.prioritāte "Izglītība un prasmes" </t>
  </si>
  <si>
    <t>N//A</t>
  </si>
  <si>
    <t>Plānots, ka rādītāja gala vērtība tiks sasniegta jau 2012. gada 1. ceturksnī.</t>
  </si>
  <si>
    <t>2012.gadā aktivitātes ietvaros tiks uzsākta jauna programma "Algoti pagaidu sabiedriskie darbi"</t>
  </si>
  <si>
    <t>3.1.4.</t>
  </si>
  <si>
    <t>Nodarbinātības un sociālo pakalpojumu infrastruktūra</t>
  </si>
  <si>
    <t>3.1.4.1.3./3.1.4.1.5.</t>
  </si>
  <si>
    <t>Infrastruktūras pilnveidošana sociālās rehabilitācijas pakalpojumu sniegšanai personām ar redzes un dzirdes traucējumiem/ Infrastruktūras pilnveidošana sociālās rehabilitācijas pakalpojumu sniegšanai personām ar garīga rakstura traucējumiem</t>
  </si>
  <si>
    <t>Atbalstīto sociālās rehabilitācijas institūciju teritoriālo struktūrvienību skaits</t>
  </si>
  <si>
    <t>Bāzes vērtība - 44%  kopēja ar 3.5.1.1. aktivitātes bāzes vērtību</t>
  </si>
  <si>
    <t>Bāzes vērtība - 9%  kopēja ar 3.5.1.1. aktivitātes bāzes vērtību</t>
  </si>
  <si>
    <t>Bāzes vērtība - 44%  kopēja ar 3.4.1.1. aktivitātes bāzes vērtību</t>
  </si>
  <si>
    <t>Bāzes vērtība - 9%  kopēja ar 3.4.1.1. aktivitātes bāzes vērtību</t>
  </si>
  <si>
    <t>Plūdu risku samazināšana grūti prognozējamu vižņu-ledus parādību gadījumos</t>
  </si>
  <si>
    <t>Atbildīgā iestāde</t>
  </si>
  <si>
    <t>Rādītājs mēr-vienība</t>
  </si>
  <si>
    <t>AI plānotā sa-sniedzamā rādītāja vērtība 2011.gadā</t>
  </si>
  <si>
    <t>AI plānotā sa-sniedzamā rādītāja vērtība 2012.gadā</t>
  </si>
  <si>
    <t>AI plānotā sa-sniedzamā rādītāja vērtība 2013.gadā</t>
  </si>
  <si>
    <t>AI plānotā sa-sniedzamā rādītāja vērtība 2014.gadā</t>
  </si>
  <si>
    <t>AI plānotā sa-sniedzamā rādītāja vērtība 2015.gadā</t>
  </si>
  <si>
    <t>Sa-sniedzamā rādītāja vērtība plānošanas periodā (gala vērtība saskaņā ar DP/DPP)</t>
  </si>
  <si>
    <t>Izpilde pret AI 2011.g. plānoto vērtību pa-beigtajiem projektiem</t>
  </si>
  <si>
    <r>
      <t>Jaunradītās darba vietas</t>
    </r>
    <r>
      <rPr>
        <strike/>
        <sz val="14"/>
        <color theme="1"/>
        <rFont val="Times New Roman"/>
        <family val="1"/>
        <charset val="186"/>
      </rPr>
      <t xml:space="preserve"> </t>
    </r>
  </si>
  <si>
    <r>
      <rPr>
        <b/>
        <sz val="14"/>
        <color theme="1"/>
        <rFont val="Times New Roman"/>
        <family val="1"/>
        <charset val="186"/>
      </rPr>
      <t>2012. gadā</t>
    </r>
    <r>
      <rPr>
        <sz val="14"/>
        <color theme="1"/>
        <rFont val="Times New Roman"/>
        <family val="1"/>
        <charset val="186"/>
      </rPr>
      <t xml:space="preserve"> rādītāja vērtība pieaug par 276 (4 projekti no 1 atlases un 38 projekti no 2 atlases) vidēji uz projekta  6,5
</t>
    </r>
    <r>
      <rPr>
        <b/>
        <sz val="14"/>
        <color theme="1"/>
        <rFont val="Times New Roman"/>
        <family val="1"/>
        <charset val="186"/>
      </rPr>
      <t xml:space="preserve">2013. gadā </t>
    </r>
    <r>
      <rPr>
        <sz val="14"/>
        <color theme="1"/>
        <rFont val="Times New Roman"/>
        <family val="1"/>
        <charset val="186"/>
      </rPr>
      <t>radītāja vērtība pieaug par 175 (35 projekti no 3 atlases) vidēji uz projektu 5.</t>
    </r>
  </si>
  <si>
    <t>18=8/12</t>
  </si>
  <si>
    <t>19=8/17</t>
  </si>
  <si>
    <t>20=9/12</t>
  </si>
  <si>
    <t>21=9/17</t>
  </si>
  <si>
    <t>Atbalsts ieguldījumiem mikro, maziem un vidējiem komersantiem īpaši atbalstāmajās teritorijās (ĪAT)</t>
  </si>
  <si>
    <t>15=7/9*</t>
  </si>
  <si>
    <t>16=7/14*</t>
  </si>
  <si>
    <t>Sakotnēji plānotā sasniedzamā vertība netiks sasniegta, jo sākotnēji bija paredzēts lielāks finansējuma apjoms riska kapitāla fondiem nekā pašreiz ir pieejams. Līdz ar to, attiecīgi arī sasniedzamie rādītaji būs zemāki atbilstoši pieejamajam finansējuma.</t>
  </si>
  <si>
    <t xml:space="preserve"> Izveidojot programmu, atbilstoši Latvijas valdības noteiktajām prioritārajām nozarēm, kā mērķa grupa šīs programmas ietvaros tika noteikta tieši ražošanas sektora uzņēmumi. Līdz ar to tika palielināts maksimālais aizdevuma apjoms, tādā veidā sniedzot iespēju komersantiem paņemt lielākus aizdevumus (attiecīgi pie pieejamā finansejuma apjoma samazinās atbalstīto komersantu skaits), lai veicinātu lielu ražošanas projektu īstenošanu.</t>
  </si>
  <si>
    <t>Programmas ietvaros izsniegt vairāk garantijas nekā plānots, ņemot vērā programmas pieprasījumu, kā arī programmas efektivitāti izsniedzot garantijas.</t>
  </si>
  <si>
    <t>Vidējais aizdevums šobrīd sastāda aptuveni 1milj. latu, kas ir  lielāks apjoms par sākotnēji plānoto apjomu, līdz ar to arī plānotais atbalstīto komersantu skaits būs mazāks.</t>
  </si>
  <si>
    <t>Sakotnēji plānotā sasniedzamā vērtība netiks sasniegta, jo sākotnēji bija paredzēts lielāks finansējuma apjoms seed kapitāla fondam nekā pašreiz ir pieejams. Līdz ar to, attiecīgi arī sasniedzamie rādītaji būs zemāki atbilstoši pieejamajam finansējuma. Šeit nav jaiekļauj rādītāji no citiem instrumentiem, jo tie nav vērsti uz jaunu komersantu radīšanu (bankas finansē jau esošu uzņēmumu projektus, nevis rada jaunus uzņēmumus).</t>
  </si>
  <si>
    <t>Sākotnēji plānotā sasniedzamā vērtība netiks sasniegta, jo sākotnēji bija paredzēts lielāks finansējuma apjoms riska kapitāla fondiem nekā pašreiz ir pieejams.</t>
  </si>
  <si>
    <t>Sākotnēji plānotā sasniedzamā vērtība netiks sasniegta, jo sākotnēji bija paredzēts lielāks finansējuma apjoms Start-up kapitāla fondam nekā pašreiz ir pieejams. Līdz ar to, attiecīgi arī sasniedzamie rādītaji būs zemāki atbilstoši pieejamajam finansējuma.</t>
  </si>
  <si>
    <t>2.2.prioritāte "Finanšu pieejamība"*</t>
  </si>
  <si>
    <t>*EM ir parvērtējusi prioritātes ieviešanas gaitu un attiecīgi precizējusi plānotās sasniedzamās uzraudzības rādītāju vērtības 2011-2015.gadam</t>
  </si>
  <si>
    <t>2.2.prioritāte "Finanšu pieejamība"**</t>
  </si>
  <si>
    <t>**EM ir parvērtējusi prioritātes ieviešanas gaitu un attiecīgi precizējusi plānotās sasniedzamās uzraudzības rādītāju vērtības 2011-2015.gadam</t>
  </si>
  <si>
    <t>* Atsevišķos gadījumos 3DP ietvaros ir piemērota cita formula</t>
  </si>
  <si>
    <t>Ģimenes ārstu tikla attīstība</t>
  </si>
  <si>
    <t>Atbalstīto ģimenes ārstu prakšu skaits</t>
  </si>
  <si>
    <t>3.1.5.1.1.</t>
  </si>
  <si>
    <t>I.Viņķele</t>
  </si>
  <si>
    <t>1.2.1.1.1./ 1.2.1.1.3</t>
  </si>
  <si>
    <t>Finanšu ministra vietā labklājības ministre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</si>
</sst>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quot;Ls&quot;\ #,##0.00"/>
    <numFmt numFmtId="167" formatCode="0.0"/>
  </numFmts>
  <fonts count="51" x14ac:knownFonts="1">
    <font>
      <sz val="11"/>
      <color theme="1"/>
      <name val="Calibri"/>
      <family val="2"/>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1"/>
      <color theme="1"/>
      <name val="Calibri"/>
      <family val="2"/>
      <scheme val="minor"/>
    </font>
    <font>
      <sz val="10"/>
      <name val="Arial"/>
      <family val="2"/>
      <charset val="186"/>
    </font>
    <font>
      <b/>
      <sz val="8"/>
      <color theme="1"/>
      <name val="Times New Roman"/>
      <family val="1"/>
      <charset val="186"/>
    </font>
    <font>
      <sz val="8"/>
      <color theme="1"/>
      <name val="Times New Roman"/>
      <family val="1"/>
      <charset val="186"/>
    </font>
    <font>
      <sz val="8"/>
      <name val="Times New Roman"/>
      <family val="1"/>
      <charset val="186"/>
    </font>
    <font>
      <sz val="8"/>
      <name val="Arial"/>
      <family val="2"/>
      <charset val="186"/>
    </font>
    <font>
      <sz val="11"/>
      <color theme="1"/>
      <name val="Calibri"/>
      <family val="2"/>
      <charset val="186"/>
      <scheme val="minor"/>
    </font>
    <font>
      <sz val="10"/>
      <name val="Times New Roman"/>
      <family val="1"/>
      <charset val="186"/>
    </font>
    <font>
      <b/>
      <sz val="9"/>
      <color indexed="81"/>
      <name val="Tahoma"/>
      <family val="2"/>
      <charset val="186"/>
    </font>
    <font>
      <sz val="9"/>
      <color indexed="81"/>
      <name val="Tahoma"/>
      <family val="2"/>
      <charset val="186"/>
    </font>
    <font>
      <sz val="12"/>
      <color indexed="8"/>
      <name val="Times New Roman"/>
      <family val="2"/>
      <charset val="186"/>
    </font>
    <font>
      <b/>
      <sz val="12"/>
      <color theme="1"/>
      <name val="Times New Roman"/>
      <family val="1"/>
      <charset val="186"/>
    </font>
    <font>
      <sz val="16"/>
      <name val="Times New Roman"/>
      <family val="1"/>
      <charset val="186"/>
    </font>
    <font>
      <b/>
      <sz val="14"/>
      <color theme="1"/>
      <name val="Times New Roman"/>
      <family val="1"/>
      <charset val="186"/>
    </font>
    <font>
      <b/>
      <sz val="18"/>
      <color theme="3"/>
      <name val="Cambria"/>
      <family val="2"/>
      <charset val="186"/>
      <scheme val="major"/>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006100"/>
      <name val="Times New Roman"/>
      <family val="2"/>
      <charset val="186"/>
    </font>
    <font>
      <sz val="12"/>
      <color rgb="FF9C0006"/>
      <name val="Times New Roman"/>
      <family val="2"/>
      <charset val="186"/>
    </font>
    <font>
      <sz val="12"/>
      <color rgb="FF9C6500"/>
      <name val="Times New Roman"/>
      <family val="2"/>
      <charset val="186"/>
    </font>
    <font>
      <sz val="12"/>
      <color rgb="FF3F3F76"/>
      <name val="Times New Roman"/>
      <family val="2"/>
      <charset val="186"/>
    </font>
    <font>
      <b/>
      <sz val="12"/>
      <color rgb="FF3F3F3F"/>
      <name val="Times New Roman"/>
      <family val="2"/>
      <charset val="186"/>
    </font>
    <font>
      <b/>
      <sz val="12"/>
      <color rgb="FFFA7D00"/>
      <name val="Times New Roman"/>
      <family val="2"/>
      <charset val="186"/>
    </font>
    <font>
      <sz val="12"/>
      <color rgb="FFFA7D00"/>
      <name val="Times New Roman"/>
      <family val="2"/>
      <charset val="186"/>
    </font>
    <font>
      <b/>
      <sz val="12"/>
      <color theme="0"/>
      <name val="Times New Roman"/>
      <family val="2"/>
      <charset val="186"/>
    </font>
    <font>
      <sz val="12"/>
      <color rgb="FFFF0000"/>
      <name val="Times New Roman"/>
      <family val="2"/>
      <charset val="186"/>
    </font>
    <font>
      <i/>
      <sz val="12"/>
      <color rgb="FF7F7F7F"/>
      <name val="Times New Roman"/>
      <family val="2"/>
      <charset val="186"/>
    </font>
    <font>
      <b/>
      <sz val="12"/>
      <color theme="1"/>
      <name val="Times New Roman"/>
      <family val="2"/>
      <charset val="186"/>
    </font>
    <font>
      <sz val="12"/>
      <color theme="0"/>
      <name val="Times New Roman"/>
      <family val="2"/>
      <charset val="186"/>
    </font>
    <font>
      <sz val="11"/>
      <color indexed="8"/>
      <name val="Calibri"/>
      <family val="2"/>
      <charset val="186"/>
    </font>
    <font>
      <b/>
      <sz val="10"/>
      <color theme="1"/>
      <name val="Times New Roman"/>
      <family val="2"/>
      <charset val="186"/>
    </font>
    <font>
      <sz val="12"/>
      <color theme="1"/>
      <name val="Times New Roman"/>
      <family val="1"/>
      <charset val="186"/>
    </font>
    <font>
      <sz val="14"/>
      <color theme="1"/>
      <name val="Times New Roman"/>
      <family val="1"/>
      <charset val="186"/>
    </font>
    <font>
      <sz val="14"/>
      <color indexed="8"/>
      <name val="Times New Roman"/>
      <family val="1"/>
      <charset val="186"/>
    </font>
    <font>
      <strike/>
      <sz val="14"/>
      <color theme="1"/>
      <name val="Times New Roman"/>
      <family val="1"/>
      <charset val="186"/>
    </font>
    <font>
      <sz val="14"/>
      <color theme="1"/>
      <name val="Calibri"/>
      <family val="2"/>
      <scheme val="minor"/>
    </font>
    <font>
      <sz val="14"/>
      <name val="Arial"/>
      <family val="2"/>
      <charset val="186"/>
    </font>
    <font>
      <sz val="14"/>
      <name val="Times New Roman"/>
      <family val="1"/>
      <charset val="186"/>
    </font>
    <font>
      <b/>
      <sz val="14"/>
      <name val="Times New Roman"/>
      <family val="1"/>
      <charset val="186"/>
    </font>
    <font>
      <sz val="16"/>
      <color theme="1"/>
      <name val="Times New Roman"/>
      <family val="1"/>
      <charset val="186"/>
    </font>
    <font>
      <sz val="16"/>
      <color indexed="8"/>
      <name val="Times New Roman"/>
      <family val="1"/>
      <charset val="186"/>
    </font>
    <font>
      <sz val="11"/>
      <color theme="1"/>
      <name val="Times New Roman"/>
      <family val="1"/>
      <charset val="186"/>
    </font>
    <font>
      <b/>
      <sz val="18"/>
      <name val="Times New Roman"/>
      <family val="1"/>
      <charset val="186"/>
    </font>
    <font>
      <b/>
      <sz val="16"/>
      <color theme="1"/>
      <name val="Times New Roman"/>
      <family val="1"/>
      <charset val="186"/>
    </font>
    <font>
      <sz val="24"/>
      <name val="Times New Roman"/>
      <family val="1"/>
      <charset val="186"/>
    </font>
    <font>
      <b/>
      <sz val="20"/>
      <color theme="1"/>
      <name val="Times New Roman"/>
      <family val="1"/>
      <charset val="186"/>
    </font>
  </fonts>
  <fills count="41">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8" tint="-0.24994659260841701"/>
        <bgColor indexed="64"/>
      </patternFill>
    </fill>
    <fill>
      <patternFill patternType="solid">
        <fgColor theme="8"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9" fontId="4" fillId="0" borderId="0" applyFont="0" applyFill="0" applyBorder="0" applyAlignment="0" applyProtection="0"/>
    <xf numFmtId="0" fontId="5" fillId="0" borderId="0"/>
    <xf numFmtId="0" fontId="10" fillId="0" borderId="0"/>
    <xf numFmtId="0" fontId="3" fillId="0" borderId="0"/>
    <xf numFmtId="9" fontId="14"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5" applyNumberFormat="0" applyAlignment="0" applyProtection="0"/>
    <xf numFmtId="0" fontId="26" fillId="11" borderId="6" applyNumberFormat="0" applyAlignment="0" applyProtection="0"/>
    <xf numFmtId="0" fontId="27" fillId="11" borderId="5" applyNumberFormat="0" applyAlignment="0" applyProtection="0"/>
    <xf numFmtId="0" fontId="28" fillId="0" borderId="7" applyNumberFormat="0" applyFill="0" applyAlignment="0" applyProtection="0"/>
    <xf numFmtId="0" fontId="29" fillId="12"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2" fillId="0" borderId="0"/>
    <xf numFmtId="43" fontId="14" fillId="0" borderId="0" applyFont="0" applyFill="0" applyBorder="0" applyAlignment="0" applyProtection="0"/>
    <xf numFmtId="49" fontId="35" fillId="39" borderId="11">
      <alignment horizontal="center" vertical="center" wrapText="1"/>
    </xf>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4" fillId="13" borderId="9" applyNumberFormat="0" applyFont="0" applyAlignment="0" applyProtection="0"/>
    <xf numFmtId="0" fontId="14" fillId="13" borderId="9"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14" fillId="0" borderId="0" applyFont="0" applyFill="0" applyBorder="0" applyAlignment="0" applyProtection="0"/>
    <xf numFmtId="49" fontId="35" fillId="40" borderId="12" applyProtection="0">
      <alignment horizontal="left" vertical="top"/>
    </xf>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3" borderId="9" applyNumberFormat="0" applyFont="0" applyAlignment="0" applyProtection="0"/>
    <xf numFmtId="9" fontId="10" fillId="0" borderId="0" applyFont="0" applyFill="0" applyBorder="0" applyAlignment="0" applyProtection="0"/>
    <xf numFmtId="43" fontId="1" fillId="0" borderId="0" applyFont="0" applyFill="0" applyBorder="0" applyAlignment="0" applyProtection="0"/>
  </cellStyleXfs>
  <cellXfs count="154">
    <xf numFmtId="0" fontId="0" fillId="0" borderId="0" xfId="0"/>
    <xf numFmtId="0" fontId="7" fillId="0" borderId="0" xfId="0" applyFont="1"/>
    <xf numFmtId="0" fontId="8" fillId="0" borderId="0" xfId="2" applyFont="1"/>
    <xf numFmtId="0" fontId="9" fillId="0" borderId="0" xfId="2" applyFont="1"/>
    <xf numFmtId="0" fontId="0" fillId="0" borderId="0" xfId="0" applyBorder="1"/>
    <xf numFmtId="0" fontId="0" fillId="0" borderId="0" xfId="0" applyFill="1" applyBorder="1"/>
    <xf numFmtId="0" fontId="8" fillId="3" borderId="0" xfId="2" applyFont="1" applyFill="1"/>
    <xf numFmtId="0" fontId="8" fillId="3" borderId="0" xfId="2" applyFont="1" applyFill="1" applyBorder="1"/>
    <xf numFmtId="0" fontId="9" fillId="0" borderId="0" xfId="2" applyFont="1" applyFill="1"/>
    <xf numFmtId="0" fontId="9" fillId="3" borderId="0" xfId="2" applyFont="1" applyFill="1"/>
    <xf numFmtId="0" fontId="11" fillId="0" borderId="0" xfId="2" applyFont="1" applyAlignment="1">
      <alignment horizontal="center" vertical="center"/>
    </xf>
    <xf numFmtId="0" fontId="6" fillId="0" borderId="0" xfId="2" applyFont="1" applyFill="1" applyBorder="1" applyAlignment="1">
      <alignment horizontal="center" vertical="center" wrapText="1"/>
    </xf>
    <xf numFmtId="0" fontId="7" fillId="0" borderId="0" xfId="0" applyFont="1" applyAlignment="1">
      <alignment horizontal="left"/>
    </xf>
    <xf numFmtId="0" fontId="0" fillId="0" borderId="0" xfId="0" applyFill="1"/>
    <xf numFmtId="0" fontId="0" fillId="0" borderId="0" xfId="0" applyFill="1" applyBorder="1" applyAlignment="1">
      <alignment horizontal="center" vertical="center"/>
    </xf>
    <xf numFmtId="0" fontId="0" fillId="0" borderId="0" xfId="0" applyFill="1" applyAlignment="1">
      <alignment horizontal="center" vertical="center"/>
    </xf>
    <xf numFmtId="0" fontId="7" fillId="0" borderId="0" xfId="0" applyFont="1" applyFill="1"/>
    <xf numFmtId="0" fontId="7" fillId="0" borderId="0" xfId="0" applyFont="1" applyFill="1" applyAlignment="1">
      <alignment horizontal="center" vertical="center"/>
    </xf>
    <xf numFmtId="49" fontId="15" fillId="0" borderId="0" xfId="0" applyNumberFormat="1" applyFont="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xf>
    <xf numFmtId="0" fontId="15" fillId="2" borderId="1" xfId="2" applyFont="1" applyFill="1" applyBorder="1" applyAlignment="1">
      <alignment horizontal="center" vertical="center" wrapText="1"/>
    </xf>
    <xf numFmtId="0" fontId="36" fillId="0" borderId="1" xfId="2" applyFont="1" applyBorder="1" applyAlignment="1">
      <alignment horizontal="center" vertical="center" wrapText="1"/>
    </xf>
    <xf numFmtId="0" fontId="17" fillId="2" borderId="1" xfId="2" applyFont="1" applyFill="1" applyBorder="1" applyAlignment="1">
      <alignment horizontal="center" vertical="center" wrapText="1"/>
    </xf>
    <xf numFmtId="0" fontId="37" fillId="0" borderId="1" xfId="0" applyFont="1" applyFill="1" applyBorder="1" applyAlignment="1">
      <alignment horizontal="center" vertical="center" wrapText="1"/>
    </xf>
    <xf numFmtId="9" fontId="37" fillId="0" borderId="1" xfId="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9" fontId="38" fillId="0" borderId="1" xfId="1" applyFont="1" applyFill="1" applyBorder="1" applyAlignment="1">
      <alignment horizontal="center" vertical="center" wrapText="1"/>
    </xf>
    <xf numFmtId="0" fontId="37" fillId="6" borderId="1" xfId="4"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3" borderId="1" xfId="2"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0" borderId="1" xfId="2" applyFont="1" applyFill="1" applyBorder="1" applyAlignment="1">
      <alignment horizontal="center" vertical="center" wrapText="1"/>
    </xf>
    <xf numFmtId="4" fontId="37" fillId="0" borderId="1" xfId="2" applyNumberFormat="1" applyFont="1" applyFill="1" applyBorder="1" applyAlignment="1">
      <alignment horizontal="center" vertical="center" wrapText="1"/>
    </xf>
    <xf numFmtId="0" fontId="37" fillId="0" borderId="1" xfId="2" applyFont="1" applyBorder="1" applyAlignment="1">
      <alignment horizontal="center" vertical="center" wrapText="1"/>
    </xf>
    <xf numFmtId="0" fontId="37" fillId="4" borderId="1" xfId="2" applyFont="1" applyFill="1" applyBorder="1" applyAlignment="1">
      <alignment horizontal="center" vertical="center" wrapText="1"/>
    </xf>
    <xf numFmtId="165" fontId="37" fillId="0" borderId="1" xfId="2" applyNumberFormat="1" applyFont="1" applyFill="1" applyBorder="1" applyAlignment="1">
      <alignment horizontal="center" vertical="center" wrapText="1"/>
    </xf>
    <xf numFmtId="164" fontId="37" fillId="0" borderId="1" xfId="2" applyNumberFormat="1" applyFont="1" applyFill="1" applyBorder="1" applyAlignment="1">
      <alignment horizontal="center" vertical="center"/>
    </xf>
    <xf numFmtId="0" fontId="37" fillId="0" borderId="1" xfId="0" applyFont="1" applyBorder="1" applyAlignment="1">
      <alignment horizontal="center" vertical="center"/>
    </xf>
    <xf numFmtId="165" fontId="37" fillId="3" borderId="1" xfId="2" applyNumberFormat="1" applyFont="1" applyFill="1" applyBorder="1" applyAlignment="1">
      <alignment horizontal="center" vertical="center" wrapText="1"/>
    </xf>
    <xf numFmtId="0" fontId="37" fillId="0" borderId="1" xfId="2" applyFont="1" applyBorder="1" applyAlignment="1">
      <alignment horizontal="center" vertical="center"/>
    </xf>
    <xf numFmtId="165" fontId="37" fillId="3" borderId="1" xfId="2" applyNumberFormat="1" applyFont="1" applyFill="1" applyBorder="1" applyAlignment="1">
      <alignment horizontal="center" vertical="center"/>
    </xf>
    <xf numFmtId="164" fontId="37" fillId="0" borderId="1" xfId="2" applyNumberFormat="1" applyFont="1" applyBorder="1" applyAlignment="1">
      <alignment horizontal="center" vertical="center" wrapText="1"/>
    </xf>
    <xf numFmtId="0" fontId="38" fillId="0" borderId="1" xfId="2" applyFont="1" applyFill="1" applyBorder="1" applyAlignment="1">
      <alignment horizontal="center" vertical="center" wrapText="1"/>
    </xf>
    <xf numFmtId="4" fontId="37" fillId="3" borderId="1"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1" xfId="0" applyFont="1" applyBorder="1" applyAlignment="1">
      <alignment horizontal="center" vertical="center" wrapText="1"/>
    </xf>
    <xf numFmtId="166" fontId="37" fillId="0" borderId="1" xfId="2" applyNumberFormat="1" applyFont="1" applyBorder="1" applyAlignment="1">
      <alignment horizontal="center" vertical="center" wrapText="1"/>
    </xf>
    <xf numFmtId="4" fontId="37" fillId="3" borderId="1" xfId="2" applyNumberFormat="1" applyFont="1" applyFill="1" applyBorder="1" applyAlignment="1">
      <alignment horizontal="center" vertical="center"/>
    </xf>
    <xf numFmtId="10" fontId="37" fillId="0" borderId="1" xfId="2" applyNumberFormat="1" applyFont="1" applyBorder="1" applyAlignment="1">
      <alignment horizontal="center" vertical="center"/>
    </xf>
    <xf numFmtId="49" fontId="37" fillId="0" borderId="1" xfId="2" applyNumberFormat="1" applyFont="1" applyFill="1" applyBorder="1" applyAlignment="1">
      <alignment horizontal="center" vertical="center"/>
    </xf>
    <xf numFmtId="3" fontId="37" fillId="0" borderId="1" xfId="2" applyNumberFormat="1" applyFont="1" applyFill="1" applyBorder="1" applyAlignment="1" applyProtection="1">
      <alignment horizontal="center" vertical="center" wrapText="1"/>
      <protection locked="0"/>
    </xf>
    <xf numFmtId="3" fontId="37" fillId="0" borderId="1" xfId="2" applyNumberFormat="1" applyFont="1" applyBorder="1" applyAlignment="1" applyProtection="1">
      <alignment horizontal="center" vertical="center" wrapText="1"/>
      <protection locked="0"/>
    </xf>
    <xf numFmtId="0" fontId="40" fillId="0" borderId="0" xfId="0" applyFont="1"/>
    <xf numFmtId="0" fontId="40" fillId="0" borderId="0" xfId="0" applyFont="1" applyAlignment="1">
      <alignment horizontal="center" vertical="center"/>
    </xf>
    <xf numFmtId="0" fontId="41" fillId="0" borderId="0" xfId="0" applyFont="1"/>
    <xf numFmtId="0" fontId="41" fillId="0" borderId="0" xfId="0" applyFont="1" applyAlignment="1">
      <alignment horizontal="left"/>
    </xf>
    <xf numFmtId="9" fontId="41" fillId="0" borderId="0" xfId="1" applyFont="1"/>
    <xf numFmtId="0" fontId="42" fillId="0" borderId="0" xfId="0" applyFont="1" applyFill="1" applyAlignment="1">
      <alignment horizontal="center" vertical="center"/>
    </xf>
    <xf numFmtId="0" fontId="42" fillId="0" borderId="0" xfId="0" applyFont="1" applyFill="1"/>
    <xf numFmtId="0" fontId="43" fillId="0" borderId="0" xfId="0" applyFont="1" applyFill="1"/>
    <xf numFmtId="0" fontId="41" fillId="0" borderId="0" xfId="0" applyFont="1" applyFill="1" applyAlignment="1">
      <alignment horizontal="left"/>
    </xf>
    <xf numFmtId="0" fontId="41" fillId="0" borderId="0" xfId="0" applyFont="1" applyFill="1"/>
    <xf numFmtId="0" fontId="40" fillId="3" borderId="0" xfId="0" applyFont="1" applyFill="1" applyAlignment="1">
      <alignment horizontal="center" vertical="center"/>
    </xf>
    <xf numFmtId="0" fontId="40" fillId="3" borderId="0" xfId="0" applyFont="1" applyFill="1"/>
    <xf numFmtId="9" fontId="41" fillId="0" borderId="0" xfId="1" applyFont="1" applyFill="1"/>
    <xf numFmtId="0" fontId="41" fillId="0" borderId="0" xfId="0" applyFont="1" applyFill="1" applyAlignment="1">
      <alignment horizontal="center" vertical="center"/>
    </xf>
    <xf numFmtId="0" fontId="44" fillId="0" borderId="1" xfId="0" applyFont="1" applyFill="1" applyBorder="1" applyAlignment="1">
      <alignment horizontal="center" vertical="center" wrapText="1"/>
    </xf>
    <xf numFmtId="1" fontId="44" fillId="0" borderId="1" xfId="0" applyNumberFormat="1" applyFont="1" applyFill="1" applyBorder="1" applyAlignment="1">
      <alignment horizontal="center" vertical="center" wrapText="1"/>
    </xf>
    <xf numFmtId="1" fontId="44" fillId="0" borderId="1" xfId="1" applyNumberFormat="1" applyFont="1" applyFill="1" applyBorder="1" applyAlignment="1">
      <alignment horizontal="center" vertical="center" wrapText="1"/>
    </xf>
    <xf numFmtId="9" fontId="44" fillId="0" borderId="1" xfId="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9" fontId="44" fillId="0" borderId="1" xfId="0" applyNumberFormat="1" applyFont="1" applyFill="1" applyBorder="1" applyAlignment="1">
      <alignment horizontal="center" vertical="center" wrapText="1"/>
    </xf>
    <xf numFmtId="0" fontId="44" fillId="3" borderId="1" xfId="2" applyFont="1" applyFill="1" applyBorder="1" applyAlignment="1">
      <alignment horizontal="center" vertical="center" wrapText="1"/>
    </xf>
    <xf numFmtId="2" fontId="44" fillId="0" borderId="1" xfId="2" applyNumberFormat="1" applyFont="1" applyFill="1" applyBorder="1" applyAlignment="1">
      <alignment horizontal="center" vertical="center" wrapText="1"/>
    </xf>
    <xf numFmtId="1" fontId="44" fillId="0" borderId="1" xfId="2" applyNumberFormat="1" applyFont="1" applyFill="1" applyBorder="1" applyAlignment="1">
      <alignment horizontal="center" vertical="center" wrapText="1"/>
    </xf>
    <xf numFmtId="0" fontId="44" fillId="3" borderId="1" xfId="0" applyFont="1" applyFill="1" applyBorder="1" applyAlignment="1">
      <alignment horizontal="center" vertical="center" wrapText="1"/>
    </xf>
    <xf numFmtId="4" fontId="44" fillId="0" borderId="1" xfId="2" applyNumberFormat="1" applyFont="1" applyFill="1" applyBorder="1" applyAlignment="1">
      <alignment horizontal="center" vertical="center" wrapText="1"/>
    </xf>
    <xf numFmtId="3" fontId="44" fillId="0" borderId="1" xfId="2" applyNumberFormat="1" applyFont="1" applyFill="1" applyBorder="1" applyAlignment="1">
      <alignment horizontal="center" vertical="center" wrapText="1"/>
    </xf>
    <xf numFmtId="164" fontId="44" fillId="0" borderId="1" xfId="1" applyNumberFormat="1" applyFont="1" applyFill="1" applyBorder="1" applyAlignment="1">
      <alignment horizontal="center" vertical="center" wrapText="1"/>
    </xf>
    <xf numFmtId="0" fontId="44" fillId="0" borderId="1" xfId="2" applyFont="1" applyBorder="1" applyAlignment="1">
      <alignment horizontal="center" vertical="center" wrapText="1"/>
    </xf>
    <xf numFmtId="0" fontId="44" fillId="0" borderId="1" xfId="2" applyFont="1" applyFill="1" applyBorder="1" applyAlignment="1">
      <alignment horizontal="center" vertical="center" wrapText="1"/>
    </xf>
    <xf numFmtId="165" fontId="44" fillId="0" borderId="1" xfId="2" applyNumberFormat="1" applyFont="1" applyFill="1" applyBorder="1" applyAlignment="1">
      <alignment horizontal="center" vertical="center" wrapText="1"/>
    </xf>
    <xf numFmtId="165" fontId="44" fillId="0" borderId="1" xfId="2" applyNumberFormat="1" applyFont="1" applyFill="1" applyBorder="1" applyAlignment="1">
      <alignment horizontal="center" vertical="center"/>
    </xf>
    <xf numFmtId="164" fontId="44" fillId="0" borderId="1" xfId="2" applyNumberFormat="1" applyFont="1" applyFill="1" applyBorder="1" applyAlignment="1">
      <alignment horizontal="center" vertical="center"/>
    </xf>
    <xf numFmtId="165" fontId="44" fillId="0" borderId="1" xfId="2" quotePrefix="1" applyNumberFormat="1" applyFont="1" applyFill="1" applyBorder="1" applyAlignment="1">
      <alignment horizontal="center" vertical="center"/>
    </xf>
    <xf numFmtId="165" fontId="45" fillId="0" borderId="1" xfId="2" applyNumberFormat="1" applyFont="1" applyFill="1" applyBorder="1" applyAlignment="1">
      <alignment horizontal="center" vertical="center"/>
    </xf>
    <xf numFmtId="3" fontId="45" fillId="0" borderId="1" xfId="2" applyNumberFormat="1" applyFont="1" applyFill="1" applyBorder="1" applyAlignment="1">
      <alignment horizontal="center" vertical="center" wrapText="1"/>
    </xf>
    <xf numFmtId="3" fontId="45" fillId="0" borderId="1" xfId="2" applyNumberFormat="1" applyFont="1" applyFill="1" applyBorder="1" applyAlignment="1">
      <alignment horizontal="center" vertical="center"/>
    </xf>
    <xf numFmtId="9" fontId="45" fillId="0" borderId="1" xfId="1" applyFont="1" applyFill="1" applyBorder="1" applyAlignment="1">
      <alignment horizontal="center" vertical="center" wrapText="1"/>
    </xf>
    <xf numFmtId="164" fontId="45" fillId="0" borderId="1" xfId="2" applyNumberFormat="1" applyFont="1" applyFill="1" applyBorder="1" applyAlignment="1">
      <alignment horizontal="center" vertical="center"/>
    </xf>
    <xf numFmtId="165" fontId="44" fillId="3" borderId="1" xfId="2" applyNumberFormat="1" applyFont="1" applyFill="1" applyBorder="1" applyAlignment="1">
      <alignment horizontal="center" vertical="center"/>
    </xf>
    <xf numFmtId="1" fontId="44" fillId="0" borderId="1" xfId="2" applyNumberFormat="1" applyFont="1" applyFill="1" applyBorder="1" applyAlignment="1">
      <alignment horizontal="center" vertical="center"/>
    </xf>
    <xf numFmtId="165" fontId="44" fillId="38" borderId="1" xfId="2" applyNumberFormat="1" applyFont="1" applyFill="1" applyBorder="1" applyAlignment="1">
      <alignment horizontal="center" vertical="center"/>
    </xf>
    <xf numFmtId="164" fontId="44" fillId="3" borderId="1" xfId="2" applyNumberFormat="1" applyFont="1" applyFill="1" applyBorder="1" applyAlignment="1">
      <alignment horizontal="center" vertical="center"/>
    </xf>
    <xf numFmtId="0" fontId="44" fillId="0" borderId="1" xfId="2" applyFont="1" applyFill="1" applyBorder="1" applyAlignment="1">
      <alignment horizontal="center" vertical="center"/>
    </xf>
    <xf numFmtId="0" fontId="44" fillId="0" borderId="1" xfId="2" applyFont="1" applyBorder="1" applyAlignment="1">
      <alignment horizontal="center" vertical="center"/>
    </xf>
    <xf numFmtId="167" fontId="44" fillId="0" borderId="1" xfId="2" applyNumberFormat="1" applyFont="1" applyBorder="1" applyAlignment="1">
      <alignment horizontal="center" vertical="center"/>
    </xf>
    <xf numFmtId="10" fontId="37" fillId="0" borderId="1" xfId="0" applyNumberFormat="1" applyFont="1" applyFill="1" applyBorder="1" applyAlignment="1">
      <alignment horizontal="center" vertical="center" wrapText="1"/>
    </xf>
    <xf numFmtId="4" fontId="37" fillId="0" borderId="1" xfId="2" applyNumberFormat="1" applyFont="1" applyBorder="1" applyAlignment="1">
      <alignment horizontal="center" vertical="center" wrapText="1"/>
    </xf>
    <xf numFmtId="9" fontId="37" fillId="0" borderId="1" xfId="1" applyFont="1" applyBorder="1" applyAlignment="1">
      <alignment horizontal="center" vertical="center" wrapText="1"/>
    </xf>
    <xf numFmtId="164" fontId="38" fillId="0" borderId="1" xfId="2" applyNumberFormat="1" applyFont="1" applyFill="1" applyBorder="1" applyAlignment="1">
      <alignment horizontal="center" vertical="center" wrapText="1"/>
    </xf>
    <xf numFmtId="164" fontId="37" fillId="0" borderId="1" xfId="2" applyNumberFormat="1" applyFont="1" applyFill="1" applyBorder="1" applyAlignment="1">
      <alignment horizontal="center" vertical="center" wrapText="1"/>
    </xf>
    <xf numFmtId="164" fontId="37" fillId="3" borderId="1" xfId="2" applyNumberFormat="1" applyFont="1" applyFill="1" applyBorder="1" applyAlignment="1">
      <alignment horizontal="center" vertical="center" wrapText="1"/>
    </xf>
    <xf numFmtId="0" fontId="37" fillId="0" borderId="1" xfId="2" applyFont="1" applyBorder="1" applyAlignment="1">
      <alignment horizontal="left" vertical="center" wrapText="1"/>
    </xf>
    <xf numFmtId="0" fontId="41" fillId="0" borderId="0" xfId="2" applyFont="1"/>
    <xf numFmtId="0" fontId="41" fillId="0" borderId="0" xfId="2" applyFont="1" applyAlignment="1">
      <alignment horizontal="center" vertical="center"/>
    </xf>
    <xf numFmtId="0" fontId="41" fillId="0" borderId="0" xfId="2" applyFont="1" applyAlignment="1">
      <alignment horizontal="center"/>
    </xf>
    <xf numFmtId="0" fontId="41" fillId="0" borderId="0" xfId="0" applyFont="1" applyAlignment="1">
      <alignment horizontal="center" vertical="center"/>
    </xf>
    <xf numFmtId="10" fontId="44" fillId="0" borderId="1"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4" fontId="44" fillId="0" borderId="1" xfId="2" applyNumberFormat="1" applyFont="1" applyBorder="1" applyAlignment="1">
      <alignment horizontal="center" vertical="center" wrapText="1"/>
    </xf>
    <xf numFmtId="9" fontId="44" fillId="0" borderId="1" xfId="1" applyFont="1" applyBorder="1" applyAlignment="1">
      <alignment horizontal="center" vertical="center" wrapText="1"/>
    </xf>
    <xf numFmtId="9" fontId="44" fillId="0" borderId="1" xfId="2" applyNumberFormat="1" applyFont="1" applyBorder="1" applyAlignment="1">
      <alignment horizontal="center" vertical="center" wrapText="1"/>
    </xf>
    <xf numFmtId="9" fontId="44" fillId="0" borderId="1" xfId="2" applyNumberFormat="1" applyFont="1" applyFill="1" applyBorder="1" applyAlignment="1">
      <alignment horizontal="center" vertical="center" wrapText="1"/>
    </xf>
    <xf numFmtId="164" fontId="44" fillId="0" borderId="1" xfId="2" applyNumberFormat="1" applyFont="1" applyBorder="1" applyAlignment="1">
      <alignment horizontal="center" vertical="center" wrapText="1"/>
    </xf>
    <xf numFmtId="2" fontId="44" fillId="0" borderId="1" xfId="2" applyNumberFormat="1" applyFont="1" applyBorder="1" applyAlignment="1">
      <alignment horizontal="center" vertical="center" wrapText="1"/>
    </xf>
    <xf numFmtId="165" fontId="44" fillId="0" borderId="1" xfId="2" applyNumberFormat="1" applyFont="1" applyBorder="1" applyAlignment="1">
      <alignment horizontal="center" vertical="center" wrapText="1"/>
    </xf>
    <xf numFmtId="165" fontId="44" fillId="3" borderId="1" xfId="2" applyNumberFormat="1" applyFont="1" applyFill="1" applyBorder="1" applyAlignment="1">
      <alignment horizontal="center" vertical="center" wrapText="1"/>
    </xf>
    <xf numFmtId="4" fontId="44" fillId="3" borderId="1" xfId="2" applyNumberFormat="1" applyFont="1" applyFill="1" applyBorder="1" applyAlignment="1">
      <alignment horizontal="center" vertical="center" wrapText="1"/>
    </xf>
    <xf numFmtId="164" fontId="44" fillId="3" borderId="1" xfId="2" applyNumberFormat="1" applyFont="1" applyFill="1" applyBorder="1" applyAlignment="1">
      <alignment horizontal="center" vertical="center" wrapText="1"/>
    </xf>
    <xf numFmtId="167" fontId="44" fillId="0" borderId="1" xfId="2" applyNumberFormat="1" applyFont="1" applyFill="1" applyBorder="1" applyAlignment="1">
      <alignment horizontal="center" vertical="center" wrapText="1"/>
    </xf>
    <xf numFmtId="164" fontId="44" fillId="0" borderId="1" xfId="2" applyNumberFormat="1" applyFont="1" applyFill="1" applyBorder="1" applyAlignment="1">
      <alignment horizontal="center" vertical="center" wrapText="1"/>
    </xf>
    <xf numFmtId="3" fontId="44" fillId="0" borderId="1" xfId="2" applyNumberFormat="1" applyFont="1" applyBorder="1" applyAlignment="1">
      <alignment horizontal="center" vertical="center" wrapText="1"/>
    </xf>
    <xf numFmtId="0" fontId="44" fillId="0" borderId="1" xfId="2" applyNumberFormat="1" applyFont="1" applyBorder="1" applyAlignment="1">
      <alignment horizontal="center" vertical="center" wrapText="1"/>
    </xf>
    <xf numFmtId="167" fontId="44" fillId="0" borderId="1" xfId="2" applyNumberFormat="1" applyFont="1" applyBorder="1" applyAlignment="1">
      <alignment horizontal="center" vertical="center" wrapText="1"/>
    </xf>
    <xf numFmtId="4" fontId="16" fillId="0" borderId="1" xfId="2" applyNumberFormat="1" applyFont="1" applyFill="1" applyBorder="1" applyAlignment="1">
      <alignment horizontal="center" vertical="center" wrapText="1"/>
    </xf>
    <xf numFmtId="2" fontId="45" fillId="0" borderId="1" xfId="2" applyNumberFormat="1" applyFont="1" applyFill="1" applyBorder="1" applyAlignment="1">
      <alignment horizontal="center" vertical="center" wrapText="1"/>
    </xf>
    <xf numFmtId="9" fontId="45" fillId="0" borderId="1" xfId="0" applyNumberFormat="1" applyFont="1" applyFill="1" applyBorder="1" applyAlignment="1">
      <alignment horizontal="center" vertical="center" wrapText="1"/>
    </xf>
    <xf numFmtId="1" fontId="45" fillId="0" borderId="1" xfId="2" applyNumberFormat="1" applyFont="1" applyFill="1" applyBorder="1" applyAlignment="1">
      <alignment horizontal="center" vertical="center" wrapText="1"/>
    </xf>
    <xf numFmtId="4" fontId="45" fillId="0" borderId="1" xfId="2" applyNumberFormat="1" applyFont="1" applyFill="1" applyBorder="1" applyAlignment="1">
      <alignment horizontal="center" vertical="center" wrapText="1"/>
    </xf>
    <xf numFmtId="164" fontId="45" fillId="0" borderId="1" xfId="2" applyNumberFormat="1" applyFont="1" applyFill="1" applyBorder="1" applyAlignment="1">
      <alignment horizontal="center" vertical="center" wrapText="1"/>
    </xf>
    <xf numFmtId="164" fontId="45" fillId="0" borderId="1" xfId="2" applyNumberFormat="1" applyFont="1" applyBorder="1" applyAlignment="1">
      <alignment horizontal="center" vertical="center" wrapText="1"/>
    </xf>
    <xf numFmtId="9" fontId="44" fillId="3" borderId="1" xfId="1" applyFont="1" applyFill="1" applyBorder="1" applyAlignment="1">
      <alignment horizontal="center" vertical="center" wrapText="1"/>
    </xf>
    <xf numFmtId="0" fontId="37" fillId="0" borderId="0" xfId="0" applyFont="1"/>
    <xf numFmtId="9" fontId="44" fillId="0" borderId="1" xfId="1" applyNumberFormat="1" applyFont="1" applyBorder="1" applyAlignment="1">
      <alignment horizontal="center" vertical="center" wrapText="1"/>
    </xf>
    <xf numFmtId="0" fontId="36" fillId="3" borderId="1" xfId="2" applyFont="1" applyFill="1" applyBorder="1" applyAlignment="1">
      <alignment horizontal="center" vertical="center" wrapText="1"/>
    </xf>
    <xf numFmtId="0" fontId="46" fillId="0" borderId="1" xfId="4" applyFont="1" applyFill="1" applyBorder="1" applyAlignment="1">
      <alignment horizontal="center" vertical="center" wrapText="1"/>
    </xf>
    <xf numFmtId="0" fontId="16" fillId="0" borderId="0" xfId="0" applyFont="1" applyFill="1"/>
    <xf numFmtId="0" fontId="49" fillId="0" borderId="0" xfId="0" applyFont="1" applyFill="1"/>
    <xf numFmtId="0" fontId="11" fillId="0" borderId="1" xfId="2" applyFont="1" applyFill="1" applyBorder="1" applyAlignment="1">
      <alignment horizontal="left" vertical="top" wrapText="1"/>
    </xf>
    <xf numFmtId="0" fontId="37" fillId="0" borderId="1" xfId="0" applyFont="1" applyFill="1" applyBorder="1" applyAlignment="1">
      <alignment horizontal="center" vertical="center"/>
    </xf>
    <xf numFmtId="49" fontId="48" fillId="0" borderId="0" xfId="0" applyNumberFormat="1" applyFont="1" applyBorder="1" applyAlignment="1" applyProtection="1">
      <alignment horizontal="center" vertical="center" wrapText="1"/>
      <protection locked="0"/>
    </xf>
    <xf numFmtId="3" fontId="47" fillId="0" borderId="0" xfId="0" applyNumberFormat="1" applyFont="1" applyBorder="1" applyAlignment="1" applyProtection="1">
      <alignment horizontal="center" vertical="center"/>
      <protection locked="0"/>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49" fontId="50" fillId="0" borderId="0" xfId="0" applyNumberFormat="1" applyFont="1" applyBorder="1" applyAlignment="1" applyProtection="1">
      <alignment horizontal="center" vertical="center" wrapText="1"/>
      <protection locked="0"/>
    </xf>
  </cellXfs>
  <cellStyles count="82">
    <cellStyle name="20% - Accent1" xfId="23" builtinId="30" customBuiltin="1"/>
    <cellStyle name="20% - Accent1 2" xfId="67"/>
    <cellStyle name="20% - Accent2" xfId="27" builtinId="34" customBuiltin="1"/>
    <cellStyle name="20% - Accent2 2" xfId="68"/>
    <cellStyle name="20% - Accent3" xfId="31" builtinId="38" customBuiltin="1"/>
    <cellStyle name="20% - Accent3 2" xfId="69"/>
    <cellStyle name="20% - Accent4" xfId="35" builtinId="42" customBuiltin="1"/>
    <cellStyle name="20% - Accent4 2" xfId="70"/>
    <cellStyle name="20% - Accent5" xfId="39" builtinId="46" customBuiltin="1"/>
    <cellStyle name="20% - Accent5 2" xfId="71"/>
    <cellStyle name="20% - Accent6" xfId="43" builtinId="50" customBuiltin="1"/>
    <cellStyle name="20% - Accent6 2" xfId="72"/>
    <cellStyle name="40% - Accent1" xfId="24" builtinId="31" customBuiltin="1"/>
    <cellStyle name="40% - Accent1 2" xfId="73"/>
    <cellStyle name="40% - Accent2" xfId="28" builtinId="35" customBuiltin="1"/>
    <cellStyle name="40% - Accent2 2" xfId="74"/>
    <cellStyle name="40% - Accent3" xfId="32" builtinId="39" customBuiltin="1"/>
    <cellStyle name="40% - Accent3 2" xfId="75"/>
    <cellStyle name="40% - Accent4" xfId="36" builtinId="43" customBuiltin="1"/>
    <cellStyle name="40% - Accent4 2" xfId="76"/>
    <cellStyle name="40% - Accent5" xfId="40" builtinId="47" customBuiltin="1"/>
    <cellStyle name="40% - Accent5 2" xfId="77"/>
    <cellStyle name="40% - Accent6" xfId="44" builtinId="51" customBuiltin="1"/>
    <cellStyle name="40% - Accent6 2" xfId="7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2" xfId="47"/>
    <cellStyle name="Comma 3" xfId="8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Kolonas nosaukumi" xfId="48"/>
    <cellStyle name="Linked Cell" xfId="17" builtinId="24" customBuiltin="1"/>
    <cellStyle name="Neutral" xfId="13" builtinId="28" customBuiltin="1"/>
    <cellStyle name="Normal" xfId="0" builtinId="0"/>
    <cellStyle name="Normal 10" xfId="49"/>
    <cellStyle name="Normal 11" xfId="66"/>
    <cellStyle name="Normal 12" xfId="50"/>
    <cellStyle name="Normal 14" xfId="51"/>
    <cellStyle name="Normal 15" xfId="52"/>
    <cellStyle name="Normal 2" xfId="2"/>
    <cellStyle name="Normal 2 2" xfId="53"/>
    <cellStyle name="Normal 2 3" xfId="54"/>
    <cellStyle name="Normal 3" xfId="3"/>
    <cellStyle name="Normal 4" xfId="4"/>
    <cellStyle name="Normal 4 2" xfId="55"/>
    <cellStyle name="Normal 5" xfId="56"/>
    <cellStyle name="Normal 6" xfId="57"/>
    <cellStyle name="Normal 7" xfId="58"/>
    <cellStyle name="Normal 8" xfId="46"/>
    <cellStyle name="Normal 9" xfId="59"/>
    <cellStyle name="Note 2" xfId="61"/>
    <cellStyle name="Note 3" xfId="60"/>
    <cellStyle name="Note 4" xfId="79"/>
    <cellStyle name="Output" xfId="15" builtinId="21" customBuiltin="1"/>
    <cellStyle name="Percent" xfId="1" builtinId="5"/>
    <cellStyle name="Percent 2" xfId="5"/>
    <cellStyle name="Percent 2 2" xfId="63"/>
    <cellStyle name="Percent 2 3" xfId="62"/>
    <cellStyle name="Percent 2 4" xfId="80"/>
    <cellStyle name="Percent 3" xfId="64"/>
    <cellStyle name="prioritāte" xfId="65"/>
    <cellStyle name="Title" xfId="6" builtinId="15" customBuiltin="1"/>
    <cellStyle name="Total" xfId="21" builtinId="25" customBuiltin="1"/>
    <cellStyle name="Warning Text" xfId="19"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437029</xdr:colOff>
      <xdr:row>0</xdr:row>
      <xdr:rowOff>208110</xdr:rowOff>
    </xdr:from>
    <xdr:to>
      <xdr:col>24</xdr:col>
      <xdr:colOff>555290</xdr:colOff>
      <xdr:row>0</xdr:row>
      <xdr:rowOff>1092574</xdr:rowOff>
    </xdr:to>
    <xdr:sp macro="" textlink="">
      <xdr:nvSpPr>
        <xdr:cNvPr id="2" name="TextBox 1"/>
        <xdr:cNvSpPr txBox="1"/>
      </xdr:nvSpPr>
      <xdr:spPr>
        <a:xfrm>
          <a:off x="10522323" y="208110"/>
          <a:ext cx="4163585" cy="884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ts val="1400"/>
            </a:lnSpc>
          </a:pPr>
          <a:r>
            <a:rPr lang="lv-LV" sz="1400" b="1">
              <a:solidFill>
                <a:schemeClr val="dk1"/>
              </a:solidFill>
              <a:latin typeface="Times New Roman" pitchFamily="18" charset="0"/>
              <a:ea typeface="+mn-ea"/>
              <a:cs typeface="Times New Roman" pitchFamily="18" charset="0"/>
            </a:rPr>
            <a:t>5.pielikums</a:t>
          </a:r>
        </a:p>
        <a:p>
          <a:r>
            <a:rPr lang="lv-LV" sz="1400" b="1">
              <a:solidFill>
                <a:schemeClr val="dk1"/>
              </a:solidFill>
              <a:latin typeface="Times New Roman" pitchFamily="18" charset="0"/>
              <a:ea typeface="+mn-ea"/>
              <a:cs typeface="Times New Roman" pitchFamily="18" charset="0"/>
            </a:rPr>
            <a:t>Finanšu ministrijas informatīvajam ziņojumam par Eiropas Savienības struktūrfondu un Kohēzijas fonda, Eiropas Ekonomikas zonas finanšu instrumenta, Norvēģijas valdības divpusējā finanšu instrumenta un Latvijas–Šveices sadarbības programmas</a:t>
          </a:r>
          <a:r>
            <a:rPr lang="lv-LV" sz="1400" b="1" baseline="0">
              <a:solidFill>
                <a:schemeClr val="dk1"/>
              </a:solidFill>
              <a:latin typeface="Times New Roman" pitchFamily="18" charset="0"/>
              <a:ea typeface="+mn-ea"/>
              <a:cs typeface="Times New Roman" pitchFamily="18" charset="0"/>
            </a:rPr>
            <a:t> </a:t>
          </a:r>
          <a:r>
            <a:rPr lang="lv-LV" sz="1400" b="1">
              <a:solidFill>
                <a:schemeClr val="dk1"/>
              </a:solidFill>
              <a:latin typeface="Times New Roman" pitchFamily="18" charset="0"/>
              <a:ea typeface="+mn-ea"/>
              <a:cs typeface="Times New Roman" pitchFamily="18" charset="0"/>
            </a:rPr>
            <a:t>apguvi līdz 2011gada 31.decembrim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KM1\OrgData\FVD\IEVIE&#352;ANAS%20UZRAUDZ&#298;BA\ZI&#325;OJUMI_MAKS&#256;JUMU%20PROGNOZES%20EK\VI%20cet.zi&#326;oj.par%20ES%20fondu%20apguvi\1%20-%20MK\12.%20-%2011.02.2011\3_versija_ievietots_DAUKS\pielikumi\FMzinop5_16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 Nr.1"/>
      <sheetName val="Tabula Nr.2"/>
      <sheetName val="02"/>
      <sheetName val="projekti"/>
      <sheetName val="Sheet3"/>
    </sheetNames>
    <sheetDataSet>
      <sheetData sheetId="0" refreshError="1"/>
      <sheetData sheetId="1" refreshError="1"/>
      <sheetData sheetId="2" refreshError="1"/>
      <sheetData sheetId="3" refreshError="1"/>
      <sheetData sheetId="4" refreshError="1">
        <row r="3">
          <cell r="C3" t="str">
            <v>Akt. Nr.</v>
          </cell>
          <cell r="D3" t="str">
            <v>Rādītājs Kods</v>
          </cell>
          <cell r="E3" t="str">
            <v>Rādītājs Nosaukums</v>
          </cell>
          <cell r="F3" t="str">
            <v>Rādītājs Mērvienība</v>
          </cell>
          <cell r="G3" t="str">
            <v>Rādītāja veids</v>
          </cell>
          <cell r="H3" t="str">
            <v>Būtisks rādītājs</v>
          </cell>
          <cell r="I3" t="str">
            <v>Rādītāja atbildīgā iestāde</v>
          </cell>
          <cell r="J3" t="str">
            <v>Sākotnējā rādītāja vērtība</v>
          </cell>
          <cell r="K3" t="str">
            <v>Sasniedzamā rādītāja vērtība 2009.gadā</v>
          </cell>
          <cell r="L3" t="str">
            <v>Sasniedzamā rādītāja vērtība 2013.gadā</v>
          </cell>
        </row>
        <row r="4">
          <cell r="C4" t="str">
            <v>1.1.1.2.</v>
          </cell>
          <cell r="D4" t="str">
            <v>71</v>
          </cell>
          <cell r="E4" t="str">
            <v>Papildus zinātnei piesaistīto un atbalstīto pilna darba laika ekvivalentu (PLE) strādājošo zinātnisko darbinieku skaits, t.sk. darba vietas nodrošinājums</v>
          </cell>
          <cell r="F4" t="str">
            <v>Skaits</v>
          </cell>
          <cell r="G4" t="str">
            <v>Iznākuma</v>
          </cell>
          <cell r="H4" t="str">
            <v>Būtisks</v>
          </cell>
          <cell r="I4" t="str">
            <v>Izglītības un zinātnes ministrija</v>
          </cell>
          <cell r="J4">
            <v>0</v>
          </cell>
          <cell r="K4">
            <v>300</v>
          </cell>
          <cell r="L4">
            <v>1000</v>
          </cell>
        </row>
        <row r="5">
          <cell r="C5" t="str">
            <v>1.1.2.1.1.</v>
          </cell>
          <cell r="D5" t="str">
            <v>75</v>
          </cell>
          <cell r="E5" t="str">
            <v>maģistrantu skaits, kas saņēmuši ESF atbalstu studijām</v>
          </cell>
          <cell r="F5" t="str">
            <v>Skaits</v>
          </cell>
          <cell r="G5" t="str">
            <v>Iznākuma</v>
          </cell>
          <cell r="H5" t="str">
            <v>Būtisks</v>
          </cell>
          <cell r="I5" t="str">
            <v>Izglītības un zinātnes ministrija</v>
          </cell>
          <cell r="J5">
            <v>0</v>
          </cell>
          <cell r="K5">
            <v>600</v>
          </cell>
          <cell r="L5">
            <v>2500</v>
          </cell>
        </row>
        <row r="6">
          <cell r="C6" t="str">
            <v>1.1.2.1.2.</v>
          </cell>
          <cell r="D6" t="str">
            <v>76</v>
          </cell>
          <cell r="E6" t="str">
            <v>doktorantu skaits, kas saņēmuši ESF atbalstu studijām</v>
          </cell>
          <cell r="F6" t="str">
            <v>Skaits</v>
          </cell>
          <cell r="G6" t="str">
            <v>Iznākuma</v>
          </cell>
          <cell r="H6" t="str">
            <v>Būtisks</v>
          </cell>
          <cell r="I6" t="str">
            <v>Izglītības un zinātnes ministrija</v>
          </cell>
          <cell r="J6">
            <v>0</v>
          </cell>
          <cell r="K6">
            <v>400</v>
          </cell>
          <cell r="L6">
            <v>1600</v>
          </cell>
        </row>
        <row r="7">
          <cell r="C7" t="str">
            <v>1.2.1.1.2.</v>
          </cell>
          <cell r="D7" t="str">
            <v>87</v>
          </cell>
          <cell r="E7" t="str">
            <v>profesionālās izglītības pedagogu skaits, kas pilnveidojuši savu kompetenci un kvalifikāciju</v>
          </cell>
          <cell r="F7" t="str">
            <v>Skaits</v>
          </cell>
          <cell r="G7" t="str">
            <v>Iznākuma</v>
          </cell>
          <cell r="H7" t="str">
            <v>Būtisks</v>
          </cell>
          <cell r="I7" t="str">
            <v>Izglītības un zinātnes ministrija</v>
          </cell>
          <cell r="J7">
            <v>0</v>
          </cell>
          <cell r="K7">
            <v>1200</v>
          </cell>
          <cell r="L7">
            <v>5000</v>
          </cell>
        </row>
        <row r="8">
          <cell r="C8" t="str">
            <v>1.2.1.1.4.</v>
          </cell>
          <cell r="D8" t="str">
            <v>90</v>
          </cell>
          <cell r="E8" t="str">
            <v>Profesionālajā izglītībā izglītojamo skaits, kas saņēmuši tiešu ESF atbalstu mērķstipendiju veidā</v>
          </cell>
          <cell r="F8" t="str">
            <v>Skaits</v>
          </cell>
          <cell r="G8" t="str">
            <v>Iznākuma</v>
          </cell>
          <cell r="H8" t="str">
            <v>Būtisks</v>
          </cell>
          <cell r="I8" t="str">
            <v>Izglītības un zinātnes ministrija</v>
          </cell>
          <cell r="J8">
            <v>0</v>
          </cell>
          <cell r="K8">
            <v>2000</v>
          </cell>
          <cell r="L8">
            <v>25000</v>
          </cell>
        </row>
        <row r="9">
          <cell r="C9" t="str">
            <v>1.2.1.2.1.</v>
          </cell>
          <cell r="D9" t="str">
            <v>86</v>
          </cell>
          <cell r="E9" t="str">
            <v>uzlaboto vispārējās izglītības programmu skaits</v>
          </cell>
          <cell r="F9" t="str">
            <v>Skaits</v>
          </cell>
          <cell r="G9" t="str">
            <v>Iznākuma</v>
          </cell>
          <cell r="H9" t="str">
            <v>Būtisks</v>
          </cell>
          <cell r="I9" t="str">
            <v>Izglītības un zinātnes ministrija</v>
          </cell>
          <cell r="J9">
            <v>0</v>
          </cell>
          <cell r="K9">
            <v>4</v>
          </cell>
          <cell r="L9">
            <v>20</v>
          </cell>
        </row>
        <row r="10">
          <cell r="C10" t="str">
            <v>1.2.1.2.2.</v>
          </cell>
          <cell r="D10" t="str">
            <v>89</v>
          </cell>
          <cell r="E10" t="str">
            <v>vispārējās izglītības pedagogu skaits, kas saņēmuši atbalstu mērķstipendiju veidā</v>
          </cell>
          <cell r="F10" t="str">
            <v>Skaits</v>
          </cell>
          <cell r="G10" t="str">
            <v>Iznākuma</v>
          </cell>
          <cell r="H10" t="str">
            <v>Būtisks</v>
          </cell>
          <cell r="I10" t="str">
            <v>Izglītības un zinātnes ministrija</v>
          </cell>
          <cell r="J10">
            <v>0</v>
          </cell>
          <cell r="K10">
            <v>1500</v>
          </cell>
          <cell r="L10">
            <v>2400</v>
          </cell>
        </row>
        <row r="11">
          <cell r="C11" t="str">
            <v>1.2.1.2.3.</v>
          </cell>
          <cell r="D11" t="str">
            <v>88</v>
          </cell>
          <cell r="E11" t="str">
            <v>vispārējās izglītības pedagogi, kas pilnveidojuši savu kompetenci un kvalifikāciju</v>
          </cell>
          <cell r="F11" t="str">
            <v>Skaits</v>
          </cell>
          <cell r="G11" t="str">
            <v>Iznākuma</v>
          </cell>
          <cell r="H11" t="str">
            <v>Būtisks</v>
          </cell>
          <cell r="I11" t="str">
            <v>Izglītības un zinātnes ministrija</v>
          </cell>
          <cell r="J11">
            <v>0</v>
          </cell>
          <cell r="K11">
            <v>3000</v>
          </cell>
          <cell r="L11">
            <v>20000</v>
          </cell>
        </row>
        <row r="12">
          <cell r="C12" t="str">
            <v>1.2.2.1.2.</v>
          </cell>
          <cell r="D12" t="str">
            <v>102</v>
          </cell>
          <cell r="E12" t="str">
            <v>Personu skaits, kas saņem ESF atbalstu (izglītībā un apmācībās) mūžizglītības aktivitātes ietvaros</v>
          </cell>
          <cell r="F12" t="str">
            <v>Skaits</v>
          </cell>
          <cell r="G12" t="str">
            <v>Iznākuma</v>
          </cell>
          <cell r="H12" t="str">
            <v>Būtisks</v>
          </cell>
          <cell r="I12" t="str">
            <v>Izglītības un zinātnes ministrija</v>
          </cell>
          <cell r="J12">
            <v>0</v>
          </cell>
          <cell r="K12">
            <v>5000</v>
          </cell>
          <cell r="L12">
            <v>20200</v>
          </cell>
        </row>
        <row r="13">
          <cell r="C13" t="str">
            <v>1.2.2.1.5.</v>
          </cell>
          <cell r="D13" t="str">
            <v>613</v>
          </cell>
          <cell r="E13" t="str">
            <v>Vispārējās un profesionālās izglītības pedagogi, kas saņēmuši atbalstu izglītības kvalitātes nodrošināšanai un profesionālās un sektorālās mobilitātes paaugstināšanai izglītības sistēmas optimizācijas apstākļos</v>
          </cell>
          <cell r="F13" t="str">
            <v>Skaits</v>
          </cell>
          <cell r="G13" t="str">
            <v>Iznākuma</v>
          </cell>
          <cell r="H13" t="str">
            <v>Nebūtisks</v>
          </cell>
          <cell r="I13" t="str">
            <v>Izglītības un zinātnes ministrija</v>
          </cell>
          <cell r="J13">
            <v>0</v>
          </cell>
          <cell r="K13">
            <v>0</v>
          </cell>
          <cell r="L13">
            <v>17400</v>
          </cell>
        </row>
        <row r="14">
          <cell r="C14" t="str">
            <v>1.2.2.4.2.</v>
          </cell>
          <cell r="D14" t="str">
            <v>100</v>
          </cell>
          <cell r="E14" t="str">
            <v>Sociālās atstumtības riska grupu izglītojamo skaits, kas saņēmuši ESF atbalstu mācībām</v>
          </cell>
          <cell r="F14" t="str">
            <v>Skaits</v>
          </cell>
          <cell r="G14" t="str">
            <v>Iznākuma</v>
          </cell>
          <cell r="H14" t="str">
            <v>Būtisks</v>
          </cell>
          <cell r="I14" t="str">
            <v>Izglītības un zinātnes ministrija</v>
          </cell>
          <cell r="J14">
            <v>0</v>
          </cell>
          <cell r="K14">
            <v>1500</v>
          </cell>
          <cell r="L14">
            <v>10000</v>
          </cell>
        </row>
        <row r="15">
          <cell r="C15" t="str">
            <v>1.3.1.1.3.</v>
          </cell>
          <cell r="D15" t="str">
            <v>108</v>
          </cell>
          <cell r="E15" t="str">
            <v>Modulārās apmācībās, pārkvalifikācijas un tālākizglītības pasākumos atbalstu saņēmušo bezdarbnieku un darba meklētāju skaits</v>
          </cell>
          <cell r="F15" t="str">
            <v>Skaits</v>
          </cell>
          <cell r="G15" t="str">
            <v>Iznākuma</v>
          </cell>
          <cell r="H15" t="str">
            <v>Būtisks</v>
          </cell>
          <cell r="I15" t="str">
            <v>Labklājības ministrija</v>
          </cell>
          <cell r="J15">
            <v>17897</v>
          </cell>
          <cell r="K15">
            <v>13374</v>
          </cell>
          <cell r="L15">
            <v>36000</v>
          </cell>
        </row>
        <row r="16">
          <cell r="C16" t="str">
            <v>1.3.1.1.5.</v>
          </cell>
          <cell r="D16" t="str">
            <v>612</v>
          </cell>
          <cell r="E16" t="str">
            <v>Atbalstīto bezdarba riskam pakļauto personu skaits</v>
          </cell>
          <cell r="F16" t="str">
            <v>Skaits</v>
          </cell>
          <cell r="G16" t="str">
            <v>Iznākuma</v>
          </cell>
          <cell r="H16" t="str">
            <v>Būtisks</v>
          </cell>
          <cell r="I16" t="str">
            <v>Labklājības ministrija</v>
          </cell>
          <cell r="J16">
            <v>0</v>
          </cell>
          <cell r="K16">
            <v>2000</v>
          </cell>
          <cell r="L16">
            <v>5600</v>
          </cell>
        </row>
        <row r="17">
          <cell r="C17" t="str">
            <v>1.3.1.2.</v>
          </cell>
          <cell r="D17" t="str">
            <v>109</v>
          </cell>
          <cell r="E17" t="str">
            <v>Apmācības uzņēmējdarbības un pašnodarbinātības uzsākšanai saņēmušo personu skaits</v>
          </cell>
          <cell r="F17" t="str">
            <v>Skaits</v>
          </cell>
          <cell r="G17" t="str">
            <v>Iznākuma</v>
          </cell>
          <cell r="H17" t="str">
            <v>Būtisks</v>
          </cell>
          <cell r="I17" t="str">
            <v>Ekonomikas ministrija</v>
          </cell>
          <cell r="J17">
            <v>527</v>
          </cell>
          <cell r="K17">
            <v>1200</v>
          </cell>
          <cell r="L17">
            <v>5000</v>
          </cell>
        </row>
        <row r="18">
          <cell r="C18" t="str">
            <v>1.3.1.3.2.</v>
          </cell>
          <cell r="D18" t="str">
            <v>115</v>
          </cell>
          <cell r="E18" t="str">
            <v>Darba vietu skaits, kam veikts darba vides risku novērtējums</v>
          </cell>
          <cell r="F18" t="str">
            <v>Skaits</v>
          </cell>
          <cell r="G18" t="str">
            <v>Iznākuma</v>
          </cell>
          <cell r="H18" t="str">
            <v>Būtisks</v>
          </cell>
          <cell r="I18" t="str">
            <v>Labklājības ministrija</v>
          </cell>
          <cell r="J18">
            <v>80000</v>
          </cell>
          <cell r="K18">
            <v>40000</v>
          </cell>
          <cell r="L18">
            <v>100000</v>
          </cell>
        </row>
        <row r="19">
          <cell r="C19" t="str">
            <v>1.3.1.4.</v>
          </cell>
          <cell r="D19" t="str">
            <v>148</v>
          </cell>
          <cell r="E19" t="str">
            <v>Darba tirgus institūciju, kas īsteno valsts politiku bezdarbnieku un darba meklētāju atbalsta jomā un karjeras attīstības atbalsta sistēmas jomā, apmācīto darbinieku skaits gadā</v>
          </cell>
          <cell r="F19" t="str">
            <v>Skaits</v>
          </cell>
          <cell r="G19" t="str">
            <v>Iznākuma</v>
          </cell>
          <cell r="H19" t="str">
            <v>Nebūtisks</v>
          </cell>
          <cell r="I19" t="str">
            <v>Labklājības ministrija</v>
          </cell>
          <cell r="J19">
            <v>0</v>
          </cell>
          <cell r="K19">
            <v>200</v>
          </cell>
          <cell r="L19">
            <v>200</v>
          </cell>
        </row>
        <row r="20">
          <cell r="C20" t="str">
            <v>1.3.1.7.</v>
          </cell>
          <cell r="D20" t="str">
            <v>150</v>
          </cell>
          <cell r="E20" t="str">
            <v>Darba tirgus pētījumu, aptauju un sagatavoto darba tirgus prognožu skaits</v>
          </cell>
          <cell r="F20" t="str">
            <v>Skaits</v>
          </cell>
          <cell r="G20" t="str">
            <v>Iznākuma</v>
          </cell>
          <cell r="H20" t="str">
            <v>Nebūtisks</v>
          </cell>
          <cell r="I20" t="str">
            <v>Labklājības ministrija</v>
          </cell>
          <cell r="J20">
            <v>0</v>
          </cell>
          <cell r="K20">
            <v>16</v>
          </cell>
          <cell r="L20">
            <v>50</v>
          </cell>
        </row>
        <row r="21">
          <cell r="C21" t="str">
            <v>1.3.1.8.</v>
          </cell>
          <cell r="D21" t="str">
            <v>151</v>
          </cell>
          <cell r="E21" t="str">
            <v>Atbalstīto inovatīvo risinājumu meklējumu un labas prakses piemēru integrēšanas darba tirgū projektu skaits</v>
          </cell>
          <cell r="F21" t="str">
            <v>Skaits</v>
          </cell>
          <cell r="G21" t="str">
            <v>Iznākuma</v>
          </cell>
          <cell r="H21" t="str">
            <v>Nebūtisks</v>
          </cell>
          <cell r="I21" t="str">
            <v>Labklājības ministrija</v>
          </cell>
          <cell r="J21">
            <v>0</v>
          </cell>
          <cell r="K21">
            <v>2</v>
          </cell>
          <cell r="L21">
            <v>15</v>
          </cell>
        </row>
        <row r="22">
          <cell r="C22" t="str">
            <v>1.3.1.9.</v>
          </cell>
          <cell r="D22" t="str">
            <v>114</v>
          </cell>
          <cell r="E22" t="str">
            <v>Piesaistīto augstas kvalifikācijas darbinieku skaits jaunradītās darba vietās uzņēmumos</v>
          </cell>
          <cell r="F22" t="str">
            <v>Skaits</v>
          </cell>
          <cell r="G22" t="str">
            <v>Iznākuma</v>
          </cell>
          <cell r="H22" t="str">
            <v>Būtisks</v>
          </cell>
          <cell r="I22" t="str">
            <v>Ekonomikas ministrija</v>
          </cell>
          <cell r="J22">
            <v>0</v>
          </cell>
          <cell r="K22">
            <v>60</v>
          </cell>
          <cell r="L22">
            <v>280</v>
          </cell>
        </row>
        <row r="23">
          <cell r="C23" t="str">
            <v>1.3.2.3.</v>
          </cell>
          <cell r="D23" t="str">
            <v>121</v>
          </cell>
          <cell r="E23" t="str">
            <v>ESF atbalstīto veselības aprūpes un veselības veicināšanas profesionāļu skaits</v>
          </cell>
          <cell r="F23" t="str">
            <v>Skaits</v>
          </cell>
          <cell r="G23" t="str">
            <v>Iznākuma</v>
          </cell>
          <cell r="H23" t="str">
            <v>Būtisks</v>
          </cell>
          <cell r="I23" t="str">
            <v>Veselības ministrija</v>
          </cell>
          <cell r="J23">
            <v>0</v>
          </cell>
          <cell r="K23">
            <v>9864</v>
          </cell>
          <cell r="L23">
            <v>32880</v>
          </cell>
        </row>
        <row r="24">
          <cell r="C24" t="str">
            <v>1.4.1.1.1.</v>
          </cell>
          <cell r="D24" t="str">
            <v>152</v>
          </cell>
          <cell r="E24" t="str">
            <v>Kompleksos atbalsta projektos iesaistīto personu skaits</v>
          </cell>
          <cell r="F24" t="str">
            <v>Skaits</v>
          </cell>
          <cell r="G24" t="str">
            <v>Iznākuma</v>
          </cell>
          <cell r="H24" t="str">
            <v>Būtisks</v>
          </cell>
          <cell r="I24" t="str">
            <v>Labklājības ministrija</v>
          </cell>
          <cell r="J24">
            <v>3828</v>
          </cell>
          <cell r="K24">
            <v>3542</v>
          </cell>
          <cell r="L24">
            <v>13900</v>
          </cell>
        </row>
        <row r="25">
          <cell r="C25" t="str">
            <v>1.4.1.1.2.</v>
          </cell>
          <cell r="D25" t="str">
            <v>153</v>
          </cell>
          <cell r="E25" t="str">
            <v>Atbalstītās nodarbinātības pasākumus pabeigušo mērķgrupu bezdarbnieku skaits</v>
          </cell>
          <cell r="F25" t="str">
            <v>Skaits</v>
          </cell>
          <cell r="G25" t="str">
            <v>Iznākuma</v>
          </cell>
          <cell r="H25" t="str">
            <v>Būtisks</v>
          </cell>
          <cell r="I25" t="str">
            <v>Labklājības ministrija</v>
          </cell>
          <cell r="J25">
            <v>166</v>
          </cell>
          <cell r="K25">
            <v>207</v>
          </cell>
          <cell r="L25">
            <v>480</v>
          </cell>
        </row>
        <row r="26">
          <cell r="C26" t="str">
            <v>1.4.1.2.1.</v>
          </cell>
          <cell r="D26" t="str">
            <v>154</v>
          </cell>
          <cell r="E26" t="str">
            <v>Izveidota uz darbspēju, funkcionālo traucējumu un individuālo vajadzību novērtēšanu balstīta invaliditātes noteikšanas sistēma</v>
          </cell>
          <cell r="F26" t="str">
            <v>Skaits</v>
          </cell>
          <cell r="G26" t="str">
            <v>Iznākuma</v>
          </cell>
          <cell r="H26" t="str">
            <v>Nebūtisks</v>
          </cell>
          <cell r="I26" t="str">
            <v>Labklājības ministrija</v>
          </cell>
          <cell r="J26">
            <v>0</v>
          </cell>
          <cell r="K26">
            <v>0</v>
          </cell>
          <cell r="L26">
            <v>1</v>
          </cell>
        </row>
        <row r="27">
          <cell r="C27" t="str">
            <v>1.4.1.2.2.</v>
          </cell>
          <cell r="D27" t="str">
            <v>155</v>
          </cell>
          <cell r="E27" t="str">
            <v>Pilnveidotos sociālās rehabilitācijas pakalpojumus saņēmušo personu ar redzes uz dzirdes traucējumiem skaits</v>
          </cell>
          <cell r="F27" t="str">
            <v>Skaits</v>
          </cell>
          <cell r="G27" t="str">
            <v>Iznākuma</v>
          </cell>
          <cell r="H27" t="str">
            <v>Nebūtisks</v>
          </cell>
          <cell r="I27" t="str">
            <v>Labklājības ministrija</v>
          </cell>
          <cell r="J27">
            <v>0</v>
          </cell>
          <cell r="K27">
            <v>740</v>
          </cell>
          <cell r="L27">
            <v>1470</v>
          </cell>
        </row>
        <row r="28">
          <cell r="C28" t="str">
            <v>1.4.1.2.4.</v>
          </cell>
          <cell r="D28" t="str">
            <v>157</v>
          </cell>
          <cell r="E28" t="str">
            <v>Pilnveidotos sociālās rehabilitācijas pakalpojumus saņēmušo personu (personas ar funkcionāliem traucējumiem un viņu ģimenes locekļi, bezpajumtnieki un citas sociālās atstumtības riskam pakļautās iedzīvotāju
grupas) skaits ESF programmās</v>
          </cell>
          <cell r="F28" t="str">
            <v>Skaits</v>
          </cell>
          <cell r="G28" t="str">
            <v>Iznākuma</v>
          </cell>
          <cell r="H28" t="str">
            <v>Būtisks</v>
          </cell>
          <cell r="I28" t="str">
            <v>Labklājības ministrija</v>
          </cell>
          <cell r="J28">
            <v>1657</v>
          </cell>
          <cell r="K28">
            <v>0</v>
          </cell>
          <cell r="L28">
            <v>3030</v>
          </cell>
        </row>
        <row r="29">
          <cell r="C29" t="str">
            <v>1.4.1.2.4.</v>
          </cell>
          <cell r="D29" t="str">
            <v>156</v>
          </cell>
          <cell r="E29" t="str">
            <v>Izstrādāto reģionālo sociālo pakalpojumu vidēja termiņa attīstības programmu skaits</v>
          </cell>
          <cell r="F29" t="str">
            <v>Skaits</v>
          </cell>
          <cell r="G29" t="str">
            <v>Iznākuma</v>
          </cell>
          <cell r="H29" t="str">
            <v>Nebūtisks</v>
          </cell>
          <cell r="I29" t="str">
            <v>Labklājības ministrija</v>
          </cell>
          <cell r="J29">
            <v>0</v>
          </cell>
          <cell r="K29">
            <v>5</v>
          </cell>
          <cell r="L29">
            <v>5</v>
          </cell>
        </row>
        <row r="30">
          <cell r="C30" t="str">
            <v>1.5.1.3.1.</v>
          </cell>
          <cell r="D30" t="str">
            <v>128</v>
          </cell>
          <cell r="E30" t="str">
            <v>Institūciju skaits, kas ESF ietvaros atbalstītas kvalitātes vadības sistēmas ieviešanā</v>
          </cell>
          <cell r="F30" t="str">
            <v>Skaits</v>
          </cell>
          <cell r="G30" t="str">
            <v>Iznākuma</v>
          </cell>
          <cell r="H30" t="str">
            <v>Būtisks</v>
          </cell>
          <cell r="I30" t="str">
            <v>Valsts kanceleja</v>
          </cell>
          <cell r="J30">
            <v>3</v>
          </cell>
          <cell r="K30">
            <v>48</v>
          </cell>
          <cell r="L30">
            <v>98</v>
          </cell>
        </row>
        <row r="31">
          <cell r="C31" t="str">
            <v>1.5.1.3.2.</v>
          </cell>
          <cell r="D31" t="str">
            <v>164</v>
          </cell>
          <cell r="E31" t="str">
            <v>Atbalstīto publisko varu realizējošo institūciju skaits</v>
          </cell>
          <cell r="F31" t="str">
            <v>Skaits</v>
          </cell>
          <cell r="G31" t="str">
            <v>Iznākuma</v>
          </cell>
          <cell r="H31" t="str">
            <v>Nebūtisks</v>
          </cell>
          <cell r="I31" t="str">
            <v>Valsts kanceleja</v>
          </cell>
          <cell r="J31">
            <v>0</v>
          </cell>
          <cell r="K31">
            <v>48</v>
          </cell>
          <cell r="L31">
            <v>98</v>
          </cell>
        </row>
        <row r="32">
          <cell r="C32" t="str">
            <v>1.5.2.1.</v>
          </cell>
          <cell r="D32" t="str">
            <v>129</v>
          </cell>
          <cell r="E32" t="str">
            <v>Valsts pārvaldes un no valsts budžeta finansēto institūciju īpatsvars, kas piedalās vienotās cilvēkresursu plānošanas un vadības IT sistēmas izveidē</v>
          </cell>
          <cell r="F32" t="str">
            <v>%</v>
          </cell>
          <cell r="G32" t="str">
            <v>Iznākuma</v>
          </cell>
          <cell r="H32" t="str">
            <v>Būtisks</v>
          </cell>
          <cell r="I32" t="str">
            <v>Valsts kanceleja</v>
          </cell>
          <cell r="J32">
            <v>0</v>
          </cell>
          <cell r="K32">
            <v>1</v>
          </cell>
          <cell r="L32">
            <v>7</v>
          </cell>
        </row>
        <row r="33">
          <cell r="C33" t="str">
            <v>1.5.2.2.1.</v>
          </cell>
          <cell r="D33" t="str">
            <v>131</v>
          </cell>
          <cell r="E33" t="str">
            <v>Izveidotas LDDK un LBAS reģionālās struktūras</v>
          </cell>
          <cell r="F33" t="str">
            <v>Skaits</v>
          </cell>
          <cell r="G33" t="str">
            <v>Iznākuma</v>
          </cell>
          <cell r="H33" t="str">
            <v>Būtisks</v>
          </cell>
          <cell r="I33" t="str">
            <v>Valsts kanceleja</v>
          </cell>
          <cell r="J33">
            <v>0</v>
          </cell>
          <cell r="K33">
            <v>0</v>
          </cell>
          <cell r="L33">
            <v>10</v>
          </cell>
        </row>
        <row r="34">
          <cell r="C34" t="str">
            <v>2.1.2.1.2.</v>
          </cell>
          <cell r="D34" t="str">
            <v>200</v>
          </cell>
          <cell r="E34" t="str">
            <v>Tehnoloģiju pārneses centru sagatavoto komercializācijas piedāvājumu skaits</v>
          </cell>
          <cell r="F34" t="str">
            <v>Skaits</v>
          </cell>
          <cell r="G34" t="str">
            <v>Iznākuma</v>
          </cell>
          <cell r="H34" t="str">
            <v>Nebūtisks</v>
          </cell>
          <cell r="I34" t="str">
            <v>Ekonomikas ministrija</v>
          </cell>
          <cell r="J34">
            <v>0</v>
          </cell>
          <cell r="K34">
            <v>50</v>
          </cell>
          <cell r="L34">
            <v>360</v>
          </cell>
        </row>
        <row r="35">
          <cell r="C35" t="str">
            <v>2.1.2.2.</v>
          </cell>
          <cell r="D35" t="str">
            <v>201</v>
          </cell>
          <cell r="E35" t="str">
            <v>Komersantu skaits, kas ievieš jaunus produktus vai tehnoloģijas</v>
          </cell>
          <cell r="F35" t="str">
            <v>Skaits</v>
          </cell>
          <cell r="G35" t="str">
            <v>Iznākuma</v>
          </cell>
          <cell r="H35" t="str">
            <v>Nebūtisks</v>
          </cell>
          <cell r="I35" t="str">
            <v>Ekonomikas ministrija</v>
          </cell>
          <cell r="J35">
            <v>0</v>
          </cell>
          <cell r="K35">
            <v>120</v>
          </cell>
          <cell r="L35">
            <v>420</v>
          </cell>
        </row>
        <row r="36">
          <cell r="C36" t="str">
            <v>2.1.2.2.1.</v>
          </cell>
          <cell r="D36" t="str">
            <v>201</v>
          </cell>
          <cell r="E36" t="str">
            <v>Komersantu skaits, kas ievieš jaunus produktus vai tehnoloģijas</v>
          </cell>
          <cell r="F36" t="str">
            <v>Skaits</v>
          </cell>
          <cell r="G36" t="str">
            <v>Iznākuma</v>
          </cell>
          <cell r="H36" t="str">
            <v>Nebūtisks</v>
          </cell>
          <cell r="I36" t="str">
            <v>Ekonomikas ministrija</v>
          </cell>
          <cell r="J36">
            <v>0</v>
          </cell>
          <cell r="K36">
            <v>120</v>
          </cell>
          <cell r="L36">
            <v>420</v>
          </cell>
        </row>
        <row r="37">
          <cell r="C37" t="str">
            <v>2.1.2.2.2.</v>
          </cell>
          <cell r="D37" t="str">
            <v>201</v>
          </cell>
          <cell r="E37" t="str">
            <v>Komersantu skaits, kas ievieš jaunus produktus vai tehnoloģijas</v>
          </cell>
          <cell r="F37" t="str">
            <v>Skaits</v>
          </cell>
          <cell r="G37" t="str">
            <v>Iznākuma</v>
          </cell>
          <cell r="H37" t="str">
            <v>Nebūtisks</v>
          </cell>
          <cell r="I37" t="str">
            <v>Ekonomikas ministrija</v>
          </cell>
          <cell r="J37">
            <v>0</v>
          </cell>
          <cell r="K37">
            <v>120</v>
          </cell>
          <cell r="L37">
            <v>420</v>
          </cell>
        </row>
        <row r="38">
          <cell r="C38" t="str">
            <v>2.1.2.2.3.</v>
          </cell>
          <cell r="D38" t="str">
            <v>201</v>
          </cell>
          <cell r="E38" t="str">
            <v>Komersantu skaits, kas ievieš jaunus produktus vai tehnoloģijas</v>
          </cell>
          <cell r="F38" t="str">
            <v>Skaits</v>
          </cell>
          <cell r="G38" t="str">
            <v>Iznākuma</v>
          </cell>
          <cell r="H38" t="str">
            <v>Nebūtisks</v>
          </cell>
          <cell r="I38" t="str">
            <v>Ekonomikas ministrija</v>
          </cell>
          <cell r="J38">
            <v>0</v>
          </cell>
          <cell r="K38">
            <v>120</v>
          </cell>
          <cell r="L38">
            <v>420</v>
          </cell>
        </row>
        <row r="39">
          <cell r="C39" t="str">
            <v>2.2.1.1.</v>
          </cell>
          <cell r="D39" t="str">
            <v>207</v>
          </cell>
          <cell r="E39" t="str">
            <v>Riska kapitāla finansējumu saņēmušo MVK skaits</v>
          </cell>
          <cell r="F39" t="str">
            <v>Skaits</v>
          </cell>
          <cell r="G39" t="str">
            <v>Iznākuma</v>
          </cell>
          <cell r="H39" t="str">
            <v>Nebūtisks</v>
          </cell>
          <cell r="I39" t="str">
            <v>Ekonomikas ministrija</v>
          </cell>
          <cell r="J39">
            <v>0</v>
          </cell>
          <cell r="K39">
            <v>8</v>
          </cell>
          <cell r="L39">
            <v>65</v>
          </cell>
        </row>
        <row r="40">
          <cell r="C40" t="str">
            <v>2.2.1.1.</v>
          </cell>
          <cell r="D40" t="str">
            <v>206</v>
          </cell>
          <cell r="E40" t="str">
            <v>Uzņēmumi, kas saņēmuši atbalstu garantijas vai paaugstināta riska aizdevumus</v>
          </cell>
          <cell r="F40" t="str">
            <v>Skaits</v>
          </cell>
          <cell r="G40" t="str">
            <v>Iznākuma</v>
          </cell>
          <cell r="H40" t="str">
            <v>Nebūtisks</v>
          </cell>
          <cell r="I40" t="str">
            <v>Ekonomikas ministrija</v>
          </cell>
          <cell r="J40">
            <v>7</v>
          </cell>
          <cell r="K40">
            <v>50</v>
          </cell>
          <cell r="L40">
            <v>250</v>
          </cell>
        </row>
        <row r="41">
          <cell r="C41" t="str">
            <v>2.2.1.1.</v>
          </cell>
          <cell r="D41" t="str">
            <v>208</v>
          </cell>
          <cell r="E41" t="str">
            <v>Izveidoti tehnoloģiju inkubatori</v>
          </cell>
          <cell r="F41" t="str">
            <v>Skaits</v>
          </cell>
          <cell r="G41" t="str">
            <v>Iznākuma</v>
          </cell>
          <cell r="H41" t="str">
            <v>Nebūtisks</v>
          </cell>
          <cell r="I41" t="str">
            <v>Ekonomikas ministrija</v>
          </cell>
          <cell r="J41">
            <v>0</v>
          </cell>
          <cell r="K41">
            <v>3</v>
          </cell>
          <cell r="L41">
            <v>3</v>
          </cell>
        </row>
        <row r="42">
          <cell r="C42" t="str">
            <v>2.2.1.3.</v>
          </cell>
          <cell r="D42" t="str">
            <v>415</v>
          </cell>
          <cell r="E42" t="str">
            <v>Komersanti, kas saņēmuši īstermiņa eksporta garantijas</v>
          </cell>
          <cell r="F42" t="str">
            <v>Skaits</v>
          </cell>
          <cell r="G42" t="str">
            <v>Iznākuma</v>
          </cell>
          <cell r="H42" t="str">
            <v>Nebūtisks</v>
          </cell>
          <cell r="I42" t="str">
            <v>Ekonomikas ministrija</v>
          </cell>
          <cell r="J42">
            <v>0</v>
          </cell>
          <cell r="K42">
            <v>20</v>
          </cell>
          <cell r="L42">
            <v>100</v>
          </cell>
        </row>
        <row r="43">
          <cell r="C43" t="str">
            <v>2.2.1.3.</v>
          </cell>
          <cell r="D43" t="str">
            <v>206</v>
          </cell>
          <cell r="E43" t="str">
            <v>Uzņēmumi, kas saņēmuši atbalstu garantijas vai paaugstināta riska aizdevumus</v>
          </cell>
          <cell r="F43" t="str">
            <v>Skaits</v>
          </cell>
          <cell r="G43" t="str">
            <v>Iznākuma</v>
          </cell>
          <cell r="H43" t="str">
            <v>Nebūtisks</v>
          </cell>
          <cell r="I43" t="str">
            <v>Ekonomikas ministrija</v>
          </cell>
          <cell r="J43">
            <v>7</v>
          </cell>
          <cell r="K43">
            <v>50</v>
          </cell>
          <cell r="L43">
            <v>250</v>
          </cell>
        </row>
        <row r="44">
          <cell r="C44" t="str">
            <v>2.2.1.4.</v>
          </cell>
          <cell r="D44" t="str">
            <v>206</v>
          </cell>
          <cell r="E44" t="str">
            <v>Uzņēmumi, kas saņēmuši atbalstu garantijas vai paaugstināta riska aizdevumus</v>
          </cell>
          <cell r="F44" t="str">
            <v>Skaits</v>
          </cell>
          <cell r="G44" t="str">
            <v>Iznākuma</v>
          </cell>
          <cell r="H44" t="str">
            <v>Nebūtisks</v>
          </cell>
          <cell r="I44" t="str">
            <v>Ekonomikas ministrija</v>
          </cell>
          <cell r="J44">
            <v>7</v>
          </cell>
          <cell r="K44">
            <v>50</v>
          </cell>
          <cell r="L44">
            <v>250</v>
          </cell>
        </row>
        <row r="45">
          <cell r="C45" t="str">
            <v>2.3.1.1.</v>
          </cell>
          <cell r="D45" t="str">
            <v>218</v>
          </cell>
          <cell r="E45" t="str">
            <v>Uz ārējo tirgu apgūšanu vērsto atbalstīto projektu skaits</v>
          </cell>
          <cell r="F45" t="str">
            <v>Skaits</v>
          </cell>
          <cell r="G45" t="str">
            <v>Iznākuma</v>
          </cell>
          <cell r="H45" t="str">
            <v>Nebūtisks</v>
          </cell>
          <cell r="I45" t="str">
            <v>Ekonomikas ministrija</v>
          </cell>
          <cell r="J45">
            <v>0</v>
          </cell>
          <cell r="K45">
            <v>40</v>
          </cell>
          <cell r="L45">
            <v>330</v>
          </cell>
        </row>
        <row r="46">
          <cell r="C46" t="str">
            <v>2.3.1.1.1.</v>
          </cell>
          <cell r="D46" t="str">
            <v>218</v>
          </cell>
          <cell r="E46" t="str">
            <v>Uz ārējo tirgu apgūšanu vērsto atbalstīto projektu skaits</v>
          </cell>
          <cell r="F46" t="str">
            <v>Skaits</v>
          </cell>
          <cell r="G46" t="str">
            <v>Iznākuma</v>
          </cell>
          <cell r="H46" t="str">
            <v>Nebūtisks</v>
          </cell>
          <cell r="I46" t="str">
            <v>Ekonomikas ministrija</v>
          </cell>
          <cell r="J46">
            <v>0</v>
          </cell>
          <cell r="K46">
            <v>40</v>
          </cell>
          <cell r="L46">
            <v>330</v>
          </cell>
        </row>
        <row r="47">
          <cell r="C47" t="str">
            <v>2.3.1.1.2</v>
          </cell>
          <cell r="D47" t="str">
            <v>218</v>
          </cell>
          <cell r="E47" t="str">
            <v>Uz ārējo tirgu apgūšanu vērsto atbalstīto projektu skaits</v>
          </cell>
          <cell r="F47" t="str">
            <v>Skaits</v>
          </cell>
          <cell r="G47" t="str">
            <v>Iznākuma</v>
          </cell>
          <cell r="H47" t="str">
            <v>Nebūtisks</v>
          </cell>
          <cell r="I47" t="str">
            <v>Ekonomikas ministrija</v>
          </cell>
          <cell r="J47">
            <v>0</v>
          </cell>
          <cell r="K47">
            <v>40</v>
          </cell>
          <cell r="L47">
            <v>330</v>
          </cell>
        </row>
        <row r="48">
          <cell r="C48" t="str">
            <v>2.3.1.2.</v>
          </cell>
          <cell r="D48" t="str">
            <v>219</v>
          </cell>
          <cell r="E48" t="str">
            <v>Motivācijas programmās iesaistīto personu skaits</v>
          </cell>
          <cell r="F48" t="str">
            <v>Skaits</v>
          </cell>
          <cell r="G48" t="str">
            <v>Iznākuma</v>
          </cell>
          <cell r="H48" t="str">
            <v>Nebūtisks</v>
          </cell>
          <cell r="I48" t="str">
            <v>Ekonomikas ministrija</v>
          </cell>
          <cell r="J48">
            <v>0</v>
          </cell>
          <cell r="K48">
            <v>900</v>
          </cell>
          <cell r="L48">
            <v>2250</v>
          </cell>
        </row>
        <row r="49">
          <cell r="C49" t="str">
            <v>2.3.2.1.</v>
          </cell>
          <cell r="D49" t="str">
            <v>185</v>
          </cell>
          <cell r="E49" t="str">
            <v>Attīstīto inkubatoru platība – 18 000 m2</v>
          </cell>
          <cell r="F49" t="str">
            <v>m2</v>
          </cell>
          <cell r="G49" t="str">
            <v>Iznākuma</v>
          </cell>
          <cell r="H49" t="str">
            <v>Nebūtisks</v>
          </cell>
          <cell r="I49" t="str">
            <v>Ekonomikas ministrija</v>
          </cell>
          <cell r="J49">
            <v>0</v>
          </cell>
          <cell r="K49">
            <v>4000</v>
          </cell>
          <cell r="L49">
            <v>18000</v>
          </cell>
        </row>
        <row r="50">
          <cell r="C50" t="str">
            <v>2.3.2.1.</v>
          </cell>
          <cell r="D50" t="str">
            <v>220</v>
          </cell>
          <cell r="E50" t="str">
            <v>Izveidoto biznesa inkubatoru, klasteru skaits</v>
          </cell>
          <cell r="F50" t="str">
            <v>Skaits</v>
          </cell>
          <cell r="G50" t="str">
            <v>Iznākuma</v>
          </cell>
          <cell r="H50" t="str">
            <v>Nebūtisks</v>
          </cell>
          <cell r="I50" t="str">
            <v>Ekonomikas ministrija</v>
          </cell>
          <cell r="J50">
            <v>0</v>
          </cell>
          <cell r="K50">
            <v>9</v>
          </cell>
          <cell r="L50">
            <v>18</v>
          </cell>
        </row>
        <row r="51">
          <cell r="C51" t="str">
            <v>2.3.2.1.</v>
          </cell>
          <cell r="D51" t="str">
            <v>221</v>
          </cell>
          <cell r="E51" t="str">
            <v>Attīstīto inkubatoru platība</v>
          </cell>
          <cell r="F51" t="str">
            <v>m2</v>
          </cell>
          <cell r="G51" t="str">
            <v>Iznākuma</v>
          </cell>
          <cell r="H51" t="str">
            <v>Nebūtisks</v>
          </cell>
          <cell r="I51" t="str">
            <v>Ekonomikas ministrija</v>
          </cell>
          <cell r="J51">
            <v>0</v>
          </cell>
          <cell r="K51">
            <v>4000</v>
          </cell>
          <cell r="L51">
            <v>18000</v>
          </cell>
        </row>
        <row r="52">
          <cell r="C52" t="str">
            <v>2.3.2.2.</v>
          </cell>
          <cell r="D52" t="str">
            <v>416</v>
          </cell>
          <cell r="E52" t="str">
            <v>Atbalstu saņēmušie vidējie komersanti ĪAT</v>
          </cell>
          <cell r="F52" t="str">
            <v>Skaits</v>
          </cell>
          <cell r="G52" t="str">
            <v>Iznākuma</v>
          </cell>
          <cell r="H52" t="str">
            <v>Nebūtisks</v>
          </cell>
          <cell r="I52" t="str">
            <v>Ekonomikas ministrija</v>
          </cell>
          <cell r="J52">
            <v>0</v>
          </cell>
          <cell r="K52">
            <v>7</v>
          </cell>
          <cell r="L52">
            <v>71</v>
          </cell>
        </row>
        <row r="53">
          <cell r="C53" t="str">
            <v>2.3.2.2.</v>
          </cell>
          <cell r="D53" t="str">
            <v>222</v>
          </cell>
          <cell r="E53" t="str">
            <v>Atbalstu saņēmušie mikro un mazie komersanti ĪAT</v>
          </cell>
          <cell r="F53" t="str">
            <v>Skaits</v>
          </cell>
          <cell r="G53" t="str">
            <v>Iznākuma</v>
          </cell>
          <cell r="H53" t="str">
            <v>Nebūtisks</v>
          </cell>
          <cell r="I53" t="str">
            <v>Ekonomikas ministrija</v>
          </cell>
          <cell r="J53">
            <v>0</v>
          </cell>
          <cell r="K53">
            <v>65</v>
          </cell>
          <cell r="L53">
            <v>360</v>
          </cell>
        </row>
        <row r="54">
          <cell r="C54" t="str">
            <v>3.1.1.1.</v>
          </cell>
          <cell r="D54" t="str">
            <v>69</v>
          </cell>
          <cell r="E54" t="str">
            <v>Profesionālās izglītības iestāžu skaits, kurās modernizēta infrastruktūra un mācību aprīkojums</v>
          </cell>
          <cell r="F54" t="str">
            <v>Skaits</v>
          </cell>
          <cell r="G54" t="str">
            <v>Iznākuma</v>
          </cell>
          <cell r="H54" t="str">
            <v>Būtisks</v>
          </cell>
          <cell r="I54" t="str">
            <v>Izglītības un zinātnes ministrija</v>
          </cell>
          <cell r="J54">
            <v>0</v>
          </cell>
          <cell r="K54">
            <v>0</v>
          </cell>
          <cell r="L54">
            <v>53</v>
          </cell>
        </row>
        <row r="55">
          <cell r="C55" t="str">
            <v>3.1.1.2.</v>
          </cell>
          <cell r="D55" t="str">
            <v>281</v>
          </cell>
          <cell r="E55" t="str">
            <v>Ieslodzījuma vietu skaits, kurās modernizēti profesionālo mācību priekšmetu kabineti un darbnīcas</v>
          </cell>
          <cell r="F55" t="str">
            <v>Skaits</v>
          </cell>
          <cell r="G55" t="str">
            <v>Iznākuma</v>
          </cell>
          <cell r="H55" t="str">
            <v>Būtisks</v>
          </cell>
          <cell r="I55" t="str">
            <v>Izglītības un zinātnes ministrija</v>
          </cell>
          <cell r="J55">
            <v>0</v>
          </cell>
          <cell r="K55">
            <v>0</v>
          </cell>
          <cell r="L55">
            <v>8</v>
          </cell>
        </row>
        <row r="56">
          <cell r="C56" t="str">
            <v>3.1.2.1.</v>
          </cell>
          <cell r="D56" t="str">
            <v>282</v>
          </cell>
          <cell r="E56" t="str">
            <v>Augstākās izglītības iestāžu skaits, kurās modernizēta infrastruktūra un mācību aprīkojums</v>
          </cell>
          <cell r="F56" t="str">
            <v>Skaits</v>
          </cell>
          <cell r="G56" t="str">
            <v>Iznākuma</v>
          </cell>
          <cell r="H56" t="str">
            <v>Būtisks</v>
          </cell>
          <cell r="I56" t="str">
            <v>Izglītības un zinātnes ministrija</v>
          </cell>
          <cell r="J56">
            <v>0</v>
          </cell>
          <cell r="K56">
            <v>0</v>
          </cell>
          <cell r="L56">
            <v>31</v>
          </cell>
        </row>
        <row r="57">
          <cell r="C57" t="str">
            <v>3.1.3.1.</v>
          </cell>
          <cell r="D57" t="str">
            <v>284</v>
          </cell>
          <cell r="E57" t="str">
            <v>Vispārējās vidējās izglītības iestāžu skaits, kurās modernizēti dabaszinātņu kabineti</v>
          </cell>
          <cell r="F57" t="str">
            <v>Skaits</v>
          </cell>
          <cell r="G57" t="str">
            <v>Iznākuma</v>
          </cell>
          <cell r="H57" t="str">
            <v>Būtisks</v>
          </cell>
          <cell r="I57" t="str">
            <v>Izglītības un zinātnes ministrija</v>
          </cell>
          <cell r="J57">
            <v>0</v>
          </cell>
          <cell r="K57">
            <v>212</v>
          </cell>
          <cell r="L57">
            <v>225</v>
          </cell>
        </row>
        <row r="58">
          <cell r="C58" t="str">
            <v>3.1.3.3.1.</v>
          </cell>
          <cell r="D58" t="str">
            <v>286</v>
          </cell>
          <cell r="E58" t="str">
            <v>Speciālās izglītības iestāžu skaits, kurās ir uzlabota infrastruktūra un mācību vide izglītojamiem ar speciālām vajadzībām</v>
          </cell>
          <cell r="F58" t="str">
            <v>Skaits</v>
          </cell>
          <cell r="G58" t="str">
            <v>Iznākuma</v>
          </cell>
          <cell r="H58" t="str">
            <v>Būtisks</v>
          </cell>
          <cell r="I58" t="str">
            <v>Izglītības un zinātnes ministrija</v>
          </cell>
          <cell r="J58">
            <v>0</v>
          </cell>
          <cell r="K58">
            <v>0</v>
          </cell>
          <cell r="L58">
            <v>64</v>
          </cell>
        </row>
        <row r="59">
          <cell r="C59" t="str">
            <v>3.1.3.3.2.</v>
          </cell>
          <cell r="D59" t="str">
            <v>287</v>
          </cell>
          <cell r="E59" t="str">
            <v>Vispārējās izglītības iestāžu skaits, kuras ir pielāgotas skolēniem ar funkcionāliem traucējumiem</v>
          </cell>
          <cell r="F59" t="str">
            <v>Skaits</v>
          </cell>
          <cell r="G59" t="str">
            <v>Iznākuma</v>
          </cell>
          <cell r="H59" t="str">
            <v>Būtisks</v>
          </cell>
          <cell r="I59" t="str">
            <v>Izglītības un zinātnes ministrija</v>
          </cell>
          <cell r="J59">
            <v>0</v>
          </cell>
          <cell r="K59">
            <v>38</v>
          </cell>
          <cell r="L59">
            <v>38</v>
          </cell>
        </row>
        <row r="60">
          <cell r="C60" t="str">
            <v>3.1.4.1.2.</v>
          </cell>
          <cell r="D60" t="str">
            <v>292</v>
          </cell>
          <cell r="E60" t="str">
            <v>Atbalstīto profesionālās rehabilitācijas pakalpojumu sniedzošo institūciju struktūrvienību skaits</v>
          </cell>
          <cell r="F60" t="str">
            <v>Skaits</v>
          </cell>
          <cell r="G60" t="str">
            <v>Iznākuma</v>
          </cell>
          <cell r="H60" t="str">
            <v>Būtisks</v>
          </cell>
          <cell r="I60" t="str">
            <v>Labklājības ministrija</v>
          </cell>
          <cell r="J60">
            <v>0</v>
          </cell>
          <cell r="K60">
            <v>1</v>
          </cell>
          <cell r="L60">
            <v>3</v>
          </cell>
        </row>
        <row r="61">
          <cell r="C61" t="str">
            <v>3.1.4.1.3.</v>
          </cell>
          <cell r="D61" t="str">
            <v>293</v>
          </cell>
          <cell r="E61" t="str">
            <v>Atbalstīto sociālās rehabilitācijas institūciju teritoriālo struktūrvienību skaits</v>
          </cell>
          <cell r="F61" t="str">
            <v>Skaits</v>
          </cell>
          <cell r="G61" t="str">
            <v>Iznākuma</v>
          </cell>
          <cell r="H61" t="str">
            <v>Būtisks</v>
          </cell>
          <cell r="I61" t="str">
            <v>Labklājības ministrija</v>
          </cell>
          <cell r="J61">
            <v>0</v>
          </cell>
          <cell r="K61">
            <v>5</v>
          </cell>
          <cell r="L61">
            <v>12</v>
          </cell>
        </row>
        <row r="62">
          <cell r="C62" t="str">
            <v>3.1.4.1.5.</v>
          </cell>
          <cell r="D62" t="str">
            <v>293</v>
          </cell>
          <cell r="E62" t="str">
            <v>Atbalstīto sociālās rehabilitācijas institūciju teritoriālo struktūrvienību skaits</v>
          </cell>
          <cell r="F62" t="str">
            <v>Skaits</v>
          </cell>
          <cell r="G62" t="str">
            <v>Iznākuma</v>
          </cell>
          <cell r="H62" t="str">
            <v>Būtisks</v>
          </cell>
          <cell r="I62" t="str">
            <v>Labklājības ministrija</v>
          </cell>
          <cell r="J62">
            <v>0</v>
          </cell>
          <cell r="K62">
            <v>5</v>
          </cell>
          <cell r="L62">
            <v>12</v>
          </cell>
        </row>
        <row r="63">
          <cell r="C63" t="str">
            <v>3.1.4.2.</v>
          </cell>
          <cell r="D63" t="str">
            <v>295</v>
          </cell>
          <cell r="E63" t="str">
            <v>Izveidoto informācijas par darba tirgus institūciju sniegtajiem pakalpojumiem  pieejas vietu skaits</v>
          </cell>
          <cell r="F63" t="str">
            <v>Skaits</v>
          </cell>
          <cell r="G63" t="str">
            <v>Iznākuma</v>
          </cell>
          <cell r="H63" t="str">
            <v>Būtisks</v>
          </cell>
          <cell r="I63" t="str">
            <v>Labklājības ministrija</v>
          </cell>
          <cell r="J63">
            <v>0</v>
          </cell>
          <cell r="K63">
            <v>5</v>
          </cell>
          <cell r="L63">
            <v>6</v>
          </cell>
        </row>
        <row r="64">
          <cell r="C64" t="str">
            <v>3.1.4.3.</v>
          </cell>
          <cell r="D64" t="str">
            <v>296</v>
          </cell>
          <cell r="E64" t="str">
            <v>Jaunuzcelto vai paplašināto pirmsskolas izglītības iestāžu skaits</v>
          </cell>
          <cell r="F64" t="str">
            <v>Skaits</v>
          </cell>
          <cell r="G64" t="str">
            <v>Iznākuma</v>
          </cell>
          <cell r="H64" t="str">
            <v>Nebūtisks</v>
          </cell>
          <cell r="I64" t="str">
            <v>Reģionālās attīstības un pašvaldību lietu ministrija</v>
          </cell>
          <cell r="J64">
            <v>0</v>
          </cell>
          <cell r="K64">
            <v>5</v>
          </cell>
          <cell r="L64">
            <v>19</v>
          </cell>
        </row>
        <row r="65">
          <cell r="C65" t="str">
            <v>3.1.4.3.</v>
          </cell>
          <cell r="D65" t="str">
            <v>297</v>
          </cell>
          <cell r="E65" t="str">
            <v>Renovēto vai labiekārtoto pirmsskolas izglītības iestāžu skaits</v>
          </cell>
          <cell r="F65" t="str">
            <v>Skaits</v>
          </cell>
          <cell r="G65" t="str">
            <v>Iznākuma</v>
          </cell>
          <cell r="H65" t="str">
            <v>Nebūtisks</v>
          </cell>
          <cell r="I65" t="str">
            <v>Reģionālās attīstības un pašvaldību lietu ministrija</v>
          </cell>
          <cell r="J65">
            <v>0</v>
          </cell>
          <cell r="K65">
            <v>4</v>
          </cell>
          <cell r="L65">
            <v>12</v>
          </cell>
        </row>
        <row r="66">
          <cell r="C66" t="str">
            <v>3.1.4.4.</v>
          </cell>
          <cell r="D66" t="str">
            <v>298</v>
          </cell>
          <cell r="E66" t="str">
            <v>Atbalstīto alternatīvās aprūpes centru skaits</v>
          </cell>
          <cell r="F66" t="str">
            <v>Skaits</v>
          </cell>
          <cell r="G66" t="str">
            <v>Iznākuma</v>
          </cell>
          <cell r="H66" t="str">
            <v>Nebūtisks</v>
          </cell>
          <cell r="I66" t="str">
            <v>Reģionālās attīstības un pašvaldību lietu ministrija</v>
          </cell>
          <cell r="J66">
            <v>39</v>
          </cell>
          <cell r="K66">
            <v>6</v>
          </cell>
          <cell r="L66">
            <v>13</v>
          </cell>
        </row>
        <row r="67">
          <cell r="C67" t="str">
            <v>3.1.5.1.1.</v>
          </cell>
          <cell r="D67" t="str">
            <v>302</v>
          </cell>
          <cell r="E67" t="str">
            <v>Atbalstīto ģimenes ārstu prakšu skaits</v>
          </cell>
          <cell r="F67" t="str">
            <v>Skaits</v>
          </cell>
          <cell r="G67" t="str">
            <v>Iznākuma</v>
          </cell>
          <cell r="H67" t="str">
            <v>Būtisks</v>
          </cell>
          <cell r="I67" t="str">
            <v>Veselības ministrija</v>
          </cell>
          <cell r="J67">
            <v>0</v>
          </cell>
          <cell r="K67">
            <v>65</v>
          </cell>
          <cell r="L67">
            <v>65</v>
          </cell>
        </row>
        <row r="68">
          <cell r="C68" t="str">
            <v>3.1.5.1.2.</v>
          </cell>
          <cell r="D68" t="str">
            <v>303</v>
          </cell>
          <cell r="E68" t="str">
            <v>Atbalstīto veselības aprūpes centru skaits</v>
          </cell>
          <cell r="F68" t="str">
            <v>Skaits</v>
          </cell>
          <cell r="G68" t="str">
            <v>Iznākuma</v>
          </cell>
          <cell r="H68" t="str">
            <v>Būtisks</v>
          </cell>
          <cell r="I68" t="str">
            <v>Veselības ministrija</v>
          </cell>
          <cell r="J68">
            <v>0</v>
          </cell>
          <cell r="K68">
            <v>0</v>
          </cell>
          <cell r="L68">
            <v>25</v>
          </cell>
        </row>
        <row r="69">
          <cell r="C69" t="str">
            <v>3.1.5.2.</v>
          </cell>
          <cell r="D69" t="str">
            <v>304</v>
          </cell>
          <cell r="E69" t="str">
            <v>Vienotās neatliekamās medicīniskās palīdzības vadības sistēmas ietvaros izveidoti vadības un dispečeru centri</v>
          </cell>
          <cell r="F69" t="str">
            <v>Skaits</v>
          </cell>
          <cell r="G69" t="str">
            <v>Iznākuma</v>
          </cell>
          <cell r="H69" t="str">
            <v>Būtisks</v>
          </cell>
          <cell r="I69" t="str">
            <v>Veselības ministrija</v>
          </cell>
          <cell r="J69">
            <v>0</v>
          </cell>
          <cell r="K69">
            <v>0</v>
          </cell>
          <cell r="L69">
            <v>6</v>
          </cell>
        </row>
        <row r="70">
          <cell r="C70" t="str">
            <v>3.1.5.3.1.</v>
          </cell>
          <cell r="D70" t="str">
            <v>305</v>
          </cell>
          <cell r="E70" t="str">
            <v>Stacionārās veselības aprūpes iestādes ar uzlabotu infrastruktūru</v>
          </cell>
          <cell r="F70" t="str">
            <v>Skaits</v>
          </cell>
          <cell r="G70" t="str">
            <v>Iznākuma</v>
          </cell>
          <cell r="H70" t="str">
            <v>Būtisks</v>
          </cell>
          <cell r="I70" t="str">
            <v>Veselības ministrija</v>
          </cell>
          <cell r="J70">
            <v>0</v>
          </cell>
          <cell r="K70">
            <v>20</v>
          </cell>
          <cell r="L70">
            <v>46</v>
          </cell>
        </row>
        <row r="71">
          <cell r="C71" t="str">
            <v>3.1.5.3.2.</v>
          </cell>
          <cell r="D71" t="str">
            <v>306</v>
          </cell>
          <cell r="E71" t="str">
            <v>Iegādāta un uzstādīta jaunā onkoloģijas slimnieku radioterapijas ārstēšanas aparatūra</v>
          </cell>
          <cell r="F71" t="str">
            <v>Skaits</v>
          </cell>
          <cell r="G71" t="str">
            <v>Iznākuma</v>
          </cell>
          <cell r="H71" t="str">
            <v>Nebūtisks</v>
          </cell>
          <cell r="I71" t="str">
            <v>Veselības ministrija</v>
          </cell>
          <cell r="J71">
            <v>0</v>
          </cell>
          <cell r="K71">
            <v>0</v>
          </cell>
          <cell r="L71">
            <v>4</v>
          </cell>
        </row>
        <row r="72">
          <cell r="C72" t="str">
            <v>3.2.1.1.</v>
          </cell>
          <cell r="D72" t="str">
            <v>310</v>
          </cell>
          <cell r="E72" t="str">
            <v>Noasfaltēto valsts 1.šķiras autoceļu kopgarums</v>
          </cell>
          <cell r="F72" t="str">
            <v>km</v>
          </cell>
          <cell r="G72" t="str">
            <v>Iznākuma</v>
          </cell>
          <cell r="H72" t="str">
            <v>Būtisks</v>
          </cell>
          <cell r="I72" t="str">
            <v>Satiksmes ministrija</v>
          </cell>
          <cell r="J72">
            <v>0</v>
          </cell>
          <cell r="K72">
            <v>100</v>
          </cell>
          <cell r="L72">
            <v>330</v>
          </cell>
        </row>
        <row r="73">
          <cell r="C73" t="str">
            <v>3.2.1.2.</v>
          </cell>
          <cell r="D73" t="str">
            <v>239</v>
          </cell>
          <cell r="E73" t="str">
            <v>Rekonstruēto tranzītielu kopgarums</v>
          </cell>
          <cell r="F73" t="str">
            <v>km</v>
          </cell>
          <cell r="G73" t="str">
            <v>Iznākuma</v>
          </cell>
          <cell r="H73" t="str">
            <v>Būtisks</v>
          </cell>
          <cell r="I73" t="str">
            <v>Satiksmes ministrija</v>
          </cell>
          <cell r="J73">
            <v>0</v>
          </cell>
          <cell r="K73">
            <v>0</v>
          </cell>
          <cell r="L73">
            <v>20</v>
          </cell>
        </row>
        <row r="74">
          <cell r="C74" t="str">
            <v>3.2.2.1.1.</v>
          </cell>
          <cell r="D74" t="str">
            <v>321</v>
          </cell>
          <cell r="E74" t="str">
            <v>Izveidoti elektroniskie pakalpojumi (t.sk. publiski pieejamie elektroniskie pakalpojumi un publiskās pārvaldes elektroniskie pakalpojumi)</v>
          </cell>
          <cell r="F74" t="str">
            <v>Skaits</v>
          </cell>
          <cell r="G74" t="str">
            <v>Iznākuma</v>
          </cell>
          <cell r="H74" t="str">
            <v>Būtisks</v>
          </cell>
          <cell r="I74" t="str">
            <v>Reģionālās attīstības un pašvaldību lietu ministrija</v>
          </cell>
          <cell r="J74">
            <v>10</v>
          </cell>
          <cell r="K74">
            <v>70</v>
          </cell>
          <cell r="L74">
            <v>150</v>
          </cell>
        </row>
        <row r="75">
          <cell r="C75" t="str">
            <v>3.2.2.1.2.</v>
          </cell>
          <cell r="D75" t="str">
            <v>322</v>
          </cell>
          <cell r="E75" t="str">
            <v>Iegādātas IKT vienības izglītības iestādēs</v>
          </cell>
          <cell r="F75" t="str">
            <v>Skaits</v>
          </cell>
          <cell r="G75" t="str">
            <v>Iznākuma</v>
          </cell>
          <cell r="H75" t="str">
            <v>Nebūtisks</v>
          </cell>
          <cell r="I75" t="str">
            <v>Izglītības un zinātnes ministrija</v>
          </cell>
          <cell r="J75">
            <v>1816</v>
          </cell>
          <cell r="K75">
            <v>6036</v>
          </cell>
          <cell r="L75">
            <v>15883</v>
          </cell>
        </row>
        <row r="76">
          <cell r="C76" t="str">
            <v>3.3.1.1.</v>
          </cell>
          <cell r="D76" t="str">
            <v>245</v>
          </cell>
          <cell r="E76" t="str">
            <v>Izbūvētā un rekonstruētā TEN autoceļa kopgarums</v>
          </cell>
          <cell r="F76" t="str">
            <v>km</v>
          </cell>
          <cell r="G76" t="str">
            <v>Iznākuma</v>
          </cell>
          <cell r="H76" t="str">
            <v>Būtisks</v>
          </cell>
          <cell r="I76" t="str">
            <v>Satiksmes ministrija</v>
          </cell>
          <cell r="J76">
            <v>0</v>
          </cell>
          <cell r="K76">
            <v>9.74</v>
          </cell>
          <cell r="L76">
            <v>56.4</v>
          </cell>
        </row>
        <row r="77">
          <cell r="C77" t="str">
            <v>3.3.1.6.</v>
          </cell>
          <cell r="D77" t="str">
            <v>352</v>
          </cell>
          <cell r="E77" t="str">
            <v>Piesārņotās vietas platība, kas attīrīta no vēsturiskā piesārņojuma, ha</v>
          </cell>
          <cell r="F77" t="str">
            <v>ha</v>
          </cell>
          <cell r="G77" t="str">
            <v>Iznākuma</v>
          </cell>
          <cell r="H77" t="str">
            <v>Būtisks</v>
          </cell>
          <cell r="I77" t="str">
            <v>Vides ministrija</v>
          </cell>
          <cell r="J77">
            <v>0</v>
          </cell>
          <cell r="K77">
            <v>2.5</v>
          </cell>
          <cell r="L77">
            <v>7</v>
          </cell>
        </row>
        <row r="78">
          <cell r="C78" t="str">
            <v>3.4.1.1.</v>
          </cell>
          <cell r="D78" t="str">
            <v>256</v>
          </cell>
          <cell r="E78" t="str">
            <v>Papildu iedzīvotāju skaits, uz ko vērsti ūdenssaimniecības projekti</v>
          </cell>
          <cell r="F78" t="str">
            <v>Skaits</v>
          </cell>
          <cell r="G78" t="str">
            <v>Iznākuma</v>
          </cell>
          <cell r="H78" t="str">
            <v>Būtisks</v>
          </cell>
          <cell r="I78" t="str">
            <v>Vides ministrija</v>
          </cell>
          <cell r="J78">
            <v>0</v>
          </cell>
          <cell r="K78">
            <v>28000</v>
          </cell>
          <cell r="L78">
            <v>140000</v>
          </cell>
        </row>
        <row r="79">
          <cell r="C79" t="str">
            <v>3.4.1.2.</v>
          </cell>
          <cell r="D79" t="str">
            <v>349</v>
          </cell>
          <cell r="E79" t="str">
            <v>Izvietoto robežzīmju skaits Natura 2000 teritoriju iezīmēšanai dabā</v>
          </cell>
          <cell r="F79" t="str">
            <v>Skaits</v>
          </cell>
          <cell r="G79" t="str">
            <v>Iznākuma</v>
          </cell>
          <cell r="H79" t="str">
            <v>Nebūtisks</v>
          </cell>
          <cell r="I79" t="str">
            <v>Vides ministrija</v>
          </cell>
          <cell r="J79">
            <v>150</v>
          </cell>
          <cell r="K79">
            <v>6200</v>
          </cell>
          <cell r="L79">
            <v>18000</v>
          </cell>
        </row>
        <row r="80">
          <cell r="C80" t="str">
            <v>3.4.1.2.</v>
          </cell>
          <cell r="D80" t="str">
            <v>350</v>
          </cell>
          <cell r="E80" t="str">
            <v>Antropogēno slodzi samazinošo infrastruktūras projektu skaits Natura 2000 teritorijās</v>
          </cell>
          <cell r="F80" t="str">
            <v>Skaits</v>
          </cell>
          <cell r="G80" t="str">
            <v>Iznākuma</v>
          </cell>
          <cell r="H80" t="str">
            <v>Nebūtisks</v>
          </cell>
          <cell r="I80" t="str">
            <v>Vides ministrija</v>
          </cell>
          <cell r="J80">
            <v>0</v>
          </cell>
          <cell r="K80">
            <v>20</v>
          </cell>
          <cell r="L80">
            <v>50</v>
          </cell>
        </row>
        <row r="81">
          <cell r="C81" t="str">
            <v>3.4.1.3.</v>
          </cell>
          <cell r="D81" t="str">
            <v>351</v>
          </cell>
          <cell r="E81" t="str">
            <v>Optimālu uzturēšanas apstākļu nodrošināšana augu un dzīvnieku kolekcijām, kolekciju skaits</v>
          </cell>
          <cell r="F81" t="str">
            <v>Skaits</v>
          </cell>
          <cell r="G81" t="str">
            <v>Iznākuma</v>
          </cell>
          <cell r="H81" t="str">
            <v>Nebūtisks</v>
          </cell>
          <cell r="I81" t="str">
            <v>Vides ministrija</v>
          </cell>
          <cell r="J81">
            <v>0</v>
          </cell>
          <cell r="K81">
            <v>2</v>
          </cell>
          <cell r="L81">
            <v>5</v>
          </cell>
        </row>
        <row r="82">
          <cell r="C82" t="str">
            <v>3.4.1.4.</v>
          </cell>
          <cell r="D82" t="str">
            <v>352</v>
          </cell>
          <cell r="E82" t="str">
            <v>Piesārņotās vietas platība, kas attīrīta no vēsturiskā piesārņojuma, ha</v>
          </cell>
          <cell r="F82" t="str">
            <v>ha</v>
          </cell>
          <cell r="G82" t="str">
            <v>Iznākuma</v>
          </cell>
          <cell r="H82" t="str">
            <v>Būtisks</v>
          </cell>
          <cell r="I82" t="str">
            <v>Vides ministrija</v>
          </cell>
          <cell r="J82">
            <v>0</v>
          </cell>
          <cell r="K82">
            <v>2.5</v>
          </cell>
          <cell r="L82">
            <v>7</v>
          </cell>
        </row>
        <row r="83">
          <cell r="C83" t="str">
            <v>3.4.1.5.1.</v>
          </cell>
          <cell r="D83" t="str">
            <v>353</v>
          </cell>
          <cell r="E83" t="str">
            <v>Plūdu apdraudēto teritoriju risku samazināšanas projekti, skaits</v>
          </cell>
          <cell r="F83" t="str">
            <v>Skaits</v>
          </cell>
          <cell r="G83" t="str">
            <v>Iznākuma</v>
          </cell>
          <cell r="H83" t="str">
            <v>Nebūtisks</v>
          </cell>
          <cell r="I83" t="str">
            <v>Vides ministrija</v>
          </cell>
          <cell r="J83">
            <v>0</v>
          </cell>
          <cell r="K83">
            <v>2</v>
          </cell>
          <cell r="L83">
            <v>5</v>
          </cell>
        </row>
        <row r="84">
          <cell r="C84" t="str">
            <v>3.4.1.5.2.</v>
          </cell>
          <cell r="D84" t="str">
            <v>354</v>
          </cell>
          <cell r="E84" t="str">
            <v>Rekonstruētie hidrotehnisko būvju kompleksi, skaits</v>
          </cell>
          <cell r="F84" t="str">
            <v>Skaits</v>
          </cell>
          <cell r="G84" t="str">
            <v>Iznākuma</v>
          </cell>
          <cell r="H84" t="str">
            <v>Nebūtisks</v>
          </cell>
          <cell r="I84" t="str">
            <v>Vides ministrija</v>
          </cell>
          <cell r="J84">
            <v>0</v>
          </cell>
          <cell r="K84">
            <v>1</v>
          </cell>
          <cell r="L84">
            <v>5</v>
          </cell>
        </row>
        <row r="85">
          <cell r="C85" t="str">
            <v>3.4.1.6.</v>
          </cell>
          <cell r="D85" t="str">
            <v>355</v>
          </cell>
          <cell r="E85" t="str">
            <v>Īstenotās ES direktīvas ūdeņu un gaisa stāvokļa kontrolei un uzraudzībai, skaits</v>
          </cell>
          <cell r="F85" t="str">
            <v>Skaits</v>
          </cell>
          <cell r="G85" t="str">
            <v>Iznākuma</v>
          </cell>
          <cell r="H85" t="str">
            <v>Nebūtisks</v>
          </cell>
          <cell r="I85" t="str">
            <v>Vides ministrija</v>
          </cell>
          <cell r="J85">
            <v>2</v>
          </cell>
          <cell r="K85">
            <v>1</v>
          </cell>
          <cell r="L85">
            <v>4</v>
          </cell>
        </row>
        <row r="86">
          <cell r="C86" t="str">
            <v>3.4.2.1.1.</v>
          </cell>
          <cell r="D86" t="str">
            <v>360</v>
          </cell>
          <cell r="E86" t="str">
            <v>Kultūras tūrisma produktu skaits valsts nozīmes pilsētbūvniecības pieminekļos</v>
          </cell>
          <cell r="F86" t="str">
            <v>Skaits</v>
          </cell>
          <cell r="G86" t="str">
            <v>Iznākuma</v>
          </cell>
          <cell r="H86" t="str">
            <v>Nebūtisks</v>
          </cell>
          <cell r="I86" t="str">
            <v>Ekonomikas ministrija</v>
          </cell>
          <cell r="J86">
            <v>0</v>
          </cell>
          <cell r="K86">
            <v>0</v>
          </cell>
          <cell r="L86">
            <v>15</v>
          </cell>
        </row>
        <row r="87">
          <cell r="C87" t="str">
            <v>3.4.2.1.2.</v>
          </cell>
          <cell r="D87" t="str">
            <v>362</v>
          </cell>
          <cell r="E87" t="str">
            <v>Izveidoti jauni, labiekārtoti veloceliņi</v>
          </cell>
          <cell r="F87" t="str">
            <v>km</v>
          </cell>
          <cell r="G87" t="str">
            <v>Iznākuma</v>
          </cell>
          <cell r="H87" t="str">
            <v>Nebūtisks</v>
          </cell>
          <cell r="I87" t="str">
            <v>Ekonomikas ministrija</v>
          </cell>
          <cell r="J87">
            <v>0</v>
          </cell>
          <cell r="K87">
            <v>0</v>
          </cell>
          <cell r="L87">
            <v>49</v>
          </cell>
        </row>
        <row r="88">
          <cell r="C88" t="str">
            <v>3.4.3.1.</v>
          </cell>
          <cell r="D88" t="str">
            <v>366</v>
          </cell>
          <cell r="E88" t="str">
            <v>Izveidoto daudzfunkcionālo kultūras centru skaits</v>
          </cell>
          <cell r="F88" t="str">
            <v>Skaits</v>
          </cell>
          <cell r="G88" t="str">
            <v>Iznākuma</v>
          </cell>
          <cell r="H88" t="str">
            <v>Būtisks</v>
          </cell>
          <cell r="I88" t="str">
            <v>Kultūras ministrija</v>
          </cell>
          <cell r="J88">
            <v>0</v>
          </cell>
          <cell r="K88">
            <v>0</v>
          </cell>
          <cell r="L88">
            <v>4</v>
          </cell>
        </row>
        <row r="89">
          <cell r="C89" t="str">
            <v>3.4.4.1.</v>
          </cell>
          <cell r="D89" t="str">
            <v>371</v>
          </cell>
          <cell r="E89" t="str">
            <v>Ieviesti energoefektivitātes pasākumi daudzdzīvokļu mājās</v>
          </cell>
          <cell r="F89" t="str">
            <v>Skaits</v>
          </cell>
          <cell r="G89" t="str">
            <v>Iznākuma</v>
          </cell>
          <cell r="H89" t="str">
            <v>Nebūtisks</v>
          </cell>
          <cell r="I89" t="str">
            <v>Ekonomikas ministrija</v>
          </cell>
          <cell r="J89">
            <v>0</v>
          </cell>
          <cell r="K89">
            <v>0</v>
          </cell>
          <cell r="L89">
            <v>120</v>
          </cell>
        </row>
        <row r="90">
          <cell r="C90" t="str">
            <v>3.4.4.2.</v>
          </cell>
          <cell r="D90" t="str">
            <v>259</v>
          </cell>
          <cell r="E90" t="str">
            <v>Izveidotas energoefektīvas sociālās mājas</v>
          </cell>
          <cell r="F90" t="str">
            <v>Skaits</v>
          </cell>
          <cell r="G90" t="str">
            <v>Iznākuma</v>
          </cell>
          <cell r="H90" t="str">
            <v>Būtisks</v>
          </cell>
          <cell r="I90" t="str">
            <v>Ekonomikas ministrija</v>
          </cell>
          <cell r="J90">
            <v>0</v>
          </cell>
          <cell r="K90">
            <v>30</v>
          </cell>
          <cell r="L90">
            <v>73</v>
          </cell>
        </row>
        <row r="91">
          <cell r="C91" t="str">
            <v>3.5.1.1.</v>
          </cell>
          <cell r="D91" t="str">
            <v>256</v>
          </cell>
          <cell r="E91" t="str">
            <v>Papildu iedzīvotāju skaits, uz ko vērsti ūdenssaimniecības projekti</v>
          </cell>
          <cell r="F91" t="str">
            <v>Skaits</v>
          </cell>
          <cell r="G91" t="str">
            <v>Iznākuma</v>
          </cell>
          <cell r="H91" t="str">
            <v>Būtisks</v>
          </cell>
          <cell r="I91" t="str">
            <v>Vides ministrija</v>
          </cell>
          <cell r="J91">
            <v>0</v>
          </cell>
          <cell r="K91">
            <v>28000</v>
          </cell>
          <cell r="L91">
            <v>140000</v>
          </cell>
        </row>
        <row r="92">
          <cell r="C92" t="str">
            <v>3.5.1.2.1.</v>
          </cell>
          <cell r="D92" t="str">
            <v>376</v>
          </cell>
          <cell r="E92" t="str">
            <v>Rekultivēto normatīvo aktu prasībām neatbilstošo atkritumu izgāztuvju skaits</v>
          </cell>
          <cell r="F92" t="str">
            <v>Skaits</v>
          </cell>
          <cell r="G92" t="str">
            <v>Iznākuma</v>
          </cell>
          <cell r="H92" t="str">
            <v>Nebūtisks</v>
          </cell>
          <cell r="I92" t="str">
            <v>Vides ministrija</v>
          </cell>
          <cell r="J92">
            <v>176</v>
          </cell>
          <cell r="K92">
            <v>206</v>
          </cell>
          <cell r="L92">
            <v>261</v>
          </cell>
        </row>
        <row r="93">
          <cell r="C93" t="str">
            <v>3.5.1.2.2.</v>
          </cell>
          <cell r="D93" t="str">
            <v>377</v>
          </cell>
          <cell r="E93" t="str">
            <v>Papildu iedzīvotāju skaits, uz ko vērsti atkritumu apsaimniekošanas projekti</v>
          </cell>
          <cell r="F93" t="str">
            <v>Skaits</v>
          </cell>
          <cell r="G93" t="str">
            <v>Iznākuma</v>
          </cell>
          <cell r="H93" t="str">
            <v>Būtisks</v>
          </cell>
          <cell r="I93" t="str">
            <v>Vides ministrija</v>
          </cell>
          <cell r="J93">
            <v>0</v>
          </cell>
          <cell r="K93">
            <v>1300000</v>
          </cell>
          <cell r="L93">
            <v>2190000</v>
          </cell>
        </row>
        <row r="94">
          <cell r="C94" t="str">
            <v>3.5.1.2.3.</v>
          </cell>
          <cell r="D94" t="str">
            <v>378</v>
          </cell>
          <cell r="E94" t="str">
            <v>Dalītās atkritumu savākšanas punktu skaits</v>
          </cell>
          <cell r="F94" t="str">
            <v>Skaits</v>
          </cell>
          <cell r="G94" t="str">
            <v>Iznākuma</v>
          </cell>
          <cell r="H94" t="str">
            <v>Nebūtisks</v>
          </cell>
          <cell r="I94" t="str">
            <v>Vides ministrija</v>
          </cell>
          <cell r="J94">
            <v>1150</v>
          </cell>
          <cell r="K94">
            <v>4030</v>
          </cell>
          <cell r="L94">
            <v>8640</v>
          </cell>
        </row>
        <row r="95">
          <cell r="C95" t="str">
            <v>3.5.1.3.</v>
          </cell>
          <cell r="D95" t="str">
            <v>349</v>
          </cell>
          <cell r="E95" t="str">
            <v>Izvietoto robežzīmju skaits Natura 2000 teritoriju iezīmēšanai dabā</v>
          </cell>
          <cell r="F95" t="str">
            <v>Skaits</v>
          </cell>
          <cell r="G95" t="str">
            <v>Iznākuma</v>
          </cell>
          <cell r="H95" t="str">
            <v>Nebūtisks</v>
          </cell>
          <cell r="I95" t="str">
            <v>Vides ministrija</v>
          </cell>
          <cell r="J95">
            <v>150</v>
          </cell>
          <cell r="K95">
            <v>6200</v>
          </cell>
          <cell r="L95">
            <v>18000</v>
          </cell>
        </row>
        <row r="96">
          <cell r="C96" t="str">
            <v>3.5.1.3.</v>
          </cell>
          <cell r="D96" t="str">
            <v>350</v>
          </cell>
          <cell r="E96" t="str">
            <v>Antropogēno slodzi samazinošo infrastruktūras projektu skaits Natura 2000 teritorijās</v>
          </cell>
          <cell r="F96" t="str">
            <v>Skaits</v>
          </cell>
          <cell r="G96" t="str">
            <v>Iznākuma</v>
          </cell>
          <cell r="H96" t="str">
            <v>Nebūtisks</v>
          </cell>
          <cell r="I96" t="str">
            <v>Vides ministrija</v>
          </cell>
          <cell r="J96">
            <v>0</v>
          </cell>
          <cell r="K96">
            <v>20</v>
          </cell>
          <cell r="L96">
            <v>50</v>
          </cell>
        </row>
        <row r="97">
          <cell r="C97" t="str">
            <v>3.5.1.4.</v>
          </cell>
          <cell r="D97" t="str">
            <v>355</v>
          </cell>
          <cell r="E97" t="str">
            <v>Īstenotās ES direktīvas ūdeņu un gaisa stāvokļa kontrolei un uzraudzībai, skaits</v>
          </cell>
          <cell r="F97" t="str">
            <v>Skaits</v>
          </cell>
          <cell r="G97" t="str">
            <v>Iznākuma</v>
          </cell>
          <cell r="H97" t="str">
            <v>Nebūtisks</v>
          </cell>
          <cell r="I97" t="str">
            <v>Vides ministrija</v>
          </cell>
          <cell r="J97">
            <v>2</v>
          </cell>
          <cell r="K97">
            <v>1</v>
          </cell>
          <cell r="L97">
            <v>4</v>
          </cell>
        </row>
        <row r="98">
          <cell r="C98" t="str">
            <v>3.5.2.1.</v>
          </cell>
          <cell r="D98" t="str">
            <v>383</v>
          </cell>
          <cell r="E98" t="str">
            <v>Rekonstruētie siltumtīkli</v>
          </cell>
          <cell r="F98" t="str">
            <v>km</v>
          </cell>
          <cell r="G98" t="str">
            <v>Iznākuma</v>
          </cell>
          <cell r="H98" t="str">
            <v>Nebūtisks</v>
          </cell>
          <cell r="I98" t="str">
            <v>Ekonomikas ministrija</v>
          </cell>
          <cell r="J98">
            <v>0</v>
          </cell>
          <cell r="K98">
            <v>0</v>
          </cell>
          <cell r="L98">
            <v>160</v>
          </cell>
        </row>
        <row r="99">
          <cell r="C99" t="str">
            <v>3.6.1.1.</v>
          </cell>
          <cell r="D99" t="str">
            <v>392</v>
          </cell>
          <cell r="E99" t="str">
            <v>Projektu skaits, kas sekmē pilsētvides atjaunošanu un/vai revitalizāciju, nodrošinot pilsētu ilgtspējīgu attīstību un uzlabojot to pievilcību</v>
          </cell>
          <cell r="F99" t="str">
            <v>Skaits</v>
          </cell>
          <cell r="G99" t="str">
            <v>Iznākuma</v>
          </cell>
          <cell r="H99" t="str">
            <v>Būtisks</v>
          </cell>
          <cell r="I99" t="str">
            <v>Reģionālās attīstības un pašvaldību lietu ministrija</v>
          </cell>
          <cell r="J99">
            <v>0</v>
          </cell>
          <cell r="K99">
            <v>16</v>
          </cell>
          <cell r="L99">
            <v>26</v>
          </cell>
        </row>
        <row r="100">
          <cell r="C100" t="str">
            <v>3.6.1.1.</v>
          </cell>
          <cell r="D100" t="str">
            <v>273</v>
          </cell>
          <cell r="E100" t="str">
            <v>Projektu skaits, kas veicina pilsētu konkurētspējas celšanos, t.sk., sekmē uzņēmējdarbības un tehnoloģiju attīstību</v>
          </cell>
          <cell r="F100" t="str">
            <v>Skaits</v>
          </cell>
          <cell r="G100" t="str">
            <v>Iznākuma</v>
          </cell>
          <cell r="H100" t="str">
            <v>Būtisks</v>
          </cell>
          <cell r="I100" t="str">
            <v>Reģionālās attīstības un pašvaldību lietu ministrija</v>
          </cell>
          <cell r="J100">
            <v>0</v>
          </cell>
          <cell r="K100">
            <v>12</v>
          </cell>
          <cell r="L100">
            <v>16</v>
          </cell>
        </row>
        <row r="101">
          <cell r="C101" t="str">
            <v>3.6.1.1.</v>
          </cell>
          <cell r="D101" t="str">
            <v>274</v>
          </cell>
          <cell r="E101" t="str">
            <v>Projektu skaits, kas sekmē kopienas attīstību, uzlabojot pakalpojumu pieejamību, nodrošinot vienādas tiesības visām iedzīvotāju grupām</v>
          </cell>
          <cell r="F101" t="str">
            <v>Skaits</v>
          </cell>
          <cell r="G101" t="str">
            <v>Iznākuma</v>
          </cell>
          <cell r="H101" t="str">
            <v>Būtisks</v>
          </cell>
          <cell r="I101" t="str">
            <v>Reģionālās attīstības un pašvaldību lietu ministrija</v>
          </cell>
          <cell r="J101">
            <v>0</v>
          </cell>
          <cell r="K101">
            <v>11</v>
          </cell>
          <cell r="L101">
            <v>20</v>
          </cell>
        </row>
        <row r="102">
          <cell r="C102" t="str">
            <v>3.6.1.2.</v>
          </cell>
          <cell r="D102" t="str">
            <v>392</v>
          </cell>
          <cell r="E102" t="str">
            <v>Projektu skaits, kas sekmē pilsētvides atjaunošanu un/vai revitalizāciju, nodrošinot pilsētu ilgtspējīgu attīstību un uzlabojot to pievilcību</v>
          </cell>
          <cell r="F102" t="str">
            <v>Skaits</v>
          </cell>
          <cell r="G102" t="str">
            <v>Iznākuma</v>
          </cell>
          <cell r="H102" t="str">
            <v>Būtisks</v>
          </cell>
          <cell r="I102" t="str">
            <v>Reģionālās attīstības un pašvaldību lietu ministrija</v>
          </cell>
          <cell r="J102">
            <v>0</v>
          </cell>
          <cell r="K102">
            <v>16</v>
          </cell>
          <cell r="L102">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56"/>
  <sheetViews>
    <sheetView tabSelected="1" view="pageBreakPreview" zoomScale="60" zoomScaleNormal="40" zoomScalePageLayoutView="70" workbookViewId="0">
      <pane ySplit="6" topLeftCell="A143" activePane="bottomLeft" state="frozen"/>
      <selection pane="bottomLeft" activeCell="P149" sqref="P149"/>
    </sheetView>
  </sheetViews>
  <sheetFormatPr defaultRowHeight="15" x14ac:dyDescent="0.25"/>
  <cols>
    <col min="1" max="1" width="5" customWidth="1"/>
    <col min="2" max="2" width="13.7109375" customWidth="1"/>
    <col min="3" max="3" width="20.5703125" customWidth="1"/>
    <col min="4" max="4" width="0" hidden="1" customWidth="1"/>
    <col min="5" max="5" width="25.140625" customWidth="1"/>
    <col min="6" max="6" width="11.85546875" hidden="1" customWidth="1"/>
    <col min="7" max="7" width="12" style="20" customWidth="1"/>
    <col min="8" max="8" width="0" style="20" hidden="1" customWidth="1"/>
    <col min="9" max="9" width="12.7109375" style="20" customWidth="1"/>
    <col min="10" max="10" width="12.28515625" style="20" hidden="1" customWidth="1"/>
    <col min="11" max="11" width="12.140625" hidden="1" customWidth="1"/>
    <col min="12" max="12" width="18.140625" customWidth="1"/>
    <col min="13" max="13" width="17.85546875" customWidth="1"/>
    <col min="14" max="14" width="18" customWidth="1"/>
    <col min="15" max="15" width="14.85546875" customWidth="1"/>
    <col min="16" max="16" width="19.42578125" customWidth="1"/>
    <col min="17" max="17" width="16.140625" customWidth="1"/>
    <col min="18" max="18" width="17.28515625" customWidth="1"/>
    <col min="19" max="19" width="19.140625" customWidth="1"/>
    <col min="20" max="20" width="18.28515625" customWidth="1"/>
    <col min="21" max="21" width="20.42578125" customWidth="1"/>
    <col min="22" max="22" width="14.140625" customWidth="1"/>
    <col min="23" max="23" width="15" customWidth="1"/>
    <col min="24" max="24" width="15.28515625" customWidth="1"/>
    <col min="25" max="25" width="15.5703125" customWidth="1"/>
    <col min="26" max="26" width="16.7109375" hidden="1" customWidth="1"/>
    <col min="27" max="27" width="27.5703125" customWidth="1"/>
    <col min="28" max="28" width="37.5703125" hidden="1" customWidth="1"/>
    <col min="29" max="29" width="31.5703125" hidden="1" customWidth="1"/>
  </cols>
  <sheetData>
    <row r="1" spans="1:29" ht="134.25" customHeight="1" x14ac:dyDescent="0.25">
      <c r="A1" s="4"/>
      <c r="B1" s="4"/>
      <c r="C1" s="4"/>
      <c r="D1" s="4"/>
      <c r="E1" s="4"/>
      <c r="F1" s="4"/>
      <c r="G1" s="21"/>
      <c r="H1" s="21"/>
      <c r="I1" s="21"/>
      <c r="J1" s="21"/>
      <c r="K1" s="4"/>
      <c r="L1" s="4"/>
      <c r="M1" s="4"/>
      <c r="N1" s="4"/>
      <c r="O1" s="4"/>
      <c r="P1" s="4"/>
      <c r="Q1" s="4"/>
      <c r="R1" s="4"/>
      <c r="S1" s="4"/>
      <c r="T1" s="4"/>
      <c r="U1" s="4"/>
      <c r="V1" s="4"/>
      <c r="W1" s="4"/>
      <c r="X1" s="4"/>
      <c r="Y1" s="4"/>
      <c r="Z1" s="4"/>
      <c r="AA1" s="4"/>
      <c r="AB1" s="4"/>
      <c r="AC1" s="4"/>
    </row>
    <row r="2" spans="1:29" ht="22.5" x14ac:dyDescent="0.25">
      <c r="A2" s="147" t="s">
        <v>733</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row>
    <row r="3" spans="1:29" ht="15.75" customHeight="1" x14ac:dyDescent="0.25">
      <c r="A3" s="146" t="s">
        <v>732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row>
    <row r="4" spans="1:29" ht="15.75" customHeight="1" x14ac:dyDescent="0.25">
      <c r="A4" s="18"/>
      <c r="B4" s="18"/>
      <c r="C4" s="18"/>
      <c r="D4" s="18"/>
      <c r="E4" s="18"/>
      <c r="F4" s="18"/>
      <c r="G4" s="19"/>
      <c r="H4" s="19"/>
      <c r="I4" s="19"/>
      <c r="J4" s="19"/>
      <c r="K4" s="18"/>
      <c r="L4" s="18"/>
      <c r="M4" s="18"/>
      <c r="N4" s="18"/>
      <c r="O4" s="18"/>
      <c r="P4" s="18"/>
      <c r="Q4" s="18"/>
      <c r="R4" s="18"/>
      <c r="S4" s="18"/>
      <c r="T4" s="18"/>
      <c r="U4" s="18"/>
      <c r="V4" s="18"/>
      <c r="W4" s="18"/>
      <c r="X4" s="18"/>
      <c r="Y4" s="18"/>
      <c r="Z4" s="18"/>
      <c r="AA4" s="18"/>
      <c r="AB4" s="18"/>
      <c r="AC4" s="18"/>
    </row>
    <row r="5" spans="1:29" s="2" customFormat="1" ht="205.5" customHeight="1" x14ac:dyDescent="0.2">
      <c r="A5" s="25" t="s">
        <v>15</v>
      </c>
      <c r="B5" s="25" t="s">
        <v>0</v>
      </c>
      <c r="C5" s="25" t="s">
        <v>725</v>
      </c>
      <c r="D5" s="25" t="s">
        <v>1</v>
      </c>
      <c r="E5" s="25" t="s">
        <v>16</v>
      </c>
      <c r="F5" s="25" t="s">
        <v>2</v>
      </c>
      <c r="G5" s="25" t="s">
        <v>822</v>
      </c>
      <c r="H5" s="25" t="s">
        <v>17</v>
      </c>
      <c r="I5" s="25" t="s">
        <v>821</v>
      </c>
      <c r="J5" s="25" t="s">
        <v>18</v>
      </c>
      <c r="K5" s="25" t="s">
        <v>4</v>
      </c>
      <c r="L5" s="25" t="s">
        <v>5</v>
      </c>
      <c r="M5" s="25" t="s">
        <v>6</v>
      </c>
      <c r="N5" s="25" t="s">
        <v>7</v>
      </c>
      <c r="O5" s="25" t="s">
        <v>8</v>
      </c>
      <c r="P5" s="25" t="s">
        <v>823</v>
      </c>
      <c r="Q5" s="25" t="s">
        <v>824</v>
      </c>
      <c r="R5" s="25" t="s">
        <v>825</v>
      </c>
      <c r="S5" s="25" t="s">
        <v>826</v>
      </c>
      <c r="T5" s="25" t="s">
        <v>827</v>
      </c>
      <c r="U5" s="25" t="s">
        <v>828</v>
      </c>
      <c r="V5" s="25" t="s">
        <v>10</v>
      </c>
      <c r="W5" s="25" t="s">
        <v>11</v>
      </c>
      <c r="X5" s="25" t="s">
        <v>829</v>
      </c>
      <c r="Y5" s="25" t="s">
        <v>12</v>
      </c>
      <c r="Z5" s="25" t="s">
        <v>13</v>
      </c>
      <c r="AA5" s="25" t="s">
        <v>13</v>
      </c>
      <c r="AB5" s="23" t="s">
        <v>13</v>
      </c>
      <c r="AC5" s="23" t="s">
        <v>14</v>
      </c>
    </row>
    <row r="6" spans="1:29" s="2" customFormat="1" ht="18.75" customHeight="1" x14ac:dyDescent="0.2">
      <c r="A6" s="23">
        <v>1</v>
      </c>
      <c r="B6" s="23">
        <v>2</v>
      </c>
      <c r="C6" s="23">
        <v>3</v>
      </c>
      <c r="D6" s="23">
        <v>4</v>
      </c>
      <c r="E6" s="23">
        <v>5</v>
      </c>
      <c r="F6" s="23">
        <v>6</v>
      </c>
      <c r="G6" s="23">
        <v>6</v>
      </c>
      <c r="H6" s="23">
        <v>8</v>
      </c>
      <c r="I6" s="23">
        <v>7</v>
      </c>
      <c r="J6" s="23">
        <v>10</v>
      </c>
      <c r="K6" s="23">
        <v>11</v>
      </c>
      <c r="L6" s="23">
        <v>8</v>
      </c>
      <c r="M6" s="23">
        <v>9</v>
      </c>
      <c r="N6" s="23">
        <v>10</v>
      </c>
      <c r="O6" s="23">
        <v>11</v>
      </c>
      <c r="P6" s="23">
        <v>12</v>
      </c>
      <c r="Q6" s="23">
        <v>13</v>
      </c>
      <c r="R6" s="23">
        <v>14</v>
      </c>
      <c r="S6" s="23">
        <v>15</v>
      </c>
      <c r="T6" s="23">
        <v>16</v>
      </c>
      <c r="U6" s="23">
        <v>17</v>
      </c>
      <c r="V6" s="23" t="s">
        <v>832</v>
      </c>
      <c r="W6" s="23" t="s">
        <v>833</v>
      </c>
      <c r="X6" s="23" t="s">
        <v>834</v>
      </c>
      <c r="Y6" s="23" t="s">
        <v>835</v>
      </c>
      <c r="Z6" s="23">
        <v>26</v>
      </c>
      <c r="AA6" s="23">
        <v>22</v>
      </c>
      <c r="AB6" s="23"/>
      <c r="AC6" s="23"/>
    </row>
    <row r="7" spans="1:29" s="1" customFormat="1" ht="15.6" customHeight="1" x14ac:dyDescent="0.2">
      <c r="A7" s="152" t="s">
        <v>30</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row>
    <row r="8" spans="1:29" s="16" customFormat="1" ht="174" customHeight="1" x14ac:dyDescent="0.2">
      <c r="A8" s="26" t="s">
        <v>251</v>
      </c>
      <c r="B8" s="26" t="s">
        <v>31</v>
      </c>
      <c r="C8" s="26" t="s">
        <v>745</v>
      </c>
      <c r="D8" s="26">
        <v>71</v>
      </c>
      <c r="E8" s="26" t="s">
        <v>32</v>
      </c>
      <c r="F8" s="26" t="s">
        <v>33</v>
      </c>
      <c r="G8" s="71" t="s">
        <v>158</v>
      </c>
      <c r="H8" s="71" t="s">
        <v>35</v>
      </c>
      <c r="I8" s="71" t="s">
        <v>36</v>
      </c>
      <c r="J8" s="71" t="s">
        <v>37</v>
      </c>
      <c r="K8" s="72">
        <v>623.08000000000004</v>
      </c>
      <c r="L8" s="72">
        <v>552.95000000000005</v>
      </c>
      <c r="M8" s="72">
        <v>0</v>
      </c>
      <c r="N8" s="72">
        <v>35</v>
      </c>
      <c r="O8" s="72">
        <v>0</v>
      </c>
      <c r="P8" s="71">
        <v>610.11</v>
      </c>
      <c r="Q8" s="71">
        <v>660.38</v>
      </c>
      <c r="R8" s="71" t="s">
        <v>28</v>
      </c>
      <c r="S8" s="71" t="s">
        <v>28</v>
      </c>
      <c r="T8" s="71" t="s">
        <v>28</v>
      </c>
      <c r="U8" s="73">
        <v>1000</v>
      </c>
      <c r="V8" s="74">
        <f>L8/P8</f>
        <v>0.90631197652882267</v>
      </c>
      <c r="W8" s="74">
        <f>L8/U8</f>
        <v>0.55295000000000005</v>
      </c>
      <c r="X8" s="74">
        <f>M8/P8</f>
        <v>0</v>
      </c>
      <c r="Y8" s="74">
        <f>M8/U8</f>
        <v>0</v>
      </c>
      <c r="Z8" s="26" t="s">
        <v>39</v>
      </c>
      <c r="AA8" s="26" t="s">
        <v>40</v>
      </c>
      <c r="AB8" s="26"/>
      <c r="AC8" s="26"/>
    </row>
    <row r="9" spans="1:29" s="16" customFormat="1" ht="155.25" customHeight="1" x14ac:dyDescent="0.2">
      <c r="A9" s="26" t="s">
        <v>251</v>
      </c>
      <c r="B9" s="26" t="s">
        <v>41</v>
      </c>
      <c r="C9" s="26" t="s">
        <v>746</v>
      </c>
      <c r="D9" s="26" t="s">
        <v>28</v>
      </c>
      <c r="E9" s="26" t="s">
        <v>42</v>
      </c>
      <c r="F9" s="26" t="s">
        <v>33</v>
      </c>
      <c r="G9" s="71" t="s">
        <v>158</v>
      </c>
      <c r="H9" s="71" t="s">
        <v>35</v>
      </c>
      <c r="I9" s="71" t="s">
        <v>36</v>
      </c>
      <c r="J9" s="71" t="s">
        <v>37</v>
      </c>
      <c r="K9" s="72">
        <v>1688</v>
      </c>
      <c r="L9" s="72">
        <v>2421</v>
      </c>
      <c r="M9" s="72">
        <v>15</v>
      </c>
      <c r="N9" s="72">
        <f>23+28</f>
        <v>51</v>
      </c>
      <c r="O9" s="72">
        <v>1</v>
      </c>
      <c r="P9" s="71">
        <v>2919</v>
      </c>
      <c r="Q9" s="71">
        <v>3184</v>
      </c>
      <c r="R9" s="71">
        <v>3353</v>
      </c>
      <c r="S9" s="71">
        <v>3510</v>
      </c>
      <c r="T9" s="71">
        <v>3516</v>
      </c>
      <c r="U9" s="71">
        <v>4100</v>
      </c>
      <c r="V9" s="74">
        <f>L9/P9</f>
        <v>0.829393627954779</v>
      </c>
      <c r="W9" s="74">
        <f>L9/U9</f>
        <v>0.59048780487804875</v>
      </c>
      <c r="X9" s="74">
        <f>M9/P9</f>
        <v>5.1387461459403904E-3</v>
      </c>
      <c r="Y9" s="74">
        <f>M9/U9</f>
        <v>3.6585365853658539E-3</v>
      </c>
      <c r="Z9" s="26" t="s">
        <v>28</v>
      </c>
      <c r="AA9" s="26" t="s">
        <v>28</v>
      </c>
      <c r="AB9" s="26"/>
      <c r="AC9" s="26"/>
    </row>
    <row r="10" spans="1:29" s="16" customFormat="1" ht="186.75" customHeight="1" x14ac:dyDescent="0.2">
      <c r="A10" s="26" t="s">
        <v>251</v>
      </c>
      <c r="B10" s="26" t="s">
        <v>43</v>
      </c>
      <c r="C10" s="26" t="s">
        <v>747</v>
      </c>
      <c r="D10" s="26">
        <v>75</v>
      </c>
      <c r="E10" s="26" t="s">
        <v>44</v>
      </c>
      <c r="F10" s="26" t="s">
        <v>33</v>
      </c>
      <c r="G10" s="71" t="s">
        <v>158</v>
      </c>
      <c r="H10" s="71" t="s">
        <v>35</v>
      </c>
      <c r="I10" s="71" t="s">
        <v>36</v>
      </c>
      <c r="J10" s="71" t="s">
        <v>37</v>
      </c>
      <c r="K10" s="72">
        <v>683</v>
      </c>
      <c r="L10" s="72">
        <v>1028</v>
      </c>
      <c r="M10" s="72">
        <v>15</v>
      </c>
      <c r="N10" s="72">
        <v>23</v>
      </c>
      <c r="O10" s="72">
        <v>1</v>
      </c>
      <c r="P10" s="71">
        <v>1573</v>
      </c>
      <c r="Q10" s="71">
        <v>1788</v>
      </c>
      <c r="R10" s="71">
        <v>1907</v>
      </c>
      <c r="S10" s="71">
        <v>2026</v>
      </c>
      <c r="T10" s="71">
        <v>2032</v>
      </c>
      <c r="U10" s="71">
        <v>2500</v>
      </c>
      <c r="V10" s="74">
        <f>L10/P10</f>
        <v>0.65352828989192624</v>
      </c>
      <c r="W10" s="74">
        <f>L10/U10</f>
        <v>0.41120000000000001</v>
      </c>
      <c r="X10" s="74">
        <f>M10/P10</f>
        <v>9.5359186268277173E-3</v>
      </c>
      <c r="Y10" s="74">
        <f>M10/U10</f>
        <v>6.0000000000000001E-3</v>
      </c>
      <c r="Z10" s="26" t="s">
        <v>45</v>
      </c>
      <c r="AA10" s="26" t="s">
        <v>46</v>
      </c>
      <c r="AB10" s="26"/>
      <c r="AC10" s="26"/>
    </row>
    <row r="11" spans="1:29" s="16" customFormat="1" ht="152.25" customHeight="1" x14ac:dyDescent="0.2">
      <c r="A11" s="26" t="s">
        <v>251</v>
      </c>
      <c r="B11" s="26" t="s">
        <v>47</v>
      </c>
      <c r="C11" s="26" t="s">
        <v>748</v>
      </c>
      <c r="D11" s="26">
        <v>76</v>
      </c>
      <c r="E11" s="26" t="s">
        <v>48</v>
      </c>
      <c r="F11" s="26" t="s">
        <v>33</v>
      </c>
      <c r="G11" s="71" t="s">
        <v>158</v>
      </c>
      <c r="H11" s="71" t="s">
        <v>35</v>
      </c>
      <c r="I11" s="71" t="s">
        <v>36</v>
      </c>
      <c r="J11" s="71" t="s">
        <v>37</v>
      </c>
      <c r="K11" s="72">
        <v>1005</v>
      </c>
      <c r="L11" s="72">
        <v>1393</v>
      </c>
      <c r="M11" s="72">
        <v>0</v>
      </c>
      <c r="N11" s="72">
        <v>26</v>
      </c>
      <c r="O11" s="72">
        <v>0</v>
      </c>
      <c r="P11" s="71">
        <v>1346</v>
      </c>
      <c r="Q11" s="71">
        <v>1396</v>
      </c>
      <c r="R11" s="71">
        <v>1446</v>
      </c>
      <c r="S11" s="71">
        <v>1484</v>
      </c>
      <c r="T11" s="71">
        <v>1484</v>
      </c>
      <c r="U11" s="71">
        <v>1600</v>
      </c>
      <c r="V11" s="74">
        <f>L11/P11</f>
        <v>1.0349182763744429</v>
      </c>
      <c r="W11" s="74">
        <f>L11/U11</f>
        <v>0.87062499999999998</v>
      </c>
      <c r="X11" s="74">
        <f>M11/P11</f>
        <v>0</v>
      </c>
      <c r="Y11" s="74">
        <f>M11/U11</f>
        <v>0</v>
      </c>
      <c r="Z11" s="26" t="s">
        <v>49</v>
      </c>
      <c r="AA11" s="26" t="s">
        <v>50</v>
      </c>
      <c r="AB11" s="26"/>
      <c r="AC11" s="26"/>
    </row>
    <row r="12" spans="1:29" s="16" customFormat="1" ht="186.75" customHeight="1" x14ac:dyDescent="0.2">
      <c r="A12" s="26" t="s">
        <v>251</v>
      </c>
      <c r="B12" s="26" t="s">
        <v>51</v>
      </c>
      <c r="C12" s="26" t="s">
        <v>749</v>
      </c>
      <c r="D12" s="26">
        <v>143</v>
      </c>
      <c r="E12" s="26" t="s">
        <v>52</v>
      </c>
      <c r="F12" s="26" t="s">
        <v>33</v>
      </c>
      <c r="G12" s="71" t="s">
        <v>158</v>
      </c>
      <c r="H12" s="71" t="s">
        <v>35</v>
      </c>
      <c r="I12" s="71" t="s">
        <v>36</v>
      </c>
      <c r="J12" s="71" t="s">
        <v>37</v>
      </c>
      <c r="K12" s="72">
        <v>0</v>
      </c>
      <c r="L12" s="72">
        <v>0</v>
      </c>
      <c r="M12" s="72">
        <v>0</v>
      </c>
      <c r="N12" s="72">
        <v>1</v>
      </c>
      <c r="O12" s="72">
        <v>0</v>
      </c>
      <c r="P12" s="71" t="s">
        <v>28</v>
      </c>
      <c r="Q12" s="71" t="s">
        <v>28</v>
      </c>
      <c r="R12" s="71">
        <v>651</v>
      </c>
      <c r="S12" s="71" t="s">
        <v>28</v>
      </c>
      <c r="T12" s="71" t="s">
        <v>28</v>
      </c>
      <c r="U12" s="71">
        <v>651</v>
      </c>
      <c r="V12" s="71" t="s">
        <v>28</v>
      </c>
      <c r="W12" s="74">
        <f>L12/U12</f>
        <v>0</v>
      </c>
      <c r="X12" s="71" t="s">
        <v>28</v>
      </c>
      <c r="Y12" s="74">
        <f>M12/U12</f>
        <v>0</v>
      </c>
      <c r="Z12" s="26" t="s">
        <v>53</v>
      </c>
      <c r="AA12" s="26" t="s">
        <v>54</v>
      </c>
      <c r="AB12" s="26" t="s">
        <v>55</v>
      </c>
      <c r="AC12" s="26"/>
    </row>
    <row r="13" spans="1:29" s="1" customFormat="1" ht="24.75" customHeight="1" x14ac:dyDescent="0.2">
      <c r="A13" s="148" t="s">
        <v>56</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50"/>
    </row>
    <row r="14" spans="1:29" s="16" customFormat="1" ht="222" customHeight="1" x14ac:dyDescent="0.2">
      <c r="A14" s="26" t="s">
        <v>251</v>
      </c>
      <c r="B14" s="26" t="s">
        <v>57</v>
      </c>
      <c r="C14" s="26" t="s">
        <v>750</v>
      </c>
      <c r="D14" s="26">
        <v>85</v>
      </c>
      <c r="E14" s="26" t="s">
        <v>58</v>
      </c>
      <c r="F14" s="26" t="s">
        <v>59</v>
      </c>
      <c r="G14" s="71" t="s">
        <v>158</v>
      </c>
      <c r="H14" s="71" t="s">
        <v>35</v>
      </c>
      <c r="I14" s="71" t="s">
        <v>36</v>
      </c>
      <c r="J14" s="71" t="s">
        <v>37</v>
      </c>
      <c r="K14" s="72">
        <v>0</v>
      </c>
      <c r="L14" s="72">
        <v>0</v>
      </c>
      <c r="M14" s="72">
        <v>0</v>
      </c>
      <c r="N14" s="72">
        <v>1</v>
      </c>
      <c r="O14" s="72">
        <v>0</v>
      </c>
      <c r="P14" s="71" t="s">
        <v>28</v>
      </c>
      <c r="Q14" s="71">
        <v>36</v>
      </c>
      <c r="R14" s="71">
        <v>55</v>
      </c>
      <c r="S14" s="71" t="s">
        <v>28</v>
      </c>
      <c r="T14" s="71" t="s">
        <v>28</v>
      </c>
      <c r="U14" s="71">
        <v>55</v>
      </c>
      <c r="V14" s="71" t="s">
        <v>28</v>
      </c>
      <c r="W14" s="74">
        <f t="shared" ref="W14:W22" si="0">L14/U14</f>
        <v>0</v>
      </c>
      <c r="X14" s="71" t="s">
        <v>28</v>
      </c>
      <c r="Y14" s="74">
        <f t="shared" ref="Y14:Y22" si="1">M14/U14</f>
        <v>0</v>
      </c>
      <c r="Z14" s="26" t="s">
        <v>60</v>
      </c>
      <c r="AA14" s="26"/>
      <c r="AB14" s="26"/>
      <c r="AC14" s="26"/>
    </row>
    <row r="15" spans="1:29" s="16" customFormat="1" ht="126" customHeight="1" x14ac:dyDescent="0.2">
      <c r="A15" s="26" t="s">
        <v>251</v>
      </c>
      <c r="B15" s="26" t="s">
        <v>61</v>
      </c>
      <c r="C15" s="26" t="s">
        <v>751</v>
      </c>
      <c r="D15" s="26">
        <v>87</v>
      </c>
      <c r="E15" s="26" t="s">
        <v>62</v>
      </c>
      <c r="F15" s="26" t="s">
        <v>59</v>
      </c>
      <c r="G15" s="71" t="s">
        <v>158</v>
      </c>
      <c r="H15" s="71" t="s">
        <v>35</v>
      </c>
      <c r="I15" s="71" t="s">
        <v>36</v>
      </c>
      <c r="J15" s="71" t="s">
        <v>37</v>
      </c>
      <c r="K15" s="72">
        <v>458</v>
      </c>
      <c r="L15" s="72">
        <v>4040</v>
      </c>
      <c r="M15" s="72">
        <v>0</v>
      </c>
      <c r="N15" s="72">
        <v>6</v>
      </c>
      <c r="O15" s="72">
        <v>0</v>
      </c>
      <c r="P15" s="71">
        <v>3929</v>
      </c>
      <c r="Q15" s="71">
        <v>4746</v>
      </c>
      <c r="R15" s="75">
        <v>5900</v>
      </c>
      <c r="S15" s="71" t="s">
        <v>28</v>
      </c>
      <c r="T15" s="71" t="s">
        <v>28</v>
      </c>
      <c r="U15" s="75">
        <v>5000</v>
      </c>
      <c r="V15" s="74">
        <f t="shared" ref="V15:V22" si="2">L15/P15</f>
        <v>1.0282514634767117</v>
      </c>
      <c r="W15" s="74">
        <f t="shared" si="0"/>
        <v>0.80800000000000005</v>
      </c>
      <c r="X15" s="74">
        <f t="shared" ref="X15:X22" si="3">M15/P15</f>
        <v>0</v>
      </c>
      <c r="Y15" s="74">
        <f t="shared" si="1"/>
        <v>0</v>
      </c>
      <c r="Z15" s="26"/>
      <c r="AA15" s="26"/>
      <c r="AB15" s="26"/>
      <c r="AC15" s="26"/>
    </row>
    <row r="16" spans="1:29" s="16" customFormat="1" ht="126" customHeight="1" x14ac:dyDescent="0.2">
      <c r="A16" s="26" t="s">
        <v>251</v>
      </c>
      <c r="B16" s="26" t="s">
        <v>63</v>
      </c>
      <c r="C16" s="26" t="s">
        <v>752</v>
      </c>
      <c r="D16" s="26">
        <v>90</v>
      </c>
      <c r="E16" s="26" t="s">
        <v>64</v>
      </c>
      <c r="F16" s="26" t="s">
        <v>59</v>
      </c>
      <c r="G16" s="71" t="s">
        <v>158</v>
      </c>
      <c r="H16" s="71" t="s">
        <v>35</v>
      </c>
      <c r="I16" s="71" t="s">
        <v>36</v>
      </c>
      <c r="J16" s="71" t="s">
        <v>37</v>
      </c>
      <c r="K16" s="72">
        <v>31983</v>
      </c>
      <c r="L16" s="72">
        <v>48960</v>
      </c>
      <c r="M16" s="72">
        <v>0</v>
      </c>
      <c r="N16" s="72">
        <v>1</v>
      </c>
      <c r="O16" s="72">
        <v>0</v>
      </c>
      <c r="P16" s="71">
        <v>50480</v>
      </c>
      <c r="Q16" s="71">
        <v>57000</v>
      </c>
      <c r="R16" s="75">
        <v>57500</v>
      </c>
      <c r="S16" s="71" t="s">
        <v>28</v>
      </c>
      <c r="T16" s="71" t="s">
        <v>28</v>
      </c>
      <c r="U16" s="75">
        <v>40000</v>
      </c>
      <c r="V16" s="74">
        <f t="shared" si="2"/>
        <v>0.96988906497622818</v>
      </c>
      <c r="W16" s="74">
        <f t="shared" si="0"/>
        <v>1.224</v>
      </c>
      <c r="X16" s="74">
        <f t="shared" si="3"/>
        <v>0</v>
      </c>
      <c r="Y16" s="74">
        <f t="shared" si="1"/>
        <v>0</v>
      </c>
      <c r="Z16" s="26" t="s">
        <v>60</v>
      </c>
      <c r="AA16" s="26"/>
      <c r="AB16" s="26"/>
      <c r="AC16" s="26"/>
    </row>
    <row r="17" spans="1:29" s="16" customFormat="1" ht="250.5" customHeight="1" x14ac:dyDescent="0.2">
      <c r="A17" s="26" t="s">
        <v>251</v>
      </c>
      <c r="B17" s="26" t="s">
        <v>65</v>
      </c>
      <c r="C17" s="26" t="s">
        <v>753</v>
      </c>
      <c r="D17" s="26">
        <v>86</v>
      </c>
      <c r="E17" s="26" t="s">
        <v>66</v>
      </c>
      <c r="F17" s="26" t="s">
        <v>59</v>
      </c>
      <c r="G17" s="71" t="s">
        <v>158</v>
      </c>
      <c r="H17" s="71" t="s">
        <v>35</v>
      </c>
      <c r="I17" s="71" t="s">
        <v>36</v>
      </c>
      <c r="J17" s="71" t="s">
        <v>37</v>
      </c>
      <c r="K17" s="72">
        <v>4</v>
      </c>
      <c r="L17" s="72">
        <v>9</v>
      </c>
      <c r="M17" s="72">
        <v>9</v>
      </c>
      <c r="N17" s="72">
        <v>2</v>
      </c>
      <c r="O17" s="72">
        <v>0</v>
      </c>
      <c r="P17" s="71">
        <v>9</v>
      </c>
      <c r="Q17" s="71" t="s">
        <v>28</v>
      </c>
      <c r="R17" s="71" t="s">
        <v>28</v>
      </c>
      <c r="S17" s="71" t="s">
        <v>28</v>
      </c>
      <c r="T17" s="71" t="s">
        <v>28</v>
      </c>
      <c r="U17" s="71">
        <v>4</v>
      </c>
      <c r="V17" s="74">
        <f t="shared" si="2"/>
        <v>1</v>
      </c>
      <c r="W17" s="74">
        <f t="shared" si="0"/>
        <v>2.25</v>
      </c>
      <c r="X17" s="74">
        <f t="shared" si="3"/>
        <v>1</v>
      </c>
      <c r="Y17" s="74">
        <f t="shared" si="1"/>
        <v>2.25</v>
      </c>
      <c r="Z17" s="26" t="s">
        <v>60</v>
      </c>
      <c r="AA17" s="26"/>
      <c r="AB17" s="26"/>
      <c r="AC17" s="26"/>
    </row>
    <row r="18" spans="1:29" s="16" customFormat="1" ht="174.75" customHeight="1" x14ac:dyDescent="0.2">
      <c r="A18" s="26" t="s">
        <v>251</v>
      </c>
      <c r="B18" s="26" t="s">
        <v>67</v>
      </c>
      <c r="C18" s="26" t="s">
        <v>754</v>
      </c>
      <c r="D18" s="26">
        <v>89</v>
      </c>
      <c r="E18" s="26" t="s">
        <v>68</v>
      </c>
      <c r="F18" s="26" t="s">
        <v>33</v>
      </c>
      <c r="G18" s="71" t="s">
        <v>158</v>
      </c>
      <c r="H18" s="71" t="s">
        <v>35</v>
      </c>
      <c r="I18" s="71" t="s">
        <v>36</v>
      </c>
      <c r="J18" s="71" t="s">
        <v>37</v>
      </c>
      <c r="K18" s="72">
        <v>4085</v>
      </c>
      <c r="L18" s="72">
        <v>4262</v>
      </c>
      <c r="M18" s="72">
        <v>0</v>
      </c>
      <c r="N18" s="72">
        <v>1</v>
      </c>
      <c r="O18" s="72">
        <v>0</v>
      </c>
      <c r="P18" s="71">
        <v>4262</v>
      </c>
      <c r="Q18" s="71" t="s">
        <v>28</v>
      </c>
      <c r="R18" s="71" t="s">
        <v>28</v>
      </c>
      <c r="S18" s="71" t="s">
        <v>28</v>
      </c>
      <c r="T18" s="71" t="s">
        <v>28</v>
      </c>
      <c r="U18" s="75">
        <v>4000</v>
      </c>
      <c r="V18" s="74">
        <f t="shared" si="2"/>
        <v>1</v>
      </c>
      <c r="W18" s="74">
        <f t="shared" si="0"/>
        <v>1.0654999999999999</v>
      </c>
      <c r="X18" s="74">
        <f t="shared" si="3"/>
        <v>0</v>
      </c>
      <c r="Y18" s="74">
        <f t="shared" si="1"/>
        <v>0</v>
      </c>
      <c r="Z18" s="26" t="s">
        <v>60</v>
      </c>
      <c r="AA18" s="26"/>
      <c r="AB18" s="26"/>
      <c r="AC18" s="26"/>
    </row>
    <row r="19" spans="1:29" s="16" customFormat="1" ht="159.75" customHeight="1" x14ac:dyDescent="0.2">
      <c r="A19" s="26" t="s">
        <v>251</v>
      </c>
      <c r="B19" s="26" t="s">
        <v>69</v>
      </c>
      <c r="C19" s="26" t="s">
        <v>755</v>
      </c>
      <c r="D19" s="26">
        <v>88</v>
      </c>
      <c r="E19" s="26" t="s">
        <v>70</v>
      </c>
      <c r="F19" s="26" t="s">
        <v>59</v>
      </c>
      <c r="G19" s="71" t="s">
        <v>158</v>
      </c>
      <c r="H19" s="71" t="s">
        <v>35</v>
      </c>
      <c r="I19" s="71" t="s">
        <v>36</v>
      </c>
      <c r="J19" s="71" t="s">
        <v>37</v>
      </c>
      <c r="K19" s="72">
        <v>0</v>
      </c>
      <c r="L19" s="72">
        <v>2437</v>
      </c>
      <c r="M19" s="72">
        <v>0</v>
      </c>
      <c r="N19" s="72">
        <v>3</v>
      </c>
      <c r="O19" s="72">
        <v>0</v>
      </c>
      <c r="P19" s="71">
        <v>6581</v>
      </c>
      <c r="Q19" s="71">
        <v>11402</v>
      </c>
      <c r="R19" s="75">
        <v>20175</v>
      </c>
      <c r="S19" s="71" t="s">
        <v>28</v>
      </c>
      <c r="T19" s="71" t="s">
        <v>28</v>
      </c>
      <c r="U19" s="75">
        <v>20000</v>
      </c>
      <c r="V19" s="74">
        <f t="shared" si="2"/>
        <v>0.37030846375930709</v>
      </c>
      <c r="W19" s="74">
        <f t="shared" si="0"/>
        <v>0.12185</v>
      </c>
      <c r="X19" s="74">
        <f t="shared" si="3"/>
        <v>0</v>
      </c>
      <c r="Y19" s="74">
        <f t="shared" si="1"/>
        <v>0</v>
      </c>
      <c r="Z19" s="26"/>
      <c r="AA19" s="26"/>
      <c r="AB19" s="26"/>
      <c r="AC19" s="26"/>
    </row>
    <row r="20" spans="1:29" s="16" customFormat="1" ht="338.25" customHeight="1" x14ac:dyDescent="0.2">
      <c r="A20" s="26" t="s">
        <v>251</v>
      </c>
      <c r="B20" s="26" t="s">
        <v>71</v>
      </c>
      <c r="C20" s="26" t="s">
        <v>756</v>
      </c>
      <c r="D20" s="26">
        <v>613</v>
      </c>
      <c r="E20" s="26" t="s">
        <v>72</v>
      </c>
      <c r="F20" s="26" t="s">
        <v>59</v>
      </c>
      <c r="G20" s="71" t="s">
        <v>158</v>
      </c>
      <c r="H20" s="71" t="s">
        <v>35</v>
      </c>
      <c r="I20" s="71" t="s">
        <v>36</v>
      </c>
      <c r="J20" s="71" t="s">
        <v>37</v>
      </c>
      <c r="K20" s="72">
        <v>5</v>
      </c>
      <c r="L20" s="72">
        <v>28226</v>
      </c>
      <c r="M20" s="72">
        <v>0</v>
      </c>
      <c r="N20" s="72">
        <v>1</v>
      </c>
      <c r="O20" s="72">
        <v>0</v>
      </c>
      <c r="P20" s="72">
        <v>13000</v>
      </c>
      <c r="Q20" s="72">
        <v>28000</v>
      </c>
      <c r="R20" s="71" t="s">
        <v>28</v>
      </c>
      <c r="S20" s="71" t="s">
        <v>28</v>
      </c>
      <c r="T20" s="71" t="s">
        <v>28</v>
      </c>
      <c r="U20" s="72">
        <v>28000</v>
      </c>
      <c r="V20" s="74">
        <f t="shared" si="2"/>
        <v>2.1712307692307693</v>
      </c>
      <c r="W20" s="74">
        <f t="shared" si="0"/>
        <v>1.0080714285714285</v>
      </c>
      <c r="X20" s="74">
        <f t="shared" si="3"/>
        <v>0</v>
      </c>
      <c r="Y20" s="74">
        <f t="shared" si="1"/>
        <v>0</v>
      </c>
      <c r="Z20" s="26" t="s">
        <v>73</v>
      </c>
      <c r="AA20" s="26" t="s">
        <v>74</v>
      </c>
      <c r="AB20" s="26"/>
      <c r="AC20" s="26"/>
    </row>
    <row r="21" spans="1:29" s="16" customFormat="1" ht="249.75" customHeight="1" x14ac:dyDescent="0.2">
      <c r="A21" s="26" t="s">
        <v>251</v>
      </c>
      <c r="B21" s="26" t="s">
        <v>75</v>
      </c>
      <c r="C21" s="26" t="s">
        <v>757</v>
      </c>
      <c r="D21" s="26">
        <v>100</v>
      </c>
      <c r="E21" s="26" t="s">
        <v>76</v>
      </c>
      <c r="F21" s="26" t="s">
        <v>59</v>
      </c>
      <c r="G21" s="71" t="s">
        <v>158</v>
      </c>
      <c r="H21" s="71" t="s">
        <v>35</v>
      </c>
      <c r="I21" s="71" t="s">
        <v>36</v>
      </c>
      <c r="J21" s="71" t="s">
        <v>37</v>
      </c>
      <c r="K21" s="72">
        <v>2770</v>
      </c>
      <c r="L21" s="72">
        <v>6864</v>
      </c>
      <c r="M21" s="72">
        <v>992</v>
      </c>
      <c r="N21" s="72">
        <v>46</v>
      </c>
      <c r="O21" s="72">
        <v>4</v>
      </c>
      <c r="P21" s="71">
        <v>6500</v>
      </c>
      <c r="Q21" s="71">
        <v>6500</v>
      </c>
      <c r="R21" s="71" t="s">
        <v>28</v>
      </c>
      <c r="S21" s="71" t="s">
        <v>28</v>
      </c>
      <c r="T21" s="71" t="s">
        <v>28</v>
      </c>
      <c r="U21" s="75">
        <v>10000</v>
      </c>
      <c r="V21" s="74">
        <f t="shared" si="2"/>
        <v>1.056</v>
      </c>
      <c r="W21" s="74">
        <f t="shared" si="0"/>
        <v>0.68640000000000001</v>
      </c>
      <c r="X21" s="74">
        <f t="shared" si="3"/>
        <v>0.15261538461538462</v>
      </c>
      <c r="Y21" s="74">
        <f t="shared" si="1"/>
        <v>9.9199999999999997E-2</v>
      </c>
      <c r="Z21" s="26" t="s">
        <v>77</v>
      </c>
      <c r="AA21" s="26" t="s">
        <v>78</v>
      </c>
      <c r="AB21" s="26"/>
      <c r="AC21" s="26"/>
    </row>
    <row r="22" spans="1:29" s="16" customFormat="1" ht="124.5" customHeight="1" x14ac:dyDescent="0.2">
      <c r="A22" s="26" t="s">
        <v>251</v>
      </c>
      <c r="B22" s="26" t="s">
        <v>79</v>
      </c>
      <c r="C22" s="26" t="s">
        <v>758</v>
      </c>
      <c r="D22" s="26">
        <v>102</v>
      </c>
      <c r="E22" s="26" t="s">
        <v>80</v>
      </c>
      <c r="F22" s="26" t="s">
        <v>59</v>
      </c>
      <c r="G22" s="71" t="s">
        <v>158</v>
      </c>
      <c r="H22" s="71" t="s">
        <v>35</v>
      </c>
      <c r="I22" s="71" t="s">
        <v>86</v>
      </c>
      <c r="J22" s="71" t="s">
        <v>81</v>
      </c>
      <c r="K22" s="72">
        <v>5155</v>
      </c>
      <c r="L22" s="72">
        <v>16078</v>
      </c>
      <c r="M22" s="72">
        <v>0</v>
      </c>
      <c r="N22" s="72">
        <v>1</v>
      </c>
      <c r="O22" s="72">
        <v>0</v>
      </c>
      <c r="P22" s="71">
        <v>11109</v>
      </c>
      <c r="Q22" s="71">
        <v>16526</v>
      </c>
      <c r="R22" s="71">
        <v>20200</v>
      </c>
      <c r="S22" s="71" t="s">
        <v>28</v>
      </c>
      <c r="T22" s="71" t="s">
        <v>28</v>
      </c>
      <c r="U22" s="72">
        <v>20200</v>
      </c>
      <c r="V22" s="74">
        <f t="shared" si="2"/>
        <v>1.447294986047349</v>
      </c>
      <c r="W22" s="74">
        <f t="shared" si="0"/>
        <v>0.79594059405940598</v>
      </c>
      <c r="X22" s="74">
        <f t="shared" si="3"/>
        <v>0</v>
      </c>
      <c r="Y22" s="74">
        <f t="shared" si="1"/>
        <v>0</v>
      </c>
      <c r="Z22" s="26" t="s">
        <v>82</v>
      </c>
      <c r="AA22" s="26"/>
      <c r="AB22" s="26"/>
      <c r="AC22" s="26"/>
    </row>
    <row r="23" spans="1:29" s="1" customFormat="1" ht="19.149999999999999" customHeight="1" x14ac:dyDescent="0.2">
      <c r="A23" s="148" t="s">
        <v>83</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50"/>
    </row>
    <row r="24" spans="1:29" s="16" customFormat="1" ht="150.75" customHeight="1" x14ac:dyDescent="0.2">
      <c r="A24" s="26" t="s">
        <v>251</v>
      </c>
      <c r="B24" s="26" t="s">
        <v>84</v>
      </c>
      <c r="C24" s="26" t="s">
        <v>759</v>
      </c>
      <c r="D24" s="26">
        <v>108</v>
      </c>
      <c r="E24" s="26" t="s">
        <v>85</v>
      </c>
      <c r="F24" s="26" t="s">
        <v>33</v>
      </c>
      <c r="G24" s="71" t="s">
        <v>158</v>
      </c>
      <c r="H24" s="71" t="s">
        <v>35</v>
      </c>
      <c r="I24" s="71" t="s">
        <v>86</v>
      </c>
      <c r="J24" s="71" t="s">
        <v>87</v>
      </c>
      <c r="K24" s="72">
        <v>68866</v>
      </c>
      <c r="L24" s="72">
        <v>97042</v>
      </c>
      <c r="M24" s="72">
        <v>20726</v>
      </c>
      <c r="N24" s="72">
        <v>3</v>
      </c>
      <c r="O24" s="72">
        <v>1</v>
      </c>
      <c r="P24" s="75">
        <v>88144</v>
      </c>
      <c r="Q24" s="75">
        <v>111466</v>
      </c>
      <c r="R24" s="75">
        <v>118560</v>
      </c>
      <c r="S24" s="75" t="s">
        <v>28</v>
      </c>
      <c r="T24" s="75" t="s">
        <v>28</v>
      </c>
      <c r="U24" s="75">
        <v>118560</v>
      </c>
      <c r="V24" s="74">
        <f t="shared" ref="V24:V30" si="4">L24/P24</f>
        <v>1.1009484479941913</v>
      </c>
      <c r="W24" s="74">
        <f t="shared" ref="W24:W32" si="5">L24/U24</f>
        <v>0.81850539811066125</v>
      </c>
      <c r="X24" s="74">
        <f t="shared" ref="X24:X30" si="6">M24/P24</f>
        <v>0.23513795607188237</v>
      </c>
      <c r="Y24" s="74">
        <f t="shared" ref="Y24:Y32" si="7">M24/U24</f>
        <v>0.17481443994601889</v>
      </c>
      <c r="Z24" s="26" t="s">
        <v>60</v>
      </c>
      <c r="AA24" s="26" t="s">
        <v>88</v>
      </c>
      <c r="AB24" s="26"/>
      <c r="AC24" s="26"/>
    </row>
    <row r="25" spans="1:29" s="16" customFormat="1" ht="150.75" customHeight="1" x14ac:dyDescent="0.2">
      <c r="A25" s="26" t="s">
        <v>251</v>
      </c>
      <c r="B25" s="26" t="s">
        <v>89</v>
      </c>
      <c r="C25" s="26" t="s">
        <v>760</v>
      </c>
      <c r="D25" s="26">
        <v>109</v>
      </c>
      <c r="E25" s="26" t="s">
        <v>90</v>
      </c>
      <c r="F25" s="26" t="s">
        <v>33</v>
      </c>
      <c r="G25" s="71" t="s">
        <v>158</v>
      </c>
      <c r="H25" s="71" t="s">
        <v>35</v>
      </c>
      <c r="I25" s="71" t="s">
        <v>91</v>
      </c>
      <c r="J25" s="71" t="s">
        <v>92</v>
      </c>
      <c r="K25" s="72">
        <v>366</v>
      </c>
      <c r="L25" s="72">
        <v>366</v>
      </c>
      <c r="M25" s="72">
        <v>366</v>
      </c>
      <c r="N25" s="72">
        <v>1</v>
      </c>
      <c r="O25" s="72">
        <v>0</v>
      </c>
      <c r="P25" s="71">
        <v>1000</v>
      </c>
      <c r="Q25" s="71">
        <v>1250</v>
      </c>
      <c r="R25" s="75">
        <v>1500</v>
      </c>
      <c r="S25" s="71">
        <v>1750</v>
      </c>
      <c r="T25" s="71">
        <v>2000</v>
      </c>
      <c r="U25" s="75">
        <v>2000</v>
      </c>
      <c r="V25" s="74">
        <f t="shared" si="4"/>
        <v>0.36599999999999999</v>
      </c>
      <c r="W25" s="74">
        <f t="shared" si="5"/>
        <v>0.183</v>
      </c>
      <c r="X25" s="74">
        <f t="shared" si="6"/>
        <v>0.36599999999999999</v>
      </c>
      <c r="Y25" s="74">
        <f t="shared" si="7"/>
        <v>0.183</v>
      </c>
      <c r="Z25" s="26" t="s">
        <v>60</v>
      </c>
      <c r="AA25" s="26" t="s">
        <v>93</v>
      </c>
      <c r="AB25" s="26"/>
      <c r="AC25" s="26"/>
    </row>
    <row r="26" spans="1:29" s="16" customFormat="1" ht="152.25" customHeight="1" x14ac:dyDescent="0.2">
      <c r="A26" s="26" t="s">
        <v>251</v>
      </c>
      <c r="B26" s="26" t="s">
        <v>94</v>
      </c>
      <c r="C26" s="26" t="s">
        <v>761</v>
      </c>
      <c r="D26" s="26">
        <v>115</v>
      </c>
      <c r="E26" s="26" t="s">
        <v>95</v>
      </c>
      <c r="F26" s="26" t="s">
        <v>33</v>
      </c>
      <c r="G26" s="71" t="s">
        <v>158</v>
      </c>
      <c r="H26" s="71" t="s">
        <v>35</v>
      </c>
      <c r="I26" s="71" t="s">
        <v>86</v>
      </c>
      <c r="J26" s="71" t="s">
        <v>81</v>
      </c>
      <c r="K26" s="72">
        <v>93471</v>
      </c>
      <c r="L26" s="72">
        <v>99568</v>
      </c>
      <c r="M26" s="72">
        <v>0</v>
      </c>
      <c r="N26" s="72">
        <v>2</v>
      </c>
      <c r="O26" s="72">
        <v>0</v>
      </c>
      <c r="P26" s="75">
        <v>100000</v>
      </c>
      <c r="Q26" s="75">
        <v>100000</v>
      </c>
      <c r="R26" s="75">
        <v>100000</v>
      </c>
      <c r="S26" s="71" t="s">
        <v>28</v>
      </c>
      <c r="T26" s="71" t="s">
        <v>28</v>
      </c>
      <c r="U26" s="75">
        <v>100000</v>
      </c>
      <c r="V26" s="74">
        <f t="shared" si="4"/>
        <v>0.99568000000000001</v>
      </c>
      <c r="W26" s="74">
        <f t="shared" si="5"/>
        <v>0.99568000000000001</v>
      </c>
      <c r="X26" s="74">
        <f t="shared" si="6"/>
        <v>0</v>
      </c>
      <c r="Y26" s="74">
        <f t="shared" si="7"/>
        <v>0</v>
      </c>
      <c r="Z26" s="26"/>
      <c r="AA26" s="29" t="s">
        <v>809</v>
      </c>
      <c r="AB26" s="29" t="s">
        <v>809</v>
      </c>
      <c r="AC26" s="29" t="s">
        <v>809</v>
      </c>
    </row>
    <row r="27" spans="1:29" s="16" customFormat="1" ht="129.75" customHeight="1" x14ac:dyDescent="0.2">
      <c r="A27" s="26" t="s">
        <v>251</v>
      </c>
      <c r="B27" s="26" t="s">
        <v>96</v>
      </c>
      <c r="C27" s="26" t="s">
        <v>762</v>
      </c>
      <c r="D27" s="26" t="s">
        <v>97</v>
      </c>
      <c r="E27" s="26" t="s">
        <v>98</v>
      </c>
      <c r="F27" s="26" t="s">
        <v>33</v>
      </c>
      <c r="G27" s="71" t="s">
        <v>158</v>
      </c>
      <c r="H27" s="71" t="s">
        <v>35</v>
      </c>
      <c r="I27" s="71" t="s">
        <v>86</v>
      </c>
      <c r="J27" s="71" t="s">
        <v>81</v>
      </c>
      <c r="K27" s="72">
        <v>72241</v>
      </c>
      <c r="L27" s="72">
        <v>122937</v>
      </c>
      <c r="M27" s="72">
        <v>122937</v>
      </c>
      <c r="N27" s="72">
        <v>1</v>
      </c>
      <c r="O27" s="72">
        <v>1</v>
      </c>
      <c r="P27" s="75">
        <v>105741</v>
      </c>
      <c r="Q27" s="75">
        <v>127091</v>
      </c>
      <c r="R27" s="75">
        <v>135441</v>
      </c>
      <c r="S27" s="71" t="s">
        <v>28</v>
      </c>
      <c r="T27" s="71" t="s">
        <v>28</v>
      </c>
      <c r="U27" s="75">
        <v>135441</v>
      </c>
      <c r="V27" s="74">
        <f t="shared" si="4"/>
        <v>1.1626237693988142</v>
      </c>
      <c r="W27" s="74">
        <f>L27/U27</f>
        <v>0.9076793585398808</v>
      </c>
      <c r="X27" s="74">
        <f t="shared" si="6"/>
        <v>1.1626237693988142</v>
      </c>
      <c r="Y27" s="74">
        <f>M27/U27</f>
        <v>0.9076793585398808</v>
      </c>
      <c r="Z27" s="27" t="s">
        <v>99</v>
      </c>
      <c r="AA27" s="30" t="s">
        <v>810</v>
      </c>
      <c r="AB27" s="30" t="s">
        <v>810</v>
      </c>
      <c r="AC27" s="30" t="s">
        <v>810</v>
      </c>
    </row>
    <row r="28" spans="1:29" s="16" customFormat="1" ht="207" customHeight="1" x14ac:dyDescent="0.2">
      <c r="A28" s="26" t="s">
        <v>251</v>
      </c>
      <c r="B28" s="26" t="s">
        <v>100</v>
      </c>
      <c r="C28" s="26" t="s">
        <v>763</v>
      </c>
      <c r="D28" s="26">
        <v>114</v>
      </c>
      <c r="E28" s="26" t="s">
        <v>830</v>
      </c>
      <c r="F28" s="26" t="s">
        <v>33</v>
      </c>
      <c r="G28" s="71" t="s">
        <v>158</v>
      </c>
      <c r="H28" s="71" t="s">
        <v>35</v>
      </c>
      <c r="I28" s="71" t="s">
        <v>91</v>
      </c>
      <c r="J28" s="71" t="s">
        <v>92</v>
      </c>
      <c r="K28" s="72">
        <v>2</v>
      </c>
      <c r="L28" s="72">
        <v>3</v>
      </c>
      <c r="M28" s="72">
        <v>3</v>
      </c>
      <c r="N28" s="72">
        <v>3</v>
      </c>
      <c r="O28" s="72">
        <v>3</v>
      </c>
      <c r="P28" s="71">
        <v>0</v>
      </c>
      <c r="Q28" s="71">
        <v>50</v>
      </c>
      <c r="R28" s="71">
        <v>200</v>
      </c>
      <c r="S28" s="71">
        <v>250</v>
      </c>
      <c r="T28" s="71">
        <v>250</v>
      </c>
      <c r="U28" s="71">
        <v>250</v>
      </c>
      <c r="V28" s="74">
        <v>0</v>
      </c>
      <c r="W28" s="74">
        <f t="shared" si="5"/>
        <v>1.2E-2</v>
      </c>
      <c r="X28" s="74">
        <v>0</v>
      </c>
      <c r="Y28" s="74">
        <f t="shared" si="7"/>
        <v>1.2E-2</v>
      </c>
      <c r="Z28" s="26" t="s">
        <v>101</v>
      </c>
      <c r="AA28" s="26" t="s">
        <v>102</v>
      </c>
      <c r="AB28" s="26"/>
      <c r="AC28" s="26"/>
    </row>
    <row r="29" spans="1:29" s="16" customFormat="1" ht="192.75" customHeight="1" x14ac:dyDescent="0.2">
      <c r="A29" s="26" t="s">
        <v>251</v>
      </c>
      <c r="B29" s="26" t="s">
        <v>103</v>
      </c>
      <c r="C29" s="26" t="s">
        <v>764</v>
      </c>
      <c r="D29" s="26">
        <v>121</v>
      </c>
      <c r="E29" s="26" t="s">
        <v>104</v>
      </c>
      <c r="F29" s="26" t="s">
        <v>33</v>
      </c>
      <c r="G29" s="71" t="s">
        <v>158</v>
      </c>
      <c r="H29" s="71" t="s">
        <v>35</v>
      </c>
      <c r="I29" s="71" t="s">
        <v>105</v>
      </c>
      <c r="J29" s="71" t="s">
        <v>106</v>
      </c>
      <c r="K29" s="72">
        <v>18417</v>
      </c>
      <c r="L29" s="72">
        <v>29510</v>
      </c>
      <c r="M29" s="72">
        <v>29510</v>
      </c>
      <c r="N29" s="72">
        <v>1</v>
      </c>
      <c r="O29" s="72">
        <v>0</v>
      </c>
      <c r="P29" s="71">
        <v>27500</v>
      </c>
      <c r="Q29" s="71">
        <v>32000</v>
      </c>
      <c r="R29" s="75">
        <v>34500</v>
      </c>
      <c r="S29" s="71">
        <v>0</v>
      </c>
      <c r="T29" s="71">
        <v>0</v>
      </c>
      <c r="U29" s="75">
        <v>32880</v>
      </c>
      <c r="V29" s="74">
        <f t="shared" si="4"/>
        <v>1.0730909090909091</v>
      </c>
      <c r="W29" s="74">
        <f t="shared" si="5"/>
        <v>0.89750608272506083</v>
      </c>
      <c r="X29" s="74">
        <f t="shared" si="6"/>
        <v>1.0730909090909091</v>
      </c>
      <c r="Y29" s="74">
        <f t="shared" si="7"/>
        <v>0.89750608272506083</v>
      </c>
      <c r="Z29" s="26" t="s">
        <v>107</v>
      </c>
      <c r="AA29" s="26" t="s">
        <v>108</v>
      </c>
      <c r="AB29" s="26"/>
      <c r="AC29" s="26"/>
    </row>
    <row r="30" spans="1:29" s="16" customFormat="1" ht="287.25" customHeight="1" x14ac:dyDescent="0.2">
      <c r="A30" s="26" t="s">
        <v>251</v>
      </c>
      <c r="B30" s="26" t="s">
        <v>109</v>
      </c>
      <c r="C30" s="26" t="s">
        <v>765</v>
      </c>
      <c r="D30" s="26">
        <v>107</v>
      </c>
      <c r="E30" s="26" t="s">
        <v>110</v>
      </c>
      <c r="F30" s="26" t="s">
        <v>111</v>
      </c>
      <c r="G30" s="71" t="s">
        <v>158</v>
      </c>
      <c r="H30" s="71" t="s">
        <v>35</v>
      </c>
      <c r="I30" s="71" t="s">
        <v>91</v>
      </c>
      <c r="J30" s="71" t="s">
        <v>92</v>
      </c>
      <c r="K30" s="72">
        <v>13510</v>
      </c>
      <c r="L30" s="72">
        <v>5205</v>
      </c>
      <c r="M30" s="72">
        <f>2226+2979</f>
        <v>5205</v>
      </c>
      <c r="N30" s="72">
        <f>19+84+3</f>
        <v>106</v>
      </c>
      <c r="O30" s="72">
        <f>13+84</f>
        <v>97</v>
      </c>
      <c r="P30" s="73">
        <v>5000</v>
      </c>
      <c r="Q30" s="73">
        <v>10000</v>
      </c>
      <c r="R30" s="73">
        <v>20000</v>
      </c>
      <c r="S30" s="71">
        <v>250000</v>
      </c>
      <c r="T30" s="71">
        <v>28400</v>
      </c>
      <c r="U30" s="73">
        <v>28400</v>
      </c>
      <c r="V30" s="74">
        <f t="shared" si="4"/>
        <v>1.0409999999999999</v>
      </c>
      <c r="W30" s="74">
        <f t="shared" si="5"/>
        <v>0.18327464788732395</v>
      </c>
      <c r="X30" s="74">
        <f t="shared" si="6"/>
        <v>1.0409999999999999</v>
      </c>
      <c r="Y30" s="74">
        <f t="shared" si="7"/>
        <v>0.18327464788732395</v>
      </c>
      <c r="Z30" s="26"/>
      <c r="AA30" s="26" t="s">
        <v>112</v>
      </c>
      <c r="AB30" s="26"/>
      <c r="AC30" s="26"/>
    </row>
    <row r="31" spans="1:29" s="16" customFormat="1" ht="80.25" customHeight="1" x14ac:dyDescent="0.2">
      <c r="A31" s="26" t="s">
        <v>251</v>
      </c>
      <c r="B31" s="26" t="s">
        <v>113</v>
      </c>
      <c r="C31" s="26" t="s">
        <v>766</v>
      </c>
      <c r="D31" s="26">
        <v>612</v>
      </c>
      <c r="E31" s="26" t="s">
        <v>114</v>
      </c>
      <c r="F31" s="26" t="s">
        <v>59</v>
      </c>
      <c r="G31" s="71" t="s">
        <v>158</v>
      </c>
      <c r="H31" s="71" t="s">
        <v>35</v>
      </c>
      <c r="I31" s="71" t="s">
        <v>86</v>
      </c>
      <c r="J31" s="71" t="s">
        <v>81</v>
      </c>
      <c r="K31" s="72">
        <v>5887</v>
      </c>
      <c r="L31" s="72">
        <v>5887</v>
      </c>
      <c r="M31" s="72">
        <v>5887</v>
      </c>
      <c r="N31" s="72">
        <v>1</v>
      </c>
      <c r="O31" s="72">
        <v>1</v>
      </c>
      <c r="P31" s="73" t="s">
        <v>28</v>
      </c>
      <c r="Q31" s="73" t="s">
        <v>28</v>
      </c>
      <c r="R31" s="73" t="s">
        <v>28</v>
      </c>
      <c r="S31" s="71" t="s">
        <v>28</v>
      </c>
      <c r="T31" s="71" t="s">
        <v>28</v>
      </c>
      <c r="U31" s="73">
        <v>5887</v>
      </c>
      <c r="V31" s="73" t="s">
        <v>28</v>
      </c>
      <c r="W31" s="74">
        <f t="shared" si="5"/>
        <v>1</v>
      </c>
      <c r="X31" s="73" t="s">
        <v>28</v>
      </c>
      <c r="Y31" s="74">
        <f t="shared" si="7"/>
        <v>1</v>
      </c>
      <c r="Z31" s="26" t="s">
        <v>115</v>
      </c>
      <c r="AA31" s="26"/>
      <c r="AB31" s="26"/>
      <c r="AC31" s="26"/>
    </row>
    <row r="32" spans="1:29" s="16" customFormat="1" ht="189.75" customHeight="1" x14ac:dyDescent="0.2">
      <c r="A32" s="26" t="s">
        <v>251</v>
      </c>
      <c r="B32" s="26" t="s">
        <v>116</v>
      </c>
      <c r="C32" s="26" t="s">
        <v>767</v>
      </c>
      <c r="D32" s="26">
        <v>631</v>
      </c>
      <c r="E32" s="26" t="s">
        <v>117</v>
      </c>
      <c r="F32" s="26" t="s">
        <v>111</v>
      </c>
      <c r="G32" s="71" t="s">
        <v>158</v>
      </c>
      <c r="H32" s="71" t="s">
        <v>35</v>
      </c>
      <c r="I32" s="71" t="s">
        <v>86</v>
      </c>
      <c r="J32" s="71" t="s">
        <v>81</v>
      </c>
      <c r="K32" s="72">
        <v>161</v>
      </c>
      <c r="L32" s="72">
        <v>161</v>
      </c>
      <c r="M32" s="72">
        <v>161</v>
      </c>
      <c r="N32" s="72">
        <v>1</v>
      </c>
      <c r="O32" s="72">
        <v>1</v>
      </c>
      <c r="P32" s="73" t="s">
        <v>28</v>
      </c>
      <c r="Q32" s="73" t="s">
        <v>28</v>
      </c>
      <c r="R32" s="73" t="s">
        <v>28</v>
      </c>
      <c r="S32" s="71" t="s">
        <v>28</v>
      </c>
      <c r="T32" s="71" t="s">
        <v>28</v>
      </c>
      <c r="U32" s="73">
        <v>280</v>
      </c>
      <c r="V32" s="73" t="s">
        <v>28</v>
      </c>
      <c r="W32" s="74">
        <f t="shared" si="5"/>
        <v>0.57499999999999996</v>
      </c>
      <c r="X32" s="73" t="s">
        <v>28</v>
      </c>
      <c r="Y32" s="74">
        <f t="shared" si="7"/>
        <v>0.57499999999999996</v>
      </c>
      <c r="Z32" s="26" t="s">
        <v>118</v>
      </c>
      <c r="AA32" s="26"/>
      <c r="AB32" s="26"/>
      <c r="AC32" s="26"/>
    </row>
    <row r="33" spans="1:29" s="1" customFormat="1" ht="21.6" customHeight="1" x14ac:dyDescent="0.2">
      <c r="A33" s="148" t="s">
        <v>119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50"/>
    </row>
    <row r="34" spans="1:29" s="16" customFormat="1" ht="226.5" customHeight="1" x14ac:dyDescent="0.2">
      <c r="A34" s="26" t="s">
        <v>251</v>
      </c>
      <c r="B34" s="26" t="s">
        <v>120</v>
      </c>
      <c r="C34" s="26" t="s">
        <v>768</v>
      </c>
      <c r="D34" s="26" t="s">
        <v>28</v>
      </c>
      <c r="E34" s="26" t="s">
        <v>121</v>
      </c>
      <c r="F34" s="26" t="s">
        <v>33</v>
      </c>
      <c r="G34" s="71" t="s">
        <v>158</v>
      </c>
      <c r="H34" s="71" t="s">
        <v>35</v>
      </c>
      <c r="I34" s="71" t="s">
        <v>86</v>
      </c>
      <c r="J34" s="71" t="s">
        <v>87</v>
      </c>
      <c r="K34" s="72">
        <v>17518</v>
      </c>
      <c r="L34" s="72">
        <f>25849+1462</f>
        <v>27311</v>
      </c>
      <c r="M34" s="72">
        <v>0</v>
      </c>
      <c r="N34" s="72">
        <v>2</v>
      </c>
      <c r="O34" s="72">
        <v>0</v>
      </c>
      <c r="P34" s="71">
        <v>21000</v>
      </c>
      <c r="Q34" s="71">
        <v>28629</v>
      </c>
      <c r="R34" s="75">
        <v>31734</v>
      </c>
      <c r="S34" s="71" t="s">
        <v>28</v>
      </c>
      <c r="T34" s="71" t="s">
        <v>28</v>
      </c>
      <c r="U34" s="75">
        <v>31734</v>
      </c>
      <c r="V34" s="74">
        <f>L34/P34</f>
        <v>1.3005238095238094</v>
      </c>
      <c r="W34" s="74">
        <f>L34/U34</f>
        <v>0.86062267599420184</v>
      </c>
      <c r="X34" s="74">
        <f>M34/P34</f>
        <v>0</v>
      </c>
      <c r="Y34" s="74">
        <f>M34/U34</f>
        <v>0</v>
      </c>
      <c r="Z34" s="26" t="s">
        <v>60</v>
      </c>
      <c r="AA34" s="26" t="s">
        <v>122</v>
      </c>
      <c r="AB34" s="26"/>
      <c r="AC34" s="26"/>
    </row>
    <row r="35" spans="1:29" s="16" customFormat="1" ht="321.75" customHeight="1" x14ac:dyDescent="0.2">
      <c r="A35" s="26" t="s">
        <v>251</v>
      </c>
      <c r="B35" s="26" t="s">
        <v>123</v>
      </c>
      <c r="C35" s="26" t="s">
        <v>769</v>
      </c>
      <c r="D35" s="26" t="s">
        <v>28</v>
      </c>
      <c r="E35" s="26" t="s">
        <v>124</v>
      </c>
      <c r="F35" s="26" t="s">
        <v>33</v>
      </c>
      <c r="G35" s="71" t="s">
        <v>158</v>
      </c>
      <c r="H35" s="71" t="s">
        <v>35</v>
      </c>
      <c r="I35" s="71" t="s">
        <v>86</v>
      </c>
      <c r="J35" s="71" t="s">
        <v>87</v>
      </c>
      <c r="K35" s="72">
        <v>961</v>
      </c>
      <c r="L35" s="72">
        <f>1404+2422</f>
        <v>3826</v>
      </c>
      <c r="M35" s="72">
        <v>0</v>
      </c>
      <c r="N35" s="72">
        <f>2+52+5</f>
        <v>59</v>
      </c>
      <c r="O35" s="72">
        <v>5</v>
      </c>
      <c r="P35" s="71">
        <v>2228</v>
      </c>
      <c r="Q35" s="71">
        <v>3364</v>
      </c>
      <c r="R35" s="75">
        <v>4500</v>
      </c>
      <c r="S35" s="71" t="s">
        <v>125</v>
      </c>
      <c r="T35" s="71" t="s">
        <v>125</v>
      </c>
      <c r="U35" s="75">
        <v>4500</v>
      </c>
      <c r="V35" s="74">
        <f>L35/P35</f>
        <v>1.7172351885098742</v>
      </c>
      <c r="W35" s="74">
        <f>L35/U35</f>
        <v>0.85022222222222221</v>
      </c>
      <c r="X35" s="74">
        <f>M35/P35</f>
        <v>0</v>
      </c>
      <c r="Y35" s="74">
        <f>M35/U35</f>
        <v>0</v>
      </c>
      <c r="Z35" s="26" t="s">
        <v>126</v>
      </c>
      <c r="AA35" s="26" t="s">
        <v>127</v>
      </c>
      <c r="AB35" s="26"/>
      <c r="AC35" s="26"/>
    </row>
    <row r="36" spans="1:29" s="1" customFormat="1" ht="22.15" customHeight="1" x14ac:dyDescent="0.2">
      <c r="A36" s="148" t="s">
        <v>128</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50"/>
    </row>
    <row r="37" spans="1:29" s="16" customFormat="1" ht="153" customHeight="1" x14ac:dyDescent="0.2">
      <c r="A37" s="26" t="s">
        <v>251</v>
      </c>
      <c r="B37" s="26" t="s">
        <v>129</v>
      </c>
      <c r="C37" s="26" t="s">
        <v>770</v>
      </c>
      <c r="D37" s="26">
        <v>126</v>
      </c>
      <c r="E37" s="26" t="s">
        <v>130</v>
      </c>
      <c r="F37" s="26" t="s">
        <v>33</v>
      </c>
      <c r="G37" s="71" t="s">
        <v>158</v>
      </c>
      <c r="H37" s="71" t="s">
        <v>35</v>
      </c>
      <c r="I37" s="71" t="s">
        <v>131</v>
      </c>
      <c r="J37" s="71"/>
      <c r="K37" s="72">
        <v>0</v>
      </c>
      <c r="L37" s="72">
        <v>1406</v>
      </c>
      <c r="M37" s="72">
        <v>1406</v>
      </c>
      <c r="N37" s="72">
        <v>2</v>
      </c>
      <c r="O37" s="72">
        <v>0</v>
      </c>
      <c r="P37" s="71"/>
      <c r="Q37" s="71"/>
      <c r="R37" s="71">
        <v>6000</v>
      </c>
      <c r="S37" s="71"/>
      <c r="T37" s="71"/>
      <c r="U37" s="71">
        <v>6000</v>
      </c>
      <c r="V37" s="73" t="s">
        <v>28</v>
      </c>
      <c r="W37" s="74">
        <f t="shared" ref="W37:W42" si="8">L37/U37</f>
        <v>0.23433333333333334</v>
      </c>
      <c r="X37" s="73" t="s">
        <v>28</v>
      </c>
      <c r="Y37" s="74">
        <f t="shared" ref="Y37:Y42" si="9">M37/U37</f>
        <v>0.23433333333333334</v>
      </c>
      <c r="Z37" s="26" t="s">
        <v>132</v>
      </c>
      <c r="AA37" s="26" t="s">
        <v>133</v>
      </c>
      <c r="AB37" s="26"/>
      <c r="AC37" s="26"/>
    </row>
    <row r="38" spans="1:29" s="16" customFormat="1" ht="409.5" customHeight="1" x14ac:dyDescent="0.2">
      <c r="A38" s="26" t="s">
        <v>251</v>
      </c>
      <c r="B38" s="26" t="s">
        <v>134</v>
      </c>
      <c r="C38" s="26" t="s">
        <v>771</v>
      </c>
      <c r="D38" s="26">
        <v>128</v>
      </c>
      <c r="E38" s="26" t="s">
        <v>135</v>
      </c>
      <c r="F38" s="26" t="s">
        <v>33</v>
      </c>
      <c r="G38" s="71" t="s">
        <v>158</v>
      </c>
      <c r="H38" s="71" t="s">
        <v>35</v>
      </c>
      <c r="I38" s="71" t="s">
        <v>136</v>
      </c>
      <c r="J38" s="71" t="s">
        <v>137</v>
      </c>
      <c r="K38" s="72">
        <v>16</v>
      </c>
      <c r="L38" s="72">
        <v>25</v>
      </c>
      <c r="M38" s="72">
        <v>25</v>
      </c>
      <c r="N38" s="72">
        <v>21</v>
      </c>
      <c r="O38" s="72">
        <v>20</v>
      </c>
      <c r="P38" s="71">
        <v>26</v>
      </c>
      <c r="Q38" s="71">
        <v>26</v>
      </c>
      <c r="R38" s="71">
        <v>26</v>
      </c>
      <c r="S38" s="71">
        <v>26</v>
      </c>
      <c r="T38" s="71">
        <v>26</v>
      </c>
      <c r="U38" s="71">
        <v>26</v>
      </c>
      <c r="V38" s="74">
        <f t="shared" ref="V38:V42" si="10">L38/P38</f>
        <v>0.96153846153846156</v>
      </c>
      <c r="W38" s="74">
        <f t="shared" si="8"/>
        <v>0.96153846153846156</v>
      </c>
      <c r="X38" s="74">
        <f t="shared" ref="X38:X42" si="11">M38/P38</f>
        <v>0.96153846153846156</v>
      </c>
      <c r="Y38" s="74">
        <f t="shared" si="9"/>
        <v>0.96153846153846156</v>
      </c>
      <c r="Z38" s="26" t="s">
        <v>138</v>
      </c>
      <c r="AA38" s="141" t="s">
        <v>726</v>
      </c>
      <c r="AB38" s="31" t="s">
        <v>726</v>
      </c>
      <c r="AC38" s="26"/>
    </row>
    <row r="39" spans="1:29" s="16" customFormat="1" ht="99" customHeight="1" x14ac:dyDescent="0.2">
      <c r="A39" s="26" t="s">
        <v>251</v>
      </c>
      <c r="B39" s="26" t="s">
        <v>140</v>
      </c>
      <c r="C39" s="26" t="s">
        <v>772</v>
      </c>
      <c r="D39" s="26">
        <v>131</v>
      </c>
      <c r="E39" s="26" t="s">
        <v>141</v>
      </c>
      <c r="F39" s="26" t="s">
        <v>33</v>
      </c>
      <c r="G39" s="71" t="s">
        <v>158</v>
      </c>
      <c r="H39" s="71" t="s">
        <v>35</v>
      </c>
      <c r="I39" s="71" t="s">
        <v>136</v>
      </c>
      <c r="J39" s="71" t="s">
        <v>137</v>
      </c>
      <c r="K39" s="72">
        <v>10</v>
      </c>
      <c r="L39" s="72">
        <v>10</v>
      </c>
      <c r="M39" s="72">
        <v>10</v>
      </c>
      <c r="N39" s="72">
        <v>2</v>
      </c>
      <c r="O39" s="72">
        <v>0</v>
      </c>
      <c r="P39" s="71">
        <v>10</v>
      </c>
      <c r="Q39" s="71">
        <v>10</v>
      </c>
      <c r="R39" s="71">
        <v>10</v>
      </c>
      <c r="S39" s="71">
        <v>10</v>
      </c>
      <c r="T39" s="71">
        <v>10</v>
      </c>
      <c r="U39" s="71">
        <v>10</v>
      </c>
      <c r="V39" s="74">
        <f t="shared" si="10"/>
        <v>1</v>
      </c>
      <c r="W39" s="74">
        <f t="shared" si="8"/>
        <v>1</v>
      </c>
      <c r="X39" s="74">
        <f t="shared" si="11"/>
        <v>1</v>
      </c>
      <c r="Y39" s="74">
        <f t="shared" si="9"/>
        <v>1</v>
      </c>
      <c r="Z39" s="26" t="s">
        <v>142</v>
      </c>
      <c r="AA39" s="26" t="s">
        <v>143</v>
      </c>
      <c r="AB39" s="26"/>
      <c r="AC39" s="26"/>
    </row>
    <row r="40" spans="1:29" s="16" customFormat="1" ht="229.5" customHeight="1" x14ac:dyDescent="0.2">
      <c r="A40" s="26" t="s">
        <v>251</v>
      </c>
      <c r="B40" s="26" t="s">
        <v>144</v>
      </c>
      <c r="C40" s="26" t="s">
        <v>773</v>
      </c>
      <c r="D40" s="26">
        <v>132</v>
      </c>
      <c r="E40" s="26" t="s">
        <v>145</v>
      </c>
      <c r="F40" s="26" t="s">
        <v>33</v>
      </c>
      <c r="G40" s="71" t="s">
        <v>158</v>
      </c>
      <c r="H40" s="71" t="s">
        <v>35</v>
      </c>
      <c r="I40" s="71" t="s">
        <v>136</v>
      </c>
      <c r="J40" s="71" t="s">
        <v>137</v>
      </c>
      <c r="K40" s="72">
        <v>0</v>
      </c>
      <c r="L40" s="72">
        <v>463</v>
      </c>
      <c r="M40" s="72">
        <v>463</v>
      </c>
      <c r="N40" s="72">
        <f>53+27+2</f>
        <v>82</v>
      </c>
      <c r="O40" s="72">
        <v>27</v>
      </c>
      <c r="P40" s="71">
        <v>523</v>
      </c>
      <c r="Q40" s="71">
        <v>799</v>
      </c>
      <c r="R40" s="71">
        <v>974</v>
      </c>
      <c r="S40" s="71">
        <v>974</v>
      </c>
      <c r="T40" s="71">
        <v>974</v>
      </c>
      <c r="U40" s="71">
        <v>200</v>
      </c>
      <c r="V40" s="74">
        <f t="shared" si="10"/>
        <v>0.88527724665391971</v>
      </c>
      <c r="W40" s="74">
        <f t="shared" si="8"/>
        <v>2.3149999999999999</v>
      </c>
      <c r="X40" s="74">
        <f t="shared" si="11"/>
        <v>0.88527724665391971</v>
      </c>
      <c r="Y40" s="74">
        <f t="shared" si="9"/>
        <v>2.3149999999999999</v>
      </c>
      <c r="Z40" s="26" t="s">
        <v>146</v>
      </c>
      <c r="AA40" s="26" t="s">
        <v>831</v>
      </c>
      <c r="AB40" s="31" t="s">
        <v>727</v>
      </c>
      <c r="AC40" s="26"/>
    </row>
    <row r="41" spans="1:29" s="16" customFormat="1" ht="114.75" customHeight="1" x14ac:dyDescent="0.2">
      <c r="A41" s="26" t="s">
        <v>251</v>
      </c>
      <c r="B41" s="26" t="s">
        <v>147</v>
      </c>
      <c r="C41" s="26" t="s">
        <v>774</v>
      </c>
      <c r="D41" s="26">
        <v>136</v>
      </c>
      <c r="E41" s="26" t="s">
        <v>148</v>
      </c>
      <c r="F41" s="26" t="s">
        <v>33</v>
      </c>
      <c r="G41" s="71" t="s">
        <v>158</v>
      </c>
      <c r="H41" s="71" t="s">
        <v>35</v>
      </c>
      <c r="I41" s="71" t="s">
        <v>149</v>
      </c>
      <c r="J41" s="71" t="s">
        <v>150</v>
      </c>
      <c r="K41" s="72">
        <v>0</v>
      </c>
      <c r="L41" s="72">
        <v>9</v>
      </c>
      <c r="M41" s="72">
        <v>9</v>
      </c>
      <c r="N41" s="72">
        <f>123+4</f>
        <v>127</v>
      </c>
      <c r="O41" s="72">
        <v>4</v>
      </c>
      <c r="P41" s="71">
        <v>243</v>
      </c>
      <c r="Q41" s="71">
        <v>243</v>
      </c>
      <c r="R41" s="71">
        <v>243</v>
      </c>
      <c r="S41" s="71">
        <v>243</v>
      </c>
      <c r="T41" s="71">
        <v>243</v>
      </c>
      <c r="U41" s="71">
        <v>240</v>
      </c>
      <c r="V41" s="74">
        <f t="shared" si="10"/>
        <v>3.7037037037037035E-2</v>
      </c>
      <c r="W41" s="74">
        <f t="shared" si="8"/>
        <v>3.7499999999999999E-2</v>
      </c>
      <c r="X41" s="74">
        <f t="shared" si="11"/>
        <v>3.7037037037037035E-2</v>
      </c>
      <c r="Y41" s="74">
        <f t="shared" si="9"/>
        <v>3.7499999999999999E-2</v>
      </c>
      <c r="Z41" s="26" t="s">
        <v>60</v>
      </c>
      <c r="AA41" s="26" t="s">
        <v>139</v>
      </c>
      <c r="AB41" s="26"/>
      <c r="AC41" s="26"/>
    </row>
    <row r="42" spans="1:29" s="16" customFormat="1" ht="161.25" customHeight="1" x14ac:dyDescent="0.2">
      <c r="A42" s="26" t="s">
        <v>251</v>
      </c>
      <c r="B42" s="26" t="s">
        <v>151</v>
      </c>
      <c r="C42" s="26" t="s">
        <v>775</v>
      </c>
      <c r="D42" s="26">
        <v>138</v>
      </c>
      <c r="E42" s="26" t="s">
        <v>152</v>
      </c>
      <c r="F42" s="26" t="s">
        <v>33</v>
      </c>
      <c r="G42" s="71" t="s">
        <v>27</v>
      </c>
      <c r="H42" s="71" t="s">
        <v>35</v>
      </c>
      <c r="I42" s="71" t="s">
        <v>149</v>
      </c>
      <c r="J42" s="71" t="s">
        <v>153</v>
      </c>
      <c r="K42" s="72">
        <v>0</v>
      </c>
      <c r="L42" s="72">
        <v>2</v>
      </c>
      <c r="M42" s="72">
        <v>2</v>
      </c>
      <c r="N42" s="72">
        <v>72</v>
      </c>
      <c r="O42" s="72">
        <v>2</v>
      </c>
      <c r="P42" s="76">
        <v>0.66</v>
      </c>
      <c r="Q42" s="76">
        <v>0.66</v>
      </c>
      <c r="R42" s="76">
        <v>0.66</v>
      </c>
      <c r="S42" s="76">
        <v>0.66</v>
      </c>
      <c r="T42" s="76">
        <v>0.66</v>
      </c>
      <c r="U42" s="76">
        <v>0.56999999999999995</v>
      </c>
      <c r="V42" s="74">
        <f t="shared" si="10"/>
        <v>3.0303030303030303</v>
      </c>
      <c r="W42" s="74">
        <f t="shared" si="8"/>
        <v>3.5087719298245617</v>
      </c>
      <c r="X42" s="74">
        <f t="shared" si="11"/>
        <v>3.0303030303030303</v>
      </c>
      <c r="Y42" s="74">
        <f t="shared" si="9"/>
        <v>3.5087719298245617</v>
      </c>
      <c r="Z42" s="26" t="s">
        <v>60</v>
      </c>
      <c r="AA42" s="26" t="s">
        <v>139</v>
      </c>
      <c r="AB42" s="26"/>
      <c r="AC42" s="26"/>
    </row>
    <row r="43" spans="1:29" s="1" customFormat="1" ht="18" customHeight="1" x14ac:dyDescent="0.2">
      <c r="A43" s="151" t="s">
        <v>154</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row>
    <row r="44" spans="1:29" s="17" customFormat="1" ht="198" customHeight="1" x14ac:dyDescent="0.25">
      <c r="A44" s="26" t="s">
        <v>251</v>
      </c>
      <c r="B44" s="26" t="s">
        <v>155</v>
      </c>
      <c r="C44" s="26" t="s">
        <v>776</v>
      </c>
      <c r="D44" s="26">
        <v>225</v>
      </c>
      <c r="E44" s="32" t="s">
        <v>156</v>
      </c>
      <c r="F44" s="26" t="s">
        <v>157</v>
      </c>
      <c r="G44" s="71" t="s">
        <v>158</v>
      </c>
      <c r="H44" s="71" t="s">
        <v>35</v>
      </c>
      <c r="I44" s="71" t="s">
        <v>131</v>
      </c>
      <c r="J44" s="71" t="s">
        <v>159</v>
      </c>
      <c r="K44" s="72">
        <v>21</v>
      </c>
      <c r="L44" s="72">
        <v>20</v>
      </c>
      <c r="M44" s="72">
        <v>0</v>
      </c>
      <c r="N44" s="72">
        <v>45</v>
      </c>
      <c r="O44" s="72">
        <v>0</v>
      </c>
      <c r="P44" s="71" t="s">
        <v>29</v>
      </c>
      <c r="Q44" s="71" t="s">
        <v>29</v>
      </c>
      <c r="R44" s="71">
        <v>16</v>
      </c>
      <c r="S44" s="71"/>
      <c r="T44" s="71"/>
      <c r="U44" s="71"/>
      <c r="V44" s="74" t="s">
        <v>28</v>
      </c>
      <c r="W44" s="74">
        <v>0</v>
      </c>
      <c r="X44" s="74" t="s">
        <v>28</v>
      </c>
      <c r="Y44" s="74">
        <v>0</v>
      </c>
      <c r="Z44" s="26"/>
      <c r="AA44" s="26" t="s">
        <v>160</v>
      </c>
      <c r="AB44" s="33" t="s">
        <v>740</v>
      </c>
      <c r="AC44" s="26"/>
    </row>
    <row r="45" spans="1:29" s="1" customFormat="1" ht="18" customHeight="1" x14ac:dyDescent="0.2">
      <c r="A45" s="151" t="s">
        <v>161</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row>
    <row r="46" spans="1:29" s="6" customFormat="1" ht="267.75" customHeight="1" x14ac:dyDescent="0.2">
      <c r="A46" s="34" t="s">
        <v>162</v>
      </c>
      <c r="B46" s="34" t="s">
        <v>163</v>
      </c>
      <c r="C46" s="34" t="s">
        <v>164</v>
      </c>
      <c r="D46" s="34">
        <v>192</v>
      </c>
      <c r="E46" s="34" t="s">
        <v>165</v>
      </c>
      <c r="F46" s="34"/>
      <c r="G46" s="77" t="s">
        <v>158</v>
      </c>
      <c r="H46" s="77" t="s">
        <v>166</v>
      </c>
      <c r="I46" s="77" t="s">
        <v>36</v>
      </c>
      <c r="J46" s="71" t="s">
        <v>92</v>
      </c>
      <c r="K46" s="78">
        <v>0</v>
      </c>
      <c r="L46" s="78">
        <v>120</v>
      </c>
      <c r="M46" s="78">
        <v>0</v>
      </c>
      <c r="N46" s="79">
        <v>120</v>
      </c>
      <c r="O46" s="79">
        <v>0</v>
      </c>
      <c r="P46" s="78">
        <v>2</v>
      </c>
      <c r="Q46" s="78">
        <v>11</v>
      </c>
      <c r="R46" s="78">
        <v>122</v>
      </c>
      <c r="S46" s="78" t="s">
        <v>28</v>
      </c>
      <c r="T46" s="78" t="s">
        <v>28</v>
      </c>
      <c r="U46" s="78">
        <v>200</v>
      </c>
      <c r="V46" s="74">
        <f>L46/P46</f>
        <v>60</v>
      </c>
      <c r="W46" s="74">
        <f t="shared" ref="W46:W57" si="12">L46/U46</f>
        <v>0.6</v>
      </c>
      <c r="X46" s="74">
        <f t="shared" ref="X46:X57" si="13">M46/P46</f>
        <v>0</v>
      </c>
      <c r="Y46" s="74">
        <f t="shared" ref="Y46:Y57" si="14">M46/U46</f>
        <v>0</v>
      </c>
      <c r="Z46" s="27"/>
      <c r="AA46" s="34" t="s">
        <v>796</v>
      </c>
      <c r="AB46" s="34"/>
      <c r="AC46" s="34"/>
    </row>
    <row r="47" spans="1:29" s="6" customFormat="1" ht="172.5" customHeight="1" x14ac:dyDescent="0.2">
      <c r="A47" s="34" t="s">
        <v>162</v>
      </c>
      <c r="B47" s="34" t="s">
        <v>167</v>
      </c>
      <c r="C47" s="34" t="s">
        <v>168</v>
      </c>
      <c r="D47" s="34">
        <v>193</v>
      </c>
      <c r="E47" s="34" t="s">
        <v>169</v>
      </c>
      <c r="F47" s="34"/>
      <c r="G47" s="77" t="s">
        <v>158</v>
      </c>
      <c r="H47" s="77" t="s">
        <v>166</v>
      </c>
      <c r="I47" s="77" t="s">
        <v>36</v>
      </c>
      <c r="J47" s="80" t="s">
        <v>92</v>
      </c>
      <c r="K47" s="78">
        <v>0</v>
      </c>
      <c r="L47" s="78">
        <v>20</v>
      </c>
      <c r="M47" s="78">
        <v>0</v>
      </c>
      <c r="N47" s="79">
        <v>20</v>
      </c>
      <c r="O47" s="79">
        <v>0</v>
      </c>
      <c r="P47" s="78">
        <v>1</v>
      </c>
      <c r="Q47" s="78">
        <v>4</v>
      </c>
      <c r="R47" s="78">
        <v>20</v>
      </c>
      <c r="S47" s="78" t="s">
        <v>28</v>
      </c>
      <c r="T47" s="78" t="s">
        <v>28</v>
      </c>
      <c r="U47" s="78">
        <v>30</v>
      </c>
      <c r="V47" s="74">
        <f>L47/P47</f>
        <v>20</v>
      </c>
      <c r="W47" s="74">
        <f t="shared" si="12"/>
        <v>0.66666666666666663</v>
      </c>
      <c r="X47" s="74">
        <f t="shared" si="13"/>
        <v>0</v>
      </c>
      <c r="Y47" s="74">
        <f t="shared" si="14"/>
        <v>0</v>
      </c>
      <c r="Z47" s="27"/>
      <c r="AA47" s="34" t="s">
        <v>794</v>
      </c>
      <c r="AB47" s="34"/>
      <c r="AC47" s="34"/>
    </row>
    <row r="48" spans="1:29" s="6" customFormat="1" ht="92.25" customHeight="1" x14ac:dyDescent="0.2">
      <c r="A48" s="34" t="s">
        <v>162</v>
      </c>
      <c r="B48" s="34" t="s">
        <v>170</v>
      </c>
      <c r="C48" s="34" t="s">
        <v>171</v>
      </c>
      <c r="D48" s="34" t="s">
        <v>172</v>
      </c>
      <c r="E48" s="34" t="s">
        <v>173</v>
      </c>
      <c r="F48" s="34"/>
      <c r="G48" s="77" t="s">
        <v>158</v>
      </c>
      <c r="H48" s="77" t="s">
        <v>166</v>
      </c>
      <c r="I48" s="77" t="s">
        <v>36</v>
      </c>
      <c r="J48" s="80" t="s">
        <v>92</v>
      </c>
      <c r="K48" s="78">
        <v>0</v>
      </c>
      <c r="L48" s="78">
        <v>0</v>
      </c>
      <c r="M48" s="78">
        <v>0</v>
      </c>
      <c r="N48" s="79">
        <v>8</v>
      </c>
      <c r="O48" s="79">
        <v>0</v>
      </c>
      <c r="P48" s="78" t="s">
        <v>28</v>
      </c>
      <c r="Q48" s="78" t="s">
        <v>28</v>
      </c>
      <c r="R48" s="78" t="s">
        <v>28</v>
      </c>
      <c r="S48" s="78">
        <v>12</v>
      </c>
      <c r="T48" s="78">
        <v>15</v>
      </c>
      <c r="U48" s="78">
        <v>35</v>
      </c>
      <c r="V48" s="78" t="s">
        <v>28</v>
      </c>
      <c r="W48" s="74">
        <f t="shared" si="12"/>
        <v>0</v>
      </c>
      <c r="X48" s="74" t="s">
        <v>28</v>
      </c>
      <c r="Y48" s="74">
        <f t="shared" si="14"/>
        <v>0</v>
      </c>
      <c r="Z48" s="27"/>
      <c r="AA48" s="34" t="s">
        <v>795</v>
      </c>
      <c r="AB48" s="34"/>
      <c r="AC48" s="34"/>
    </row>
    <row r="49" spans="1:29" s="6" customFormat="1" ht="168" customHeight="1" x14ac:dyDescent="0.2">
      <c r="A49" s="34" t="s">
        <v>162</v>
      </c>
      <c r="B49" s="34" t="s">
        <v>174</v>
      </c>
      <c r="C49" s="34" t="s">
        <v>175</v>
      </c>
      <c r="D49" s="34" t="s">
        <v>176</v>
      </c>
      <c r="E49" s="34" t="s">
        <v>177</v>
      </c>
      <c r="F49" s="34"/>
      <c r="G49" s="77" t="s">
        <v>158</v>
      </c>
      <c r="H49" s="77" t="s">
        <v>166</v>
      </c>
      <c r="I49" s="77" t="s">
        <v>36</v>
      </c>
      <c r="J49" s="80" t="s">
        <v>92</v>
      </c>
      <c r="K49" s="78">
        <v>0</v>
      </c>
      <c r="L49" s="78">
        <v>0</v>
      </c>
      <c r="M49" s="78">
        <v>0</v>
      </c>
      <c r="N49" s="79">
        <v>1</v>
      </c>
      <c r="O49" s="79">
        <v>0</v>
      </c>
      <c r="P49" s="78" t="s">
        <v>28</v>
      </c>
      <c r="Q49" s="78" t="s">
        <v>28</v>
      </c>
      <c r="R49" s="78" t="s">
        <v>28</v>
      </c>
      <c r="S49" s="78">
        <v>1</v>
      </c>
      <c r="T49" s="78" t="s">
        <v>28</v>
      </c>
      <c r="U49" s="78">
        <v>1</v>
      </c>
      <c r="V49" s="78" t="s">
        <v>28</v>
      </c>
      <c r="W49" s="74">
        <f t="shared" si="12"/>
        <v>0</v>
      </c>
      <c r="X49" s="74" t="s">
        <v>28</v>
      </c>
      <c r="Y49" s="74">
        <f t="shared" si="14"/>
        <v>0</v>
      </c>
      <c r="Z49" s="27"/>
      <c r="AA49" s="34" t="s">
        <v>178</v>
      </c>
      <c r="AB49" s="34"/>
      <c r="AC49" s="34"/>
    </row>
    <row r="50" spans="1:29" s="6" customFormat="1" ht="91.5" customHeight="1" x14ac:dyDescent="0.2">
      <c r="A50" s="34" t="s">
        <v>162</v>
      </c>
      <c r="B50" s="34" t="s">
        <v>179</v>
      </c>
      <c r="C50" s="34" t="s">
        <v>180</v>
      </c>
      <c r="D50" s="34">
        <v>179</v>
      </c>
      <c r="E50" s="35" t="s">
        <v>181</v>
      </c>
      <c r="F50" s="35"/>
      <c r="G50" s="77" t="s">
        <v>158</v>
      </c>
      <c r="H50" s="80" t="s">
        <v>166</v>
      </c>
      <c r="I50" s="80" t="s">
        <v>91</v>
      </c>
      <c r="J50" s="80" t="s">
        <v>92</v>
      </c>
      <c r="K50" s="78">
        <v>0</v>
      </c>
      <c r="L50" s="78">
        <v>0</v>
      </c>
      <c r="M50" s="78">
        <v>0</v>
      </c>
      <c r="N50" s="79">
        <v>6</v>
      </c>
      <c r="O50" s="79">
        <v>0</v>
      </c>
      <c r="P50" s="78">
        <v>0</v>
      </c>
      <c r="Q50" s="78">
        <v>20</v>
      </c>
      <c r="R50" s="78">
        <v>30</v>
      </c>
      <c r="S50" s="78">
        <v>40</v>
      </c>
      <c r="T50" s="78">
        <v>50</v>
      </c>
      <c r="U50" s="78">
        <v>50</v>
      </c>
      <c r="V50" s="74">
        <v>0</v>
      </c>
      <c r="W50" s="74">
        <f t="shared" si="12"/>
        <v>0</v>
      </c>
      <c r="X50" s="74">
        <v>0</v>
      </c>
      <c r="Y50" s="74">
        <f t="shared" si="14"/>
        <v>0</v>
      </c>
      <c r="Z50" s="27"/>
      <c r="AA50" s="34"/>
      <c r="AB50" s="34"/>
      <c r="AC50" s="34"/>
    </row>
    <row r="51" spans="1:29" s="6" customFormat="1" ht="104.25" customHeight="1" x14ac:dyDescent="0.2">
      <c r="A51" s="34" t="s">
        <v>162</v>
      </c>
      <c r="B51" s="34" t="s">
        <v>179</v>
      </c>
      <c r="C51" s="34" t="s">
        <v>180</v>
      </c>
      <c r="D51" s="34">
        <v>199</v>
      </c>
      <c r="E51" s="35" t="s">
        <v>182</v>
      </c>
      <c r="F51" s="35"/>
      <c r="G51" s="77" t="s">
        <v>158</v>
      </c>
      <c r="H51" s="80" t="s">
        <v>166</v>
      </c>
      <c r="I51" s="80" t="s">
        <v>91</v>
      </c>
      <c r="J51" s="80" t="s">
        <v>92</v>
      </c>
      <c r="K51" s="78">
        <v>0</v>
      </c>
      <c r="L51" s="78">
        <v>0</v>
      </c>
      <c r="M51" s="78">
        <v>0</v>
      </c>
      <c r="N51" s="79">
        <v>6</v>
      </c>
      <c r="O51" s="79">
        <v>0</v>
      </c>
      <c r="P51" s="78">
        <v>6</v>
      </c>
      <c r="Q51" s="78">
        <v>6</v>
      </c>
      <c r="R51" s="78">
        <v>6</v>
      </c>
      <c r="S51" s="78">
        <v>6</v>
      </c>
      <c r="T51" s="78">
        <v>6</v>
      </c>
      <c r="U51" s="78">
        <v>7</v>
      </c>
      <c r="V51" s="74">
        <f t="shared" ref="V51:V57" si="15">L51/P51</f>
        <v>0</v>
      </c>
      <c r="W51" s="74">
        <f t="shared" si="12"/>
        <v>0</v>
      </c>
      <c r="X51" s="74">
        <f t="shared" si="13"/>
        <v>0</v>
      </c>
      <c r="Y51" s="74">
        <f t="shared" si="14"/>
        <v>0</v>
      </c>
      <c r="Z51" s="27"/>
      <c r="AA51" s="34" t="s">
        <v>183</v>
      </c>
      <c r="AB51" s="34"/>
      <c r="AC51" s="34"/>
    </row>
    <row r="52" spans="1:29" s="6" customFormat="1" ht="87.75" customHeight="1" x14ac:dyDescent="0.2">
      <c r="A52" s="34" t="s">
        <v>162</v>
      </c>
      <c r="B52" s="34" t="s">
        <v>184</v>
      </c>
      <c r="C52" s="34" t="s">
        <v>185</v>
      </c>
      <c r="D52" s="34" t="s">
        <v>186</v>
      </c>
      <c r="E52" s="34" t="s">
        <v>187</v>
      </c>
      <c r="F52" s="34"/>
      <c r="G52" s="77" t="s">
        <v>158</v>
      </c>
      <c r="H52" s="77" t="s">
        <v>166</v>
      </c>
      <c r="I52" s="77" t="s">
        <v>91</v>
      </c>
      <c r="J52" s="77" t="s">
        <v>92</v>
      </c>
      <c r="K52" s="78">
        <v>133</v>
      </c>
      <c r="L52" s="78">
        <v>133</v>
      </c>
      <c r="M52" s="78">
        <v>133</v>
      </c>
      <c r="N52" s="79">
        <v>8</v>
      </c>
      <c r="O52" s="79">
        <v>0</v>
      </c>
      <c r="P52" s="78">
        <v>133</v>
      </c>
      <c r="Q52" s="78">
        <v>200</v>
      </c>
      <c r="R52" s="78">
        <v>250</v>
      </c>
      <c r="S52" s="78">
        <v>300</v>
      </c>
      <c r="T52" s="78">
        <v>360</v>
      </c>
      <c r="U52" s="78">
        <v>360</v>
      </c>
      <c r="V52" s="74">
        <f t="shared" si="15"/>
        <v>1</v>
      </c>
      <c r="W52" s="74">
        <f t="shared" si="12"/>
        <v>0.36944444444444446</v>
      </c>
      <c r="X52" s="74">
        <f t="shared" si="13"/>
        <v>1</v>
      </c>
      <c r="Y52" s="74">
        <f t="shared" si="14"/>
        <v>0.36944444444444446</v>
      </c>
      <c r="Z52" s="27"/>
      <c r="AA52" s="34"/>
      <c r="AB52" s="34"/>
      <c r="AC52" s="34"/>
    </row>
    <row r="53" spans="1:29" s="6" customFormat="1" ht="81.75" customHeight="1" x14ac:dyDescent="0.2">
      <c r="A53" s="34" t="s">
        <v>162</v>
      </c>
      <c r="B53" s="34" t="s">
        <v>188</v>
      </c>
      <c r="C53" s="34" t="s">
        <v>189</v>
      </c>
      <c r="D53" s="34" t="s">
        <v>190</v>
      </c>
      <c r="E53" s="34" t="s">
        <v>191</v>
      </c>
      <c r="F53" s="34"/>
      <c r="G53" s="77" t="s">
        <v>158</v>
      </c>
      <c r="H53" s="77" t="s">
        <v>166</v>
      </c>
      <c r="I53" s="77" t="s">
        <v>91</v>
      </c>
      <c r="J53" s="77" t="s">
        <v>92</v>
      </c>
      <c r="K53" s="78">
        <v>46</v>
      </c>
      <c r="L53" s="78">
        <v>67</v>
      </c>
      <c r="M53" s="78">
        <v>67</v>
      </c>
      <c r="N53" s="79">
        <v>88</v>
      </c>
      <c r="O53" s="79">
        <v>67</v>
      </c>
      <c r="P53" s="78">
        <v>70</v>
      </c>
      <c r="Q53" s="78">
        <v>80</v>
      </c>
      <c r="R53" s="78">
        <v>100</v>
      </c>
      <c r="S53" s="78">
        <v>120</v>
      </c>
      <c r="T53" s="78">
        <v>140</v>
      </c>
      <c r="U53" s="78">
        <v>140</v>
      </c>
      <c r="V53" s="74">
        <f t="shared" si="15"/>
        <v>0.95714285714285718</v>
      </c>
      <c r="W53" s="74">
        <f t="shared" si="12"/>
        <v>0.47857142857142859</v>
      </c>
      <c r="X53" s="74">
        <f t="shared" si="13"/>
        <v>0.95714285714285718</v>
      </c>
      <c r="Y53" s="74">
        <f t="shared" si="14"/>
        <v>0.47857142857142859</v>
      </c>
      <c r="Z53" s="27"/>
      <c r="AA53" s="34"/>
      <c r="AB53" s="34"/>
      <c r="AC53" s="34"/>
    </row>
    <row r="54" spans="1:29" s="6" customFormat="1" ht="162.75" customHeight="1" x14ac:dyDescent="0.2">
      <c r="A54" s="34" t="s">
        <v>162</v>
      </c>
      <c r="B54" s="34" t="s">
        <v>192</v>
      </c>
      <c r="C54" s="34" t="s">
        <v>193</v>
      </c>
      <c r="D54" s="34" t="s">
        <v>190</v>
      </c>
      <c r="E54" s="34" t="s">
        <v>191</v>
      </c>
      <c r="F54" s="34"/>
      <c r="G54" s="77" t="s">
        <v>158</v>
      </c>
      <c r="H54" s="77" t="s">
        <v>166</v>
      </c>
      <c r="I54" s="77" t="s">
        <v>91</v>
      </c>
      <c r="J54" s="77" t="s">
        <v>92</v>
      </c>
      <c r="K54" s="78">
        <v>21</v>
      </c>
      <c r="L54" s="78">
        <v>35</v>
      </c>
      <c r="M54" s="78">
        <v>35</v>
      </c>
      <c r="N54" s="79">
        <v>147</v>
      </c>
      <c r="O54" s="79">
        <v>35</v>
      </c>
      <c r="P54" s="78">
        <v>70</v>
      </c>
      <c r="Q54" s="78">
        <v>80</v>
      </c>
      <c r="R54" s="78">
        <v>100</v>
      </c>
      <c r="S54" s="78">
        <v>120</v>
      </c>
      <c r="T54" s="78">
        <v>140</v>
      </c>
      <c r="U54" s="78">
        <v>140</v>
      </c>
      <c r="V54" s="74">
        <f t="shared" si="15"/>
        <v>0.5</v>
      </c>
      <c r="W54" s="74">
        <f t="shared" si="12"/>
        <v>0.25</v>
      </c>
      <c r="X54" s="74">
        <f t="shared" si="13"/>
        <v>0.5</v>
      </c>
      <c r="Y54" s="74">
        <f t="shared" si="14"/>
        <v>0.25</v>
      </c>
      <c r="Z54" s="27"/>
      <c r="AA54" s="34"/>
      <c r="AB54" s="34"/>
      <c r="AC54" s="34"/>
    </row>
    <row r="55" spans="1:29" s="6" customFormat="1" ht="141.75" customHeight="1" x14ac:dyDescent="0.2">
      <c r="A55" s="34" t="s">
        <v>162</v>
      </c>
      <c r="B55" s="34" t="s">
        <v>194</v>
      </c>
      <c r="C55" s="34" t="s">
        <v>195</v>
      </c>
      <c r="D55" s="34" t="s">
        <v>190</v>
      </c>
      <c r="E55" s="34" t="s">
        <v>191</v>
      </c>
      <c r="F55" s="34"/>
      <c r="G55" s="77" t="s">
        <v>158</v>
      </c>
      <c r="H55" s="77" t="s">
        <v>166</v>
      </c>
      <c r="I55" s="77" t="s">
        <v>91</v>
      </c>
      <c r="J55" s="77" t="s">
        <v>92</v>
      </c>
      <c r="K55" s="78">
        <v>0</v>
      </c>
      <c r="L55" s="78">
        <v>0</v>
      </c>
      <c r="M55" s="78">
        <v>0</v>
      </c>
      <c r="N55" s="79">
        <v>7</v>
      </c>
      <c r="O55" s="79">
        <v>0</v>
      </c>
      <c r="P55" s="78">
        <v>70</v>
      </c>
      <c r="Q55" s="78">
        <v>80</v>
      </c>
      <c r="R55" s="78">
        <v>100</v>
      </c>
      <c r="S55" s="78">
        <v>120</v>
      </c>
      <c r="T55" s="78">
        <v>140</v>
      </c>
      <c r="U55" s="78">
        <v>140</v>
      </c>
      <c r="V55" s="74">
        <f t="shared" si="15"/>
        <v>0</v>
      </c>
      <c r="W55" s="74">
        <f t="shared" si="12"/>
        <v>0</v>
      </c>
      <c r="X55" s="74">
        <f t="shared" si="13"/>
        <v>0</v>
      </c>
      <c r="Y55" s="74">
        <f t="shared" si="14"/>
        <v>0</v>
      </c>
      <c r="Z55" s="27"/>
      <c r="AA55" s="34"/>
      <c r="AB55" s="34"/>
      <c r="AC55" s="34"/>
    </row>
    <row r="56" spans="1:29" s="6" customFormat="1" ht="59.25" customHeight="1" x14ac:dyDescent="0.2">
      <c r="A56" s="34" t="s">
        <v>162</v>
      </c>
      <c r="B56" s="34" t="s">
        <v>196</v>
      </c>
      <c r="C56" s="34" t="s">
        <v>197</v>
      </c>
      <c r="D56" s="34">
        <v>202</v>
      </c>
      <c r="E56" s="34" t="s">
        <v>198</v>
      </c>
      <c r="F56" s="34"/>
      <c r="G56" s="77" t="s">
        <v>158</v>
      </c>
      <c r="H56" s="80" t="s">
        <v>166</v>
      </c>
      <c r="I56" s="80" t="s">
        <v>91</v>
      </c>
      <c r="J56" s="80"/>
      <c r="K56" s="78">
        <v>0</v>
      </c>
      <c r="L56" s="78">
        <v>0</v>
      </c>
      <c r="M56" s="78">
        <v>0</v>
      </c>
      <c r="N56" s="79">
        <v>0</v>
      </c>
      <c r="O56" s="79">
        <v>0</v>
      </c>
      <c r="P56" s="78">
        <v>0</v>
      </c>
      <c r="Q56" s="78">
        <v>0</v>
      </c>
      <c r="R56" s="78">
        <v>0</v>
      </c>
      <c r="S56" s="78">
        <v>0</v>
      </c>
      <c r="T56" s="78">
        <v>0</v>
      </c>
      <c r="U56" s="78">
        <v>0</v>
      </c>
      <c r="V56" s="74">
        <v>0</v>
      </c>
      <c r="W56" s="74">
        <v>0</v>
      </c>
      <c r="X56" s="74">
        <v>0</v>
      </c>
      <c r="Y56" s="74">
        <v>0</v>
      </c>
      <c r="Z56" s="27"/>
      <c r="AA56" s="34" t="s">
        <v>797</v>
      </c>
      <c r="AB56" s="34"/>
      <c r="AC56" s="34"/>
    </row>
    <row r="57" spans="1:29" s="6" customFormat="1" ht="75" customHeight="1" x14ac:dyDescent="0.2">
      <c r="A57" s="34" t="s">
        <v>162</v>
      </c>
      <c r="B57" s="34" t="s">
        <v>199</v>
      </c>
      <c r="C57" s="34" t="s">
        <v>200</v>
      </c>
      <c r="D57" s="36">
        <v>223</v>
      </c>
      <c r="E57" s="34" t="s">
        <v>201</v>
      </c>
      <c r="F57" s="34"/>
      <c r="G57" s="77" t="s">
        <v>158</v>
      </c>
      <c r="H57" s="80" t="s">
        <v>166</v>
      </c>
      <c r="I57" s="80" t="s">
        <v>91</v>
      </c>
      <c r="J57" s="80" t="s">
        <v>92</v>
      </c>
      <c r="K57" s="78">
        <v>0</v>
      </c>
      <c r="L57" s="78">
        <v>4</v>
      </c>
      <c r="M57" s="78">
        <v>4</v>
      </c>
      <c r="N57" s="79">
        <v>20</v>
      </c>
      <c r="O57" s="79">
        <v>4</v>
      </c>
      <c r="P57" s="78">
        <v>29</v>
      </c>
      <c r="Q57" s="78">
        <v>40</v>
      </c>
      <c r="R57" s="78">
        <v>40</v>
      </c>
      <c r="S57" s="78">
        <v>40</v>
      </c>
      <c r="T57" s="78">
        <v>40</v>
      </c>
      <c r="U57" s="78">
        <v>10</v>
      </c>
      <c r="V57" s="74">
        <f t="shared" si="15"/>
        <v>0.13793103448275862</v>
      </c>
      <c r="W57" s="74">
        <f t="shared" si="12"/>
        <v>0.4</v>
      </c>
      <c r="X57" s="74">
        <f t="shared" si="13"/>
        <v>0.13793103448275862</v>
      </c>
      <c r="Y57" s="74">
        <f t="shared" si="14"/>
        <v>0.4</v>
      </c>
      <c r="Z57" s="27"/>
      <c r="AA57" s="34"/>
      <c r="AB57" s="34"/>
      <c r="AC57" s="34"/>
    </row>
    <row r="58" spans="1:29" s="1" customFormat="1" ht="18" customHeight="1" x14ac:dyDescent="0.2">
      <c r="A58" s="148" t="s">
        <v>846</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50"/>
    </row>
    <row r="59" spans="1:29" s="6" customFormat="1" ht="288.75" customHeight="1" x14ac:dyDescent="0.2">
      <c r="A59" s="34" t="s">
        <v>162</v>
      </c>
      <c r="B59" s="34" t="s">
        <v>202</v>
      </c>
      <c r="C59" s="34" t="s">
        <v>203</v>
      </c>
      <c r="D59" s="34" t="s">
        <v>204</v>
      </c>
      <c r="E59" s="34" t="s">
        <v>205</v>
      </c>
      <c r="F59" s="34"/>
      <c r="G59" s="77" t="s">
        <v>158</v>
      </c>
      <c r="H59" s="77" t="s">
        <v>166</v>
      </c>
      <c r="I59" s="77" t="s">
        <v>91</v>
      </c>
      <c r="J59" s="77" t="s">
        <v>92</v>
      </c>
      <c r="K59" s="78">
        <v>2</v>
      </c>
      <c r="L59" s="81">
        <v>14</v>
      </c>
      <c r="M59" s="81">
        <v>0</v>
      </c>
      <c r="N59" s="82">
        <v>1</v>
      </c>
      <c r="O59" s="82">
        <v>0</v>
      </c>
      <c r="P59" s="78">
        <v>14</v>
      </c>
      <c r="Q59" s="78">
        <v>29</v>
      </c>
      <c r="R59" s="78">
        <v>45</v>
      </c>
      <c r="S59" s="78">
        <v>53</v>
      </c>
      <c r="T59" s="78">
        <v>54</v>
      </c>
      <c r="U59" s="78">
        <v>65</v>
      </c>
      <c r="V59" s="83">
        <f t="shared" ref="V59:V66" si="16">L59/P59</f>
        <v>1</v>
      </c>
      <c r="W59" s="83">
        <f t="shared" ref="W59:W67" si="17">L59/U59</f>
        <v>0.2153846153846154</v>
      </c>
      <c r="X59" s="83">
        <f t="shared" ref="X59:X66" si="18">M59/P59</f>
        <v>0</v>
      </c>
      <c r="Y59" s="83">
        <f t="shared" ref="Y59:Y67" si="19">M59/U59</f>
        <v>0</v>
      </c>
      <c r="Z59" s="27"/>
      <c r="AA59" s="34" t="s">
        <v>839</v>
      </c>
      <c r="AB59" s="34"/>
      <c r="AC59" s="34"/>
    </row>
    <row r="60" spans="1:29" s="6" customFormat="1" ht="409.5" customHeight="1" x14ac:dyDescent="0.2">
      <c r="A60" s="34" t="s">
        <v>162</v>
      </c>
      <c r="B60" s="34" t="s">
        <v>202</v>
      </c>
      <c r="C60" s="34" t="s">
        <v>203</v>
      </c>
      <c r="D60" s="34" t="s">
        <v>206</v>
      </c>
      <c r="E60" s="34" t="s">
        <v>207</v>
      </c>
      <c r="F60" s="34"/>
      <c r="G60" s="77" t="s">
        <v>158</v>
      </c>
      <c r="H60" s="77" t="s">
        <v>166</v>
      </c>
      <c r="I60" s="77" t="s">
        <v>91</v>
      </c>
      <c r="J60" s="77" t="s">
        <v>92</v>
      </c>
      <c r="K60" s="78">
        <v>3</v>
      </c>
      <c r="L60" s="81">
        <v>21</v>
      </c>
      <c r="M60" s="81">
        <v>0</v>
      </c>
      <c r="N60" s="82">
        <v>1</v>
      </c>
      <c r="O60" s="82">
        <v>0</v>
      </c>
      <c r="P60" s="78">
        <v>15</v>
      </c>
      <c r="Q60" s="78">
        <v>35</v>
      </c>
      <c r="R60" s="78">
        <v>38</v>
      </c>
      <c r="S60" s="78">
        <v>40</v>
      </c>
      <c r="T60" s="78">
        <v>42</v>
      </c>
      <c r="U60" s="78">
        <v>250</v>
      </c>
      <c r="V60" s="83">
        <f t="shared" si="16"/>
        <v>1.4</v>
      </c>
      <c r="W60" s="83">
        <f t="shared" si="17"/>
        <v>8.4000000000000005E-2</v>
      </c>
      <c r="X60" s="83">
        <f t="shared" si="18"/>
        <v>0</v>
      </c>
      <c r="Y60" s="83">
        <f t="shared" si="19"/>
        <v>0</v>
      </c>
      <c r="Z60" s="27"/>
      <c r="AA60" s="140" t="s">
        <v>840</v>
      </c>
      <c r="AB60" s="34"/>
      <c r="AC60" s="34"/>
    </row>
    <row r="61" spans="1:29" s="6" customFormat="1" ht="222.75" customHeight="1" x14ac:dyDescent="0.2">
      <c r="A61" s="34" t="s">
        <v>162</v>
      </c>
      <c r="B61" s="34" t="s">
        <v>202</v>
      </c>
      <c r="C61" s="34" t="s">
        <v>203</v>
      </c>
      <c r="D61" s="34" t="s">
        <v>208</v>
      </c>
      <c r="E61" s="34" t="s">
        <v>209</v>
      </c>
      <c r="F61" s="34"/>
      <c r="G61" s="77" t="s">
        <v>158</v>
      </c>
      <c r="H61" s="77" t="s">
        <v>166</v>
      </c>
      <c r="I61" s="77" t="s">
        <v>91</v>
      </c>
      <c r="J61" s="77"/>
      <c r="K61" s="78">
        <v>0</v>
      </c>
      <c r="L61" s="81">
        <v>0</v>
      </c>
      <c r="M61" s="81">
        <v>0</v>
      </c>
      <c r="N61" s="82">
        <v>1</v>
      </c>
      <c r="O61" s="82">
        <v>0</v>
      </c>
      <c r="P61" s="78">
        <v>0</v>
      </c>
      <c r="Q61" s="78">
        <v>0</v>
      </c>
      <c r="R61" s="78">
        <v>0</v>
      </c>
      <c r="S61" s="78">
        <v>0</v>
      </c>
      <c r="T61" s="78">
        <v>0</v>
      </c>
      <c r="U61" s="78">
        <v>0</v>
      </c>
      <c r="V61" s="83">
        <v>0</v>
      </c>
      <c r="W61" s="83">
        <v>0</v>
      </c>
      <c r="X61" s="83">
        <v>0</v>
      </c>
      <c r="Y61" s="83">
        <v>0</v>
      </c>
      <c r="Z61" s="27"/>
      <c r="AA61" s="34" t="s">
        <v>210</v>
      </c>
      <c r="AB61" s="34"/>
      <c r="AC61" s="34"/>
    </row>
    <row r="62" spans="1:29" s="6" customFormat="1" ht="63" customHeight="1" x14ac:dyDescent="0.2">
      <c r="A62" s="34" t="s">
        <v>162</v>
      </c>
      <c r="B62" s="34" t="s">
        <v>211</v>
      </c>
      <c r="C62" s="34" t="s">
        <v>212</v>
      </c>
      <c r="D62" s="34">
        <v>209</v>
      </c>
      <c r="E62" s="34" t="s">
        <v>213</v>
      </c>
      <c r="F62" s="34"/>
      <c r="G62" s="77" t="s">
        <v>158</v>
      </c>
      <c r="H62" s="77" t="s">
        <v>166</v>
      </c>
      <c r="I62" s="77" t="s">
        <v>91</v>
      </c>
      <c r="J62" s="77">
        <v>0</v>
      </c>
      <c r="K62" s="78">
        <v>0</v>
      </c>
      <c r="L62" s="81">
        <v>0</v>
      </c>
      <c r="M62" s="81">
        <v>0</v>
      </c>
      <c r="N62" s="82">
        <v>0</v>
      </c>
      <c r="O62" s="82">
        <v>0</v>
      </c>
      <c r="P62" s="78">
        <v>0</v>
      </c>
      <c r="Q62" s="78">
        <v>0</v>
      </c>
      <c r="R62" s="78">
        <v>0</v>
      </c>
      <c r="S62" s="78">
        <v>0</v>
      </c>
      <c r="T62" s="78">
        <v>0</v>
      </c>
      <c r="U62" s="78">
        <v>1</v>
      </c>
      <c r="V62" s="83">
        <v>0</v>
      </c>
      <c r="W62" s="83">
        <f t="shared" si="17"/>
        <v>0</v>
      </c>
      <c r="X62" s="83">
        <v>0</v>
      </c>
      <c r="Y62" s="83">
        <f t="shared" si="19"/>
        <v>0</v>
      </c>
      <c r="Z62" s="27"/>
      <c r="AA62" s="34" t="s">
        <v>797</v>
      </c>
      <c r="AB62" s="34"/>
      <c r="AC62" s="34"/>
    </row>
    <row r="63" spans="1:29" s="6" customFormat="1" ht="87" customHeight="1" x14ac:dyDescent="0.2">
      <c r="A63" s="34">
        <v>2</v>
      </c>
      <c r="B63" s="34" t="s">
        <v>214</v>
      </c>
      <c r="C63" s="34" t="s">
        <v>215</v>
      </c>
      <c r="D63" s="34">
        <v>210</v>
      </c>
      <c r="E63" s="34" t="s">
        <v>216</v>
      </c>
      <c r="F63" s="34"/>
      <c r="G63" s="77" t="s">
        <v>158</v>
      </c>
      <c r="H63" s="77" t="s">
        <v>166</v>
      </c>
      <c r="I63" s="77" t="s">
        <v>91</v>
      </c>
      <c r="J63" s="77">
        <v>0</v>
      </c>
      <c r="K63" s="78">
        <v>0</v>
      </c>
      <c r="L63" s="81">
        <v>0</v>
      </c>
      <c r="M63" s="81">
        <v>0</v>
      </c>
      <c r="N63" s="82">
        <v>0</v>
      </c>
      <c r="O63" s="82">
        <v>0</v>
      </c>
      <c r="P63" s="78">
        <v>0</v>
      </c>
      <c r="Q63" s="78">
        <v>0</v>
      </c>
      <c r="R63" s="78">
        <v>0</v>
      </c>
      <c r="S63" s="78">
        <v>0</v>
      </c>
      <c r="T63" s="78">
        <v>0</v>
      </c>
      <c r="U63" s="78">
        <v>50</v>
      </c>
      <c r="V63" s="83">
        <v>0</v>
      </c>
      <c r="W63" s="83">
        <f t="shared" si="17"/>
        <v>0</v>
      </c>
      <c r="X63" s="83">
        <v>0</v>
      </c>
      <c r="Y63" s="83">
        <f t="shared" si="19"/>
        <v>0</v>
      </c>
      <c r="Z63" s="27"/>
      <c r="AA63" s="34" t="s">
        <v>797</v>
      </c>
      <c r="AB63" s="34"/>
      <c r="AC63" s="34"/>
    </row>
    <row r="64" spans="1:29" s="6" customFormat="1" ht="83.25" customHeight="1" x14ac:dyDescent="0.2">
      <c r="A64" s="34" t="s">
        <v>162</v>
      </c>
      <c r="B64" s="34" t="s">
        <v>217</v>
      </c>
      <c r="C64" s="34" t="s">
        <v>218</v>
      </c>
      <c r="D64" s="34" t="s">
        <v>219</v>
      </c>
      <c r="E64" s="34" t="s">
        <v>220</v>
      </c>
      <c r="F64" s="34"/>
      <c r="G64" s="77" t="s">
        <v>158</v>
      </c>
      <c r="H64" s="77" t="s">
        <v>166</v>
      </c>
      <c r="I64" s="77" t="s">
        <v>91</v>
      </c>
      <c r="J64" s="77" t="s">
        <v>92</v>
      </c>
      <c r="K64" s="78">
        <v>16</v>
      </c>
      <c r="L64" s="81">
        <v>21</v>
      </c>
      <c r="M64" s="81">
        <v>0</v>
      </c>
      <c r="N64" s="82">
        <v>1</v>
      </c>
      <c r="O64" s="82">
        <v>0</v>
      </c>
      <c r="P64" s="78">
        <v>21</v>
      </c>
      <c r="Q64" s="78">
        <v>38</v>
      </c>
      <c r="R64" s="78">
        <v>56</v>
      </c>
      <c r="S64" s="78">
        <v>76</v>
      </c>
      <c r="T64" s="78">
        <v>100</v>
      </c>
      <c r="U64" s="78">
        <v>100</v>
      </c>
      <c r="V64" s="83">
        <f t="shared" si="16"/>
        <v>1</v>
      </c>
      <c r="W64" s="83">
        <f t="shared" si="17"/>
        <v>0.21</v>
      </c>
      <c r="X64" s="83">
        <f t="shared" si="18"/>
        <v>0</v>
      </c>
      <c r="Y64" s="83">
        <f t="shared" si="19"/>
        <v>0</v>
      </c>
      <c r="Z64" s="27"/>
      <c r="AA64" s="34"/>
      <c r="AB64" s="34"/>
      <c r="AC64" s="34"/>
    </row>
    <row r="65" spans="1:29" s="6" customFormat="1" ht="225" customHeight="1" x14ac:dyDescent="0.2">
      <c r="A65" s="34" t="s">
        <v>162</v>
      </c>
      <c r="B65" s="34" t="s">
        <v>217</v>
      </c>
      <c r="C65" s="34" t="s">
        <v>218</v>
      </c>
      <c r="D65" s="34" t="s">
        <v>206</v>
      </c>
      <c r="E65" s="34" t="s">
        <v>207</v>
      </c>
      <c r="F65" s="34"/>
      <c r="G65" s="77" t="s">
        <v>158</v>
      </c>
      <c r="H65" s="77" t="s">
        <v>166</v>
      </c>
      <c r="I65" s="77" t="s">
        <v>91</v>
      </c>
      <c r="J65" s="77" t="s">
        <v>92</v>
      </c>
      <c r="K65" s="78">
        <v>100</v>
      </c>
      <c r="L65" s="81">
        <v>155</v>
      </c>
      <c r="M65" s="81">
        <v>0</v>
      </c>
      <c r="N65" s="82">
        <v>1</v>
      </c>
      <c r="O65" s="82">
        <v>0</v>
      </c>
      <c r="P65" s="78">
        <v>155</v>
      </c>
      <c r="Q65" s="78">
        <v>197</v>
      </c>
      <c r="R65" s="78">
        <v>238</v>
      </c>
      <c r="S65" s="78">
        <v>279</v>
      </c>
      <c r="T65" s="78">
        <v>320</v>
      </c>
      <c r="U65" s="78">
        <v>250</v>
      </c>
      <c r="V65" s="83">
        <f t="shared" si="16"/>
        <v>1</v>
      </c>
      <c r="W65" s="83">
        <f t="shared" si="17"/>
        <v>0.62</v>
      </c>
      <c r="X65" s="83">
        <f t="shared" si="18"/>
        <v>0</v>
      </c>
      <c r="Y65" s="83">
        <f t="shared" si="19"/>
        <v>0</v>
      </c>
      <c r="Z65" s="27"/>
      <c r="AA65" s="34" t="s">
        <v>841</v>
      </c>
      <c r="AB65" s="34"/>
      <c r="AC65" s="34"/>
    </row>
    <row r="66" spans="1:29" s="7" customFormat="1" ht="217.5" customHeight="1" x14ac:dyDescent="0.2">
      <c r="A66" s="34" t="s">
        <v>162</v>
      </c>
      <c r="B66" s="34" t="s">
        <v>221</v>
      </c>
      <c r="C66" s="34" t="s">
        <v>222</v>
      </c>
      <c r="D66" s="34" t="s">
        <v>206</v>
      </c>
      <c r="E66" s="34" t="s">
        <v>207</v>
      </c>
      <c r="F66" s="34"/>
      <c r="G66" s="77" t="s">
        <v>158</v>
      </c>
      <c r="H66" s="77" t="s">
        <v>166</v>
      </c>
      <c r="I66" s="77" t="s">
        <v>91</v>
      </c>
      <c r="J66" s="77" t="s">
        <v>92</v>
      </c>
      <c r="K66" s="78">
        <v>31</v>
      </c>
      <c r="L66" s="81">
        <v>49</v>
      </c>
      <c r="M66" s="81">
        <v>0</v>
      </c>
      <c r="N66" s="82">
        <v>1</v>
      </c>
      <c r="O66" s="82">
        <v>0</v>
      </c>
      <c r="P66" s="78">
        <v>49</v>
      </c>
      <c r="Q66" s="78">
        <v>65</v>
      </c>
      <c r="R66" s="78"/>
      <c r="S66" s="78"/>
      <c r="T66" s="78"/>
      <c r="U66" s="78">
        <v>250</v>
      </c>
      <c r="V66" s="83">
        <f t="shared" si="16"/>
        <v>1</v>
      </c>
      <c r="W66" s="83">
        <f t="shared" si="17"/>
        <v>0.19600000000000001</v>
      </c>
      <c r="X66" s="83">
        <f t="shared" si="18"/>
        <v>0</v>
      </c>
      <c r="Y66" s="83">
        <f t="shared" si="19"/>
        <v>0</v>
      </c>
      <c r="Z66" s="27"/>
      <c r="AA66" s="34" t="s">
        <v>842</v>
      </c>
      <c r="AB66" s="34"/>
      <c r="AC66" s="34"/>
    </row>
    <row r="67" spans="1:29" s="7" customFormat="1" ht="124.5" customHeight="1" x14ac:dyDescent="0.2">
      <c r="A67" s="34" t="s">
        <v>162</v>
      </c>
      <c r="B67" s="34" t="s">
        <v>223</v>
      </c>
      <c r="C67" s="34" t="s">
        <v>224</v>
      </c>
      <c r="D67" s="34" t="s">
        <v>206</v>
      </c>
      <c r="E67" s="34" t="s">
        <v>207</v>
      </c>
      <c r="F67" s="34"/>
      <c r="G67" s="77" t="s">
        <v>158</v>
      </c>
      <c r="H67" s="77" t="s">
        <v>166</v>
      </c>
      <c r="I67" s="77" t="s">
        <v>91</v>
      </c>
      <c r="J67" s="77" t="s">
        <v>92</v>
      </c>
      <c r="K67" s="78">
        <v>0</v>
      </c>
      <c r="L67" s="81">
        <v>0</v>
      </c>
      <c r="M67" s="81">
        <v>0</v>
      </c>
      <c r="N67" s="82">
        <v>1</v>
      </c>
      <c r="O67" s="82">
        <v>0</v>
      </c>
      <c r="P67" s="78">
        <v>0</v>
      </c>
      <c r="Q67" s="78">
        <v>8</v>
      </c>
      <c r="R67" s="78">
        <v>20</v>
      </c>
      <c r="S67" s="78"/>
      <c r="T67" s="78"/>
      <c r="U67" s="78">
        <v>20</v>
      </c>
      <c r="V67" s="83">
        <v>0</v>
      </c>
      <c r="W67" s="83">
        <f t="shared" si="17"/>
        <v>0</v>
      </c>
      <c r="X67" s="83">
        <v>0</v>
      </c>
      <c r="Y67" s="83">
        <f t="shared" si="19"/>
        <v>0</v>
      </c>
      <c r="Z67" s="27"/>
      <c r="AA67" s="34"/>
      <c r="AB67" s="34"/>
      <c r="AC67" s="34"/>
    </row>
    <row r="68" spans="1:29" s="12" customFormat="1" ht="18" customHeight="1" x14ac:dyDescent="0.2">
      <c r="A68" s="148" t="s">
        <v>225</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50"/>
    </row>
    <row r="69" spans="1:29" s="7" customFormat="1" ht="91.5" customHeight="1" x14ac:dyDescent="0.2">
      <c r="A69" s="34" t="s">
        <v>162</v>
      </c>
      <c r="B69" s="36" t="s">
        <v>226</v>
      </c>
      <c r="C69" s="34" t="s">
        <v>227</v>
      </c>
      <c r="D69" s="34" t="s">
        <v>228</v>
      </c>
      <c r="E69" s="34" t="s">
        <v>229</v>
      </c>
      <c r="F69" s="34"/>
      <c r="G69" s="77" t="s">
        <v>158</v>
      </c>
      <c r="H69" s="77" t="s">
        <v>166</v>
      </c>
      <c r="I69" s="77" t="s">
        <v>91</v>
      </c>
      <c r="J69" s="77" t="s">
        <v>92</v>
      </c>
      <c r="K69" s="78">
        <v>407</v>
      </c>
      <c r="L69" s="81">
        <v>566</v>
      </c>
      <c r="M69" s="81">
        <v>566</v>
      </c>
      <c r="N69" s="82">
        <v>787</v>
      </c>
      <c r="O69" s="82">
        <v>566</v>
      </c>
      <c r="P69" s="81">
        <v>395</v>
      </c>
      <c r="Q69" s="81">
        <v>450</v>
      </c>
      <c r="R69" s="81">
        <v>500</v>
      </c>
      <c r="S69" s="81">
        <v>550</v>
      </c>
      <c r="T69" s="81">
        <v>600</v>
      </c>
      <c r="U69" s="81">
        <v>330</v>
      </c>
      <c r="V69" s="74">
        <f t="shared" ref="V69:V74" si="20">L69/P69</f>
        <v>1.4329113924050634</v>
      </c>
      <c r="W69" s="74">
        <f t="shared" ref="W69:W74" si="21">L69/U69</f>
        <v>1.7151515151515151</v>
      </c>
      <c r="X69" s="74">
        <f t="shared" ref="X69:X74" si="22">M69/P69</f>
        <v>1.4329113924050634</v>
      </c>
      <c r="Y69" s="74">
        <f t="shared" ref="Y69:Y74" si="23">M69/U69</f>
        <v>1.7151515151515151</v>
      </c>
      <c r="Z69" s="27"/>
      <c r="AA69" s="34"/>
      <c r="AB69" s="34"/>
      <c r="AC69" s="34"/>
    </row>
    <row r="70" spans="1:29" s="7" customFormat="1" ht="113.25" customHeight="1" x14ac:dyDescent="0.2">
      <c r="A70" s="34" t="s">
        <v>162</v>
      </c>
      <c r="B70" s="34" t="s">
        <v>230</v>
      </c>
      <c r="C70" s="34" t="s">
        <v>231</v>
      </c>
      <c r="D70" s="34" t="s">
        <v>232</v>
      </c>
      <c r="E70" s="34" t="s">
        <v>233</v>
      </c>
      <c r="F70" s="34"/>
      <c r="G70" s="77" t="s">
        <v>158</v>
      </c>
      <c r="H70" s="77" t="s">
        <v>166</v>
      </c>
      <c r="I70" s="77" t="s">
        <v>91</v>
      </c>
      <c r="J70" s="77" t="s">
        <v>92</v>
      </c>
      <c r="K70" s="78">
        <v>9500</v>
      </c>
      <c r="L70" s="81">
        <v>12116</v>
      </c>
      <c r="M70" s="81">
        <v>12116</v>
      </c>
      <c r="N70" s="82">
        <v>1</v>
      </c>
      <c r="O70" s="82">
        <v>0</v>
      </c>
      <c r="P70" s="81">
        <v>9629</v>
      </c>
      <c r="Q70" s="81">
        <v>12500</v>
      </c>
      <c r="R70" s="81">
        <v>15000</v>
      </c>
      <c r="S70" s="81">
        <v>17500</v>
      </c>
      <c r="T70" s="81">
        <v>20000</v>
      </c>
      <c r="U70" s="81">
        <v>2250</v>
      </c>
      <c r="V70" s="74">
        <f t="shared" si="20"/>
        <v>1.2582822723024198</v>
      </c>
      <c r="W70" s="74">
        <f t="shared" si="21"/>
        <v>5.3848888888888888</v>
      </c>
      <c r="X70" s="74">
        <f t="shared" si="22"/>
        <v>1.2582822723024198</v>
      </c>
      <c r="Y70" s="74">
        <f t="shared" si="23"/>
        <v>5.3848888888888888</v>
      </c>
      <c r="Z70" s="27"/>
      <c r="AA70" s="34"/>
      <c r="AB70" s="34"/>
      <c r="AC70" s="34"/>
    </row>
    <row r="71" spans="1:29" s="6" customFormat="1" ht="56.25" customHeight="1" x14ac:dyDescent="0.2">
      <c r="A71" s="34" t="s">
        <v>162</v>
      </c>
      <c r="B71" s="34" t="s">
        <v>234</v>
      </c>
      <c r="C71" s="34" t="s">
        <v>235</v>
      </c>
      <c r="D71" s="34" t="s">
        <v>236</v>
      </c>
      <c r="E71" s="34" t="s">
        <v>237</v>
      </c>
      <c r="F71" s="34"/>
      <c r="G71" s="77" t="s">
        <v>158</v>
      </c>
      <c r="H71" s="77" t="s">
        <v>166</v>
      </c>
      <c r="I71" s="77" t="s">
        <v>91</v>
      </c>
      <c r="J71" s="77" t="s">
        <v>92</v>
      </c>
      <c r="K71" s="78">
        <v>10</v>
      </c>
      <c r="L71" s="81">
        <v>10</v>
      </c>
      <c r="M71" s="81">
        <v>0</v>
      </c>
      <c r="N71" s="82">
        <v>1</v>
      </c>
      <c r="O71" s="82">
        <v>0</v>
      </c>
      <c r="P71" s="81">
        <v>10</v>
      </c>
      <c r="Q71" s="81">
        <v>18</v>
      </c>
      <c r="R71" s="81">
        <v>18</v>
      </c>
      <c r="S71" s="81">
        <v>18</v>
      </c>
      <c r="T71" s="81">
        <v>18</v>
      </c>
      <c r="U71" s="81">
        <v>18</v>
      </c>
      <c r="V71" s="74">
        <f t="shared" si="20"/>
        <v>1</v>
      </c>
      <c r="W71" s="74">
        <f t="shared" si="21"/>
        <v>0.55555555555555558</v>
      </c>
      <c r="X71" s="74">
        <f t="shared" si="22"/>
        <v>0</v>
      </c>
      <c r="Y71" s="74">
        <f t="shared" si="23"/>
        <v>0</v>
      </c>
      <c r="Z71" s="27"/>
      <c r="AA71" s="34"/>
      <c r="AB71" s="34"/>
      <c r="AC71" s="34"/>
    </row>
    <row r="72" spans="1:29" s="6" customFormat="1" ht="61.5" customHeight="1" x14ac:dyDescent="0.2">
      <c r="A72" s="34" t="s">
        <v>162</v>
      </c>
      <c r="B72" s="34" t="s">
        <v>234</v>
      </c>
      <c r="C72" s="34" t="s">
        <v>235</v>
      </c>
      <c r="D72" s="34" t="s">
        <v>238</v>
      </c>
      <c r="E72" s="34" t="s">
        <v>239</v>
      </c>
      <c r="F72" s="34"/>
      <c r="G72" s="77" t="s">
        <v>240</v>
      </c>
      <c r="H72" s="77" t="s">
        <v>166</v>
      </c>
      <c r="I72" s="77" t="s">
        <v>91</v>
      </c>
      <c r="J72" s="77" t="s">
        <v>92</v>
      </c>
      <c r="K72" s="78">
        <v>17415.07</v>
      </c>
      <c r="L72" s="81">
        <v>25520.57</v>
      </c>
      <c r="M72" s="81">
        <v>0</v>
      </c>
      <c r="N72" s="82">
        <v>1</v>
      </c>
      <c r="O72" s="82">
        <v>0</v>
      </c>
      <c r="P72" s="81">
        <v>17030</v>
      </c>
      <c r="Q72" s="81">
        <v>17500</v>
      </c>
      <c r="R72" s="81">
        <v>18000</v>
      </c>
      <c r="S72" s="81">
        <v>18000</v>
      </c>
      <c r="T72" s="81">
        <v>18000</v>
      </c>
      <c r="U72" s="81">
        <v>18000</v>
      </c>
      <c r="V72" s="74">
        <f t="shared" si="20"/>
        <v>1.4985654726952438</v>
      </c>
      <c r="W72" s="74">
        <f t="shared" si="21"/>
        <v>1.4178094444444445</v>
      </c>
      <c r="X72" s="74">
        <f t="shared" si="22"/>
        <v>0</v>
      </c>
      <c r="Y72" s="74">
        <f t="shared" si="23"/>
        <v>0</v>
      </c>
      <c r="Z72" s="27"/>
      <c r="AA72" s="34"/>
      <c r="AB72" s="34"/>
      <c r="AC72" s="34"/>
    </row>
    <row r="73" spans="1:29" s="6" customFormat="1" ht="171" customHeight="1" x14ac:dyDescent="0.2">
      <c r="A73" s="34" t="s">
        <v>162</v>
      </c>
      <c r="B73" s="34" t="s">
        <v>241</v>
      </c>
      <c r="C73" s="34" t="s">
        <v>242</v>
      </c>
      <c r="D73" s="34" t="s">
        <v>243</v>
      </c>
      <c r="E73" s="34" t="s">
        <v>244</v>
      </c>
      <c r="F73" s="34"/>
      <c r="G73" s="77" t="s">
        <v>158</v>
      </c>
      <c r="H73" s="77" t="s">
        <v>166</v>
      </c>
      <c r="I73" s="77" t="s">
        <v>91</v>
      </c>
      <c r="J73" s="77" t="s">
        <v>92</v>
      </c>
      <c r="K73" s="78">
        <v>76</v>
      </c>
      <c r="L73" s="81">
        <v>76</v>
      </c>
      <c r="M73" s="81">
        <v>76</v>
      </c>
      <c r="N73" s="82">
        <v>134</v>
      </c>
      <c r="O73" s="82">
        <v>92</v>
      </c>
      <c r="P73" s="81">
        <v>73</v>
      </c>
      <c r="Q73" s="81">
        <v>73</v>
      </c>
      <c r="R73" s="81">
        <v>73</v>
      </c>
      <c r="S73" s="81">
        <v>73</v>
      </c>
      <c r="T73" s="81">
        <v>73</v>
      </c>
      <c r="U73" s="81">
        <v>360</v>
      </c>
      <c r="V73" s="74">
        <f t="shared" si="20"/>
        <v>1.0410958904109588</v>
      </c>
      <c r="W73" s="74">
        <f t="shared" si="21"/>
        <v>0.21111111111111111</v>
      </c>
      <c r="X73" s="74">
        <f t="shared" si="22"/>
        <v>1.0410958904109588</v>
      </c>
      <c r="Y73" s="74">
        <f t="shared" si="23"/>
        <v>0.21111111111111111</v>
      </c>
      <c r="Z73" s="27"/>
      <c r="AA73" s="34" t="s">
        <v>798</v>
      </c>
      <c r="AB73" s="34"/>
      <c r="AC73" s="34"/>
    </row>
    <row r="74" spans="1:29" s="6" customFormat="1" ht="171" customHeight="1" x14ac:dyDescent="0.2">
      <c r="A74" s="34" t="s">
        <v>162</v>
      </c>
      <c r="B74" s="34" t="s">
        <v>241</v>
      </c>
      <c r="C74" s="34" t="s">
        <v>242</v>
      </c>
      <c r="D74" s="34" t="s">
        <v>245</v>
      </c>
      <c r="E74" s="34" t="s">
        <v>246</v>
      </c>
      <c r="F74" s="34"/>
      <c r="G74" s="77" t="s">
        <v>158</v>
      </c>
      <c r="H74" s="77" t="s">
        <v>166</v>
      </c>
      <c r="I74" s="77" t="s">
        <v>91</v>
      </c>
      <c r="J74" s="77" t="s">
        <v>92</v>
      </c>
      <c r="K74" s="78">
        <v>15</v>
      </c>
      <c r="L74" s="81">
        <v>16</v>
      </c>
      <c r="M74" s="81">
        <v>16</v>
      </c>
      <c r="N74" s="82">
        <v>134</v>
      </c>
      <c r="O74" s="82">
        <v>92</v>
      </c>
      <c r="P74" s="81">
        <v>16</v>
      </c>
      <c r="Q74" s="81">
        <v>16</v>
      </c>
      <c r="R74" s="81">
        <v>16</v>
      </c>
      <c r="S74" s="81">
        <v>16</v>
      </c>
      <c r="T74" s="81">
        <v>16</v>
      </c>
      <c r="U74" s="81">
        <v>71</v>
      </c>
      <c r="V74" s="74">
        <f t="shared" si="20"/>
        <v>1</v>
      </c>
      <c r="W74" s="74">
        <f t="shared" si="21"/>
        <v>0.22535211267605634</v>
      </c>
      <c r="X74" s="74">
        <f t="shared" si="22"/>
        <v>1</v>
      </c>
      <c r="Y74" s="74">
        <f t="shared" si="23"/>
        <v>0.22535211267605634</v>
      </c>
      <c r="Z74" s="27"/>
      <c r="AA74" s="34" t="s">
        <v>798</v>
      </c>
      <c r="AB74" s="34"/>
      <c r="AC74" s="34"/>
    </row>
    <row r="75" spans="1:29" s="12" customFormat="1" ht="18" customHeight="1" x14ac:dyDescent="0.2">
      <c r="A75" s="151" t="s">
        <v>247</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row>
    <row r="76" spans="1:29" s="2" customFormat="1" ht="98.25" customHeight="1" x14ac:dyDescent="0.2">
      <c r="A76" s="38" t="s">
        <v>162</v>
      </c>
      <c r="B76" s="36" t="s">
        <v>248</v>
      </c>
      <c r="C76" s="38" t="s">
        <v>249</v>
      </c>
      <c r="D76" s="38">
        <v>225</v>
      </c>
      <c r="E76" s="38" t="s">
        <v>156</v>
      </c>
      <c r="F76" s="38"/>
      <c r="G76" s="84" t="s">
        <v>158</v>
      </c>
      <c r="H76" s="77" t="s">
        <v>166</v>
      </c>
      <c r="I76" s="84" t="s">
        <v>131</v>
      </c>
      <c r="J76" s="77" t="s">
        <v>250</v>
      </c>
      <c r="K76" s="78">
        <v>17</v>
      </c>
      <c r="L76" s="78">
        <v>15</v>
      </c>
      <c r="M76" s="78">
        <v>0</v>
      </c>
      <c r="N76" s="79">
        <v>36</v>
      </c>
      <c r="O76" s="79">
        <v>0</v>
      </c>
      <c r="P76" s="78">
        <v>16</v>
      </c>
      <c r="Q76" s="78" t="s">
        <v>29</v>
      </c>
      <c r="R76" s="78">
        <v>13</v>
      </c>
      <c r="S76" s="78"/>
      <c r="T76" s="78"/>
      <c r="U76" s="78">
        <v>16</v>
      </c>
      <c r="V76" s="74">
        <f>L76/P76</f>
        <v>0.9375</v>
      </c>
      <c r="W76" s="74">
        <f>L76/U76</f>
        <v>0.9375</v>
      </c>
      <c r="X76" s="74">
        <v>0</v>
      </c>
      <c r="Y76" s="74">
        <f>M76/U76</f>
        <v>0</v>
      </c>
      <c r="Z76" s="27"/>
      <c r="AA76" s="36" t="s">
        <v>740</v>
      </c>
      <c r="AB76" s="39"/>
      <c r="AC76" s="38"/>
    </row>
    <row r="77" spans="1:29" s="1" customFormat="1" ht="18" customHeight="1" x14ac:dyDescent="0.2">
      <c r="A77" s="151" t="s">
        <v>252</v>
      </c>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row>
    <row r="78" spans="1:29" ht="193.5" customHeight="1" x14ac:dyDescent="0.25">
      <c r="A78" s="38" t="s">
        <v>253</v>
      </c>
      <c r="B78" s="36" t="s">
        <v>254</v>
      </c>
      <c r="C78" s="38" t="s">
        <v>255</v>
      </c>
      <c r="D78" s="38">
        <v>69</v>
      </c>
      <c r="E78" s="38" t="s">
        <v>256</v>
      </c>
      <c r="F78" s="38"/>
      <c r="G78" s="84" t="s">
        <v>158</v>
      </c>
      <c r="H78" s="84" t="s">
        <v>166</v>
      </c>
      <c r="I78" s="84" t="s">
        <v>36</v>
      </c>
      <c r="J78" s="85" t="s">
        <v>87</v>
      </c>
      <c r="K78" s="86">
        <v>0</v>
      </c>
      <c r="L78" s="86">
        <v>0</v>
      </c>
      <c r="M78" s="86">
        <v>0</v>
      </c>
      <c r="N78" s="86">
        <v>57</v>
      </c>
      <c r="O78" s="86">
        <v>1</v>
      </c>
      <c r="P78" s="87">
        <v>0</v>
      </c>
      <c r="Q78" s="87">
        <v>29</v>
      </c>
      <c r="R78" s="86">
        <v>32</v>
      </c>
      <c r="S78" s="87">
        <v>32</v>
      </c>
      <c r="T78" s="87">
        <v>32</v>
      </c>
      <c r="U78" s="87">
        <v>53</v>
      </c>
      <c r="V78" s="88">
        <v>0</v>
      </c>
      <c r="W78" s="88">
        <f t="shared" ref="W78:W87" si="24">L78/U78</f>
        <v>0</v>
      </c>
      <c r="X78" s="88" t="s">
        <v>29</v>
      </c>
      <c r="Y78" s="88" t="s">
        <v>29</v>
      </c>
      <c r="Z78" s="42"/>
      <c r="AA78" s="43"/>
      <c r="AB78" s="44"/>
      <c r="AC78" s="43"/>
    </row>
    <row r="79" spans="1:29" ht="166.5" customHeight="1" x14ac:dyDescent="0.25">
      <c r="A79" s="38" t="s">
        <v>253</v>
      </c>
      <c r="B79" s="38" t="s">
        <v>257</v>
      </c>
      <c r="C79" s="38" t="s">
        <v>258</v>
      </c>
      <c r="D79" s="38" t="s">
        <v>259</v>
      </c>
      <c r="E79" s="38" t="s">
        <v>260</v>
      </c>
      <c r="F79" s="38"/>
      <c r="G79" s="84" t="s">
        <v>158</v>
      </c>
      <c r="H79" s="84" t="s">
        <v>166</v>
      </c>
      <c r="I79" s="84" t="s">
        <v>36</v>
      </c>
      <c r="J79" s="85" t="s">
        <v>87</v>
      </c>
      <c r="K79" s="86">
        <v>0</v>
      </c>
      <c r="L79" s="86">
        <v>0</v>
      </c>
      <c r="M79" s="86">
        <v>0</v>
      </c>
      <c r="N79" s="86">
        <v>1</v>
      </c>
      <c r="O79" s="86">
        <v>0</v>
      </c>
      <c r="P79" s="87">
        <v>0</v>
      </c>
      <c r="Q79" s="89">
        <v>8</v>
      </c>
      <c r="R79" s="87">
        <v>8</v>
      </c>
      <c r="S79" s="87">
        <v>8</v>
      </c>
      <c r="T79" s="87">
        <v>8</v>
      </c>
      <c r="U79" s="87">
        <v>8</v>
      </c>
      <c r="V79" s="88">
        <v>0</v>
      </c>
      <c r="W79" s="88">
        <f t="shared" si="24"/>
        <v>0</v>
      </c>
      <c r="X79" s="88" t="s">
        <v>29</v>
      </c>
      <c r="Y79" s="88" t="s">
        <v>29</v>
      </c>
      <c r="Z79" s="42"/>
      <c r="AA79" s="45"/>
      <c r="AB79" s="44"/>
      <c r="AC79" s="43"/>
    </row>
    <row r="80" spans="1:29" ht="339" customHeight="1" x14ac:dyDescent="0.25">
      <c r="A80" s="38" t="s">
        <v>253</v>
      </c>
      <c r="B80" s="38" t="s">
        <v>261</v>
      </c>
      <c r="C80" s="38" t="s">
        <v>262</v>
      </c>
      <c r="D80" s="38" t="s">
        <v>263</v>
      </c>
      <c r="E80" s="38" t="s">
        <v>264</v>
      </c>
      <c r="F80" s="38"/>
      <c r="G80" s="84" t="s">
        <v>158</v>
      </c>
      <c r="H80" s="84" t="s">
        <v>166</v>
      </c>
      <c r="I80" s="84" t="s">
        <v>36</v>
      </c>
      <c r="J80" s="85" t="s">
        <v>87</v>
      </c>
      <c r="K80" s="86">
        <v>0</v>
      </c>
      <c r="L80" s="86">
        <v>0</v>
      </c>
      <c r="M80" s="86">
        <v>6</v>
      </c>
      <c r="N80" s="86">
        <v>31</v>
      </c>
      <c r="O80" s="86">
        <v>6</v>
      </c>
      <c r="P80" s="87">
        <v>13</v>
      </c>
      <c r="Q80" s="87">
        <v>25</v>
      </c>
      <c r="R80" s="87">
        <v>28</v>
      </c>
      <c r="S80" s="87">
        <v>31</v>
      </c>
      <c r="T80" s="87">
        <v>31</v>
      </c>
      <c r="U80" s="87">
        <v>31</v>
      </c>
      <c r="V80" s="88">
        <f>L80/P80</f>
        <v>0</v>
      </c>
      <c r="W80" s="88">
        <f t="shared" si="24"/>
        <v>0</v>
      </c>
      <c r="X80" s="88">
        <f>M80/P80</f>
        <v>0.46153846153846156</v>
      </c>
      <c r="Y80" s="88">
        <f t="shared" ref="Y80:Y87" si="25">M80/U80</f>
        <v>0.19354838709677419</v>
      </c>
      <c r="Z80" s="42"/>
      <c r="AA80" s="45"/>
      <c r="AB80" s="44"/>
      <c r="AC80" s="46"/>
    </row>
    <row r="81" spans="1:29" ht="139.5" customHeight="1" x14ac:dyDescent="0.25">
      <c r="A81" s="36" t="s">
        <v>253</v>
      </c>
      <c r="B81" s="36" t="s">
        <v>265</v>
      </c>
      <c r="C81" s="36" t="s">
        <v>266</v>
      </c>
      <c r="D81" s="38">
        <v>284</v>
      </c>
      <c r="E81" s="38" t="s">
        <v>267</v>
      </c>
      <c r="F81" s="38"/>
      <c r="G81" s="84" t="s">
        <v>158</v>
      </c>
      <c r="H81" s="84" t="s">
        <v>166</v>
      </c>
      <c r="I81" s="84" t="s">
        <v>36</v>
      </c>
      <c r="J81" s="85" t="s">
        <v>87</v>
      </c>
      <c r="K81" s="86">
        <v>0</v>
      </c>
      <c r="L81" s="86">
        <v>124</v>
      </c>
      <c r="M81" s="86">
        <v>124</v>
      </c>
      <c r="N81" s="86">
        <v>114</v>
      </c>
      <c r="O81" s="86">
        <v>93</v>
      </c>
      <c r="P81" s="87">
        <v>102</v>
      </c>
      <c r="Q81" s="87">
        <v>211</v>
      </c>
      <c r="R81" s="87">
        <v>211</v>
      </c>
      <c r="S81" s="87">
        <v>211</v>
      </c>
      <c r="T81" s="87">
        <v>211</v>
      </c>
      <c r="U81" s="87">
        <v>225</v>
      </c>
      <c r="V81" s="88">
        <f>L81/P81</f>
        <v>1.2156862745098038</v>
      </c>
      <c r="W81" s="88">
        <f t="shared" si="24"/>
        <v>0.55111111111111111</v>
      </c>
      <c r="X81" s="88">
        <f>M81/P81</f>
        <v>1.2156862745098038</v>
      </c>
      <c r="Y81" s="88">
        <f t="shared" si="25"/>
        <v>0.55111111111111111</v>
      </c>
      <c r="Z81" s="42"/>
      <c r="AA81" s="43"/>
      <c r="AB81" s="44"/>
      <c r="AC81" s="46"/>
    </row>
    <row r="82" spans="1:29" ht="88.5" customHeight="1" x14ac:dyDescent="0.25">
      <c r="A82" s="36" t="s">
        <v>253</v>
      </c>
      <c r="B82" s="36" t="s">
        <v>268</v>
      </c>
      <c r="C82" s="36" t="s">
        <v>269</v>
      </c>
      <c r="D82" s="34">
        <v>285</v>
      </c>
      <c r="E82" s="34" t="s">
        <v>270</v>
      </c>
      <c r="F82" s="34"/>
      <c r="G82" s="77" t="s">
        <v>158</v>
      </c>
      <c r="H82" s="77" t="s">
        <v>166</v>
      </c>
      <c r="I82" s="77" t="s">
        <v>36</v>
      </c>
      <c r="J82" s="85" t="s">
        <v>87</v>
      </c>
      <c r="K82" s="86">
        <v>0</v>
      </c>
      <c r="L82" s="86">
        <v>0</v>
      </c>
      <c r="M82" s="86">
        <v>0</v>
      </c>
      <c r="N82" s="86">
        <v>4</v>
      </c>
      <c r="O82" s="86">
        <v>0</v>
      </c>
      <c r="P82" s="87" t="s">
        <v>28</v>
      </c>
      <c r="Q82" s="87">
        <v>3</v>
      </c>
      <c r="R82" s="87">
        <v>4</v>
      </c>
      <c r="S82" s="87">
        <v>4</v>
      </c>
      <c r="T82" s="87">
        <v>4</v>
      </c>
      <c r="U82" s="87">
        <v>35</v>
      </c>
      <c r="V82" s="88">
        <v>0</v>
      </c>
      <c r="W82" s="88">
        <f t="shared" si="24"/>
        <v>0</v>
      </c>
      <c r="X82" s="88" t="s">
        <v>29</v>
      </c>
      <c r="Y82" s="88">
        <f t="shared" si="25"/>
        <v>0</v>
      </c>
      <c r="Z82" s="42"/>
      <c r="AA82" s="43"/>
      <c r="AB82" s="44"/>
      <c r="AC82" s="43"/>
    </row>
    <row r="83" spans="1:29" ht="137.25" customHeight="1" x14ac:dyDescent="0.25">
      <c r="A83" s="38" t="s">
        <v>253</v>
      </c>
      <c r="B83" s="38" t="s">
        <v>271</v>
      </c>
      <c r="C83" s="38" t="s">
        <v>272</v>
      </c>
      <c r="D83" s="38" t="s">
        <v>273</v>
      </c>
      <c r="E83" s="38" t="s">
        <v>274</v>
      </c>
      <c r="F83" s="38"/>
      <c r="G83" s="84" t="s">
        <v>158</v>
      </c>
      <c r="H83" s="84" t="s">
        <v>166</v>
      </c>
      <c r="I83" s="84" t="s">
        <v>36</v>
      </c>
      <c r="J83" s="85" t="s">
        <v>87</v>
      </c>
      <c r="K83" s="86">
        <v>3</v>
      </c>
      <c r="L83" s="86">
        <v>29</v>
      </c>
      <c r="M83" s="86">
        <v>29</v>
      </c>
      <c r="N83" s="86">
        <v>44</v>
      </c>
      <c r="O83" s="86">
        <v>29</v>
      </c>
      <c r="P83" s="87">
        <v>63</v>
      </c>
      <c r="Q83" s="87">
        <v>63</v>
      </c>
      <c r="R83" s="87">
        <v>63</v>
      </c>
      <c r="S83" s="87">
        <v>63</v>
      </c>
      <c r="T83" s="87">
        <v>63</v>
      </c>
      <c r="U83" s="87">
        <v>64</v>
      </c>
      <c r="V83" s="88">
        <f>L83/P83</f>
        <v>0.46031746031746029</v>
      </c>
      <c r="W83" s="88">
        <f t="shared" si="24"/>
        <v>0.453125</v>
      </c>
      <c r="X83" s="88">
        <f>M83/P83</f>
        <v>0.46031746031746029</v>
      </c>
      <c r="Y83" s="88">
        <f t="shared" si="25"/>
        <v>0.453125</v>
      </c>
      <c r="Z83" s="42"/>
      <c r="AA83" s="43"/>
      <c r="AB83" s="44"/>
      <c r="AC83" s="46"/>
    </row>
    <row r="84" spans="1:29" ht="171" customHeight="1" x14ac:dyDescent="0.25">
      <c r="A84" s="38" t="s">
        <v>253</v>
      </c>
      <c r="B84" s="38" t="s">
        <v>275</v>
      </c>
      <c r="C84" s="38" t="s">
        <v>276</v>
      </c>
      <c r="D84" s="38" t="s">
        <v>277</v>
      </c>
      <c r="E84" s="38" t="s">
        <v>278</v>
      </c>
      <c r="F84" s="38"/>
      <c r="G84" s="84" t="s">
        <v>158</v>
      </c>
      <c r="H84" s="84" t="s">
        <v>166</v>
      </c>
      <c r="I84" s="84" t="s">
        <v>36</v>
      </c>
      <c r="J84" s="85" t="s">
        <v>87</v>
      </c>
      <c r="K84" s="86">
        <v>8</v>
      </c>
      <c r="L84" s="86">
        <v>27</v>
      </c>
      <c r="M84" s="86">
        <v>27</v>
      </c>
      <c r="N84" s="86">
        <v>31</v>
      </c>
      <c r="O84" s="86">
        <v>28</v>
      </c>
      <c r="P84" s="87">
        <v>36</v>
      </c>
      <c r="Q84" s="87">
        <v>36</v>
      </c>
      <c r="R84" s="87">
        <v>36</v>
      </c>
      <c r="S84" s="87">
        <v>36</v>
      </c>
      <c r="T84" s="87">
        <v>36</v>
      </c>
      <c r="U84" s="87">
        <v>38</v>
      </c>
      <c r="V84" s="88">
        <f>L84/P84</f>
        <v>0.75</v>
      </c>
      <c r="W84" s="88">
        <f t="shared" si="24"/>
        <v>0.71052631578947367</v>
      </c>
      <c r="X84" s="88">
        <f>M84/P84</f>
        <v>0.75</v>
      </c>
      <c r="Y84" s="88">
        <f t="shared" si="25"/>
        <v>0.71052631578947367</v>
      </c>
      <c r="Z84" s="42"/>
      <c r="AA84" s="43"/>
      <c r="AB84" s="44"/>
      <c r="AC84" s="46"/>
    </row>
    <row r="85" spans="1:29" ht="117.75" customHeight="1" x14ac:dyDescent="0.25">
      <c r="A85" s="38" t="s">
        <v>253</v>
      </c>
      <c r="B85" s="38" t="s">
        <v>279</v>
      </c>
      <c r="C85" s="38" t="s">
        <v>280</v>
      </c>
      <c r="D85" s="38" t="s">
        <v>281</v>
      </c>
      <c r="E85" s="38" t="s">
        <v>282</v>
      </c>
      <c r="F85" s="38"/>
      <c r="G85" s="84" t="s">
        <v>158</v>
      </c>
      <c r="H85" s="84" t="s">
        <v>166</v>
      </c>
      <c r="I85" s="84" t="s">
        <v>86</v>
      </c>
      <c r="J85" s="85" t="s">
        <v>87</v>
      </c>
      <c r="K85" s="86">
        <v>3</v>
      </c>
      <c r="L85" s="86">
        <v>3</v>
      </c>
      <c r="M85" s="86">
        <v>3</v>
      </c>
      <c r="N85" s="86">
        <v>1</v>
      </c>
      <c r="O85" s="86">
        <v>1</v>
      </c>
      <c r="P85" s="87">
        <v>3</v>
      </c>
      <c r="Q85" s="87">
        <v>3</v>
      </c>
      <c r="R85" s="87">
        <v>3</v>
      </c>
      <c r="S85" s="87">
        <v>3</v>
      </c>
      <c r="T85" s="87">
        <v>3</v>
      </c>
      <c r="U85" s="87">
        <v>3</v>
      </c>
      <c r="V85" s="90" t="s">
        <v>28</v>
      </c>
      <c r="W85" s="88">
        <f t="shared" si="24"/>
        <v>1</v>
      </c>
      <c r="X85" s="88" t="s">
        <v>29</v>
      </c>
      <c r="Y85" s="88">
        <f t="shared" si="25"/>
        <v>1</v>
      </c>
      <c r="Z85" s="42"/>
      <c r="AA85" s="40"/>
      <c r="AB85" s="44"/>
      <c r="AC85" s="43"/>
    </row>
    <row r="86" spans="1:29" ht="367.5" customHeight="1" x14ac:dyDescent="0.25">
      <c r="A86" s="38" t="s">
        <v>253</v>
      </c>
      <c r="B86" s="47" t="s">
        <v>813</v>
      </c>
      <c r="C86" s="47" t="s">
        <v>814</v>
      </c>
      <c r="D86" s="47" t="s">
        <v>815</v>
      </c>
      <c r="E86" s="47" t="s">
        <v>815</v>
      </c>
      <c r="F86" s="38"/>
      <c r="G86" s="84" t="s">
        <v>158</v>
      </c>
      <c r="H86" s="84" t="s">
        <v>166</v>
      </c>
      <c r="I86" s="84" t="s">
        <v>86</v>
      </c>
      <c r="J86" s="85" t="s">
        <v>87</v>
      </c>
      <c r="K86" s="91">
        <v>1</v>
      </c>
      <c r="L86" s="91">
        <v>5</v>
      </c>
      <c r="M86" s="91">
        <v>5</v>
      </c>
      <c r="N86" s="91">
        <v>7</v>
      </c>
      <c r="O86" s="91">
        <v>4</v>
      </c>
      <c r="P86" s="92">
        <v>5</v>
      </c>
      <c r="Q86" s="92">
        <v>3</v>
      </c>
      <c r="R86" s="92">
        <v>3</v>
      </c>
      <c r="S86" s="92">
        <v>3</v>
      </c>
      <c r="T86" s="92">
        <v>3</v>
      </c>
      <c r="U86" s="92">
        <v>22</v>
      </c>
      <c r="V86" s="93">
        <f t="shared" ref="V86" si="26">L86/P86</f>
        <v>1</v>
      </c>
      <c r="W86" s="94">
        <f t="shared" si="24"/>
        <v>0.22727272727272727</v>
      </c>
      <c r="X86" s="93">
        <f>M86/P86</f>
        <v>1</v>
      </c>
      <c r="Y86" s="94">
        <f t="shared" si="25"/>
        <v>0.22727272727272727</v>
      </c>
      <c r="Z86" s="42"/>
      <c r="AA86" s="40"/>
      <c r="AB86" s="44"/>
      <c r="AC86" s="43"/>
    </row>
    <row r="87" spans="1:29" ht="111.75" customHeight="1" x14ac:dyDescent="0.25">
      <c r="A87" s="38" t="s">
        <v>253</v>
      </c>
      <c r="B87" s="38" t="s">
        <v>283</v>
      </c>
      <c r="C87" s="38" t="s">
        <v>284</v>
      </c>
      <c r="D87" s="38" t="s">
        <v>285</v>
      </c>
      <c r="E87" s="38" t="s">
        <v>286</v>
      </c>
      <c r="F87" s="38"/>
      <c r="G87" s="84" t="s">
        <v>158</v>
      </c>
      <c r="H87" s="84" t="s">
        <v>166</v>
      </c>
      <c r="I87" s="84" t="s">
        <v>86</v>
      </c>
      <c r="J87" s="85" t="s">
        <v>87</v>
      </c>
      <c r="K87" s="86">
        <v>1</v>
      </c>
      <c r="L87" s="86">
        <v>1</v>
      </c>
      <c r="M87" s="86">
        <v>1</v>
      </c>
      <c r="N87" s="86">
        <v>2</v>
      </c>
      <c r="O87" s="86">
        <v>1</v>
      </c>
      <c r="P87" s="87">
        <v>6</v>
      </c>
      <c r="Q87" s="87">
        <v>6</v>
      </c>
      <c r="R87" s="87">
        <v>6</v>
      </c>
      <c r="S87" s="87">
        <v>6</v>
      </c>
      <c r="T87" s="87">
        <v>6</v>
      </c>
      <c r="U87" s="87">
        <v>6</v>
      </c>
      <c r="V87" s="88">
        <f t="shared" ref="V87:V92" si="27">L87/P87</f>
        <v>0.16666666666666666</v>
      </c>
      <c r="W87" s="88">
        <f t="shared" si="24"/>
        <v>0.16666666666666666</v>
      </c>
      <c r="X87" s="88">
        <f>M87/P87</f>
        <v>0.16666666666666666</v>
      </c>
      <c r="Y87" s="88">
        <f t="shared" si="25"/>
        <v>0.16666666666666666</v>
      </c>
      <c r="Z87" s="42"/>
      <c r="AA87" s="40"/>
      <c r="AB87" s="44"/>
      <c r="AC87" s="43"/>
    </row>
    <row r="88" spans="1:29" ht="175.5" customHeight="1" x14ac:dyDescent="0.25">
      <c r="A88" s="38" t="s">
        <v>253</v>
      </c>
      <c r="B88" s="38" t="s">
        <v>287</v>
      </c>
      <c r="C88" s="38" t="s">
        <v>288</v>
      </c>
      <c r="D88" s="38" t="s">
        <v>289</v>
      </c>
      <c r="E88" s="38" t="s">
        <v>290</v>
      </c>
      <c r="F88" s="38"/>
      <c r="G88" s="84" t="s">
        <v>158</v>
      </c>
      <c r="H88" s="84" t="s">
        <v>166</v>
      </c>
      <c r="I88" s="84" t="s">
        <v>149</v>
      </c>
      <c r="J88" s="84" t="s">
        <v>291</v>
      </c>
      <c r="K88" s="86">
        <v>13</v>
      </c>
      <c r="L88" s="86">
        <v>13</v>
      </c>
      <c r="M88" s="86">
        <v>47</v>
      </c>
      <c r="N88" s="86">
        <v>32</v>
      </c>
      <c r="O88" s="95">
        <v>13</v>
      </c>
      <c r="P88" s="95">
        <v>14</v>
      </c>
      <c r="Q88" s="95">
        <v>14</v>
      </c>
      <c r="R88" s="95">
        <v>14</v>
      </c>
      <c r="S88" s="95">
        <v>14</v>
      </c>
      <c r="T88" s="95">
        <v>19</v>
      </c>
      <c r="U88" s="96">
        <v>19</v>
      </c>
      <c r="V88" s="88">
        <f t="shared" si="27"/>
        <v>0.9285714285714286</v>
      </c>
      <c r="W88" s="88">
        <f>L88/U88</f>
        <v>0.68421052631578949</v>
      </c>
      <c r="X88" s="88">
        <f>M88/P88</f>
        <v>3.3571428571428572</v>
      </c>
      <c r="Y88" s="88">
        <f>M88/U88</f>
        <v>2.4736842105263159</v>
      </c>
      <c r="Z88" s="42"/>
      <c r="AA88" s="40" t="s">
        <v>737</v>
      </c>
      <c r="AB88" s="40" t="s">
        <v>737</v>
      </c>
      <c r="AC88" s="43"/>
    </row>
    <row r="89" spans="1:29" ht="171.75" customHeight="1" x14ac:dyDescent="0.25">
      <c r="A89" s="38" t="s">
        <v>253</v>
      </c>
      <c r="B89" s="38" t="s">
        <v>287</v>
      </c>
      <c r="C89" s="38" t="s">
        <v>288</v>
      </c>
      <c r="D89" s="38" t="s">
        <v>292</v>
      </c>
      <c r="E89" s="38" t="s">
        <v>293</v>
      </c>
      <c r="F89" s="38"/>
      <c r="G89" s="84" t="s">
        <v>158</v>
      </c>
      <c r="H89" s="84" t="s">
        <v>166</v>
      </c>
      <c r="I89" s="84" t="s">
        <v>149</v>
      </c>
      <c r="J89" s="84" t="s">
        <v>294</v>
      </c>
      <c r="K89" s="86">
        <v>39</v>
      </c>
      <c r="L89" s="86">
        <v>39</v>
      </c>
      <c r="M89" s="86">
        <v>39</v>
      </c>
      <c r="N89" s="86">
        <v>47</v>
      </c>
      <c r="O89" s="86">
        <v>32</v>
      </c>
      <c r="P89" s="95">
        <v>42</v>
      </c>
      <c r="Q89" s="95">
        <v>48</v>
      </c>
      <c r="R89" s="95">
        <v>48</v>
      </c>
      <c r="S89" s="95">
        <v>48</v>
      </c>
      <c r="T89" s="87">
        <v>12</v>
      </c>
      <c r="U89" s="96">
        <v>12</v>
      </c>
      <c r="V89" s="88">
        <f t="shared" si="27"/>
        <v>0.9285714285714286</v>
      </c>
      <c r="W89" s="88">
        <f>L89/U89</f>
        <v>3.25</v>
      </c>
      <c r="X89" s="88">
        <f>M89/P89</f>
        <v>0.9285714285714286</v>
      </c>
      <c r="Y89" s="88">
        <f>M89/U89</f>
        <v>3.25</v>
      </c>
      <c r="Z89" s="42"/>
      <c r="AA89" s="40" t="s">
        <v>739</v>
      </c>
      <c r="AB89" s="40" t="s">
        <v>739</v>
      </c>
      <c r="AC89" s="43"/>
    </row>
    <row r="90" spans="1:29" ht="122.25" customHeight="1" x14ac:dyDescent="0.25">
      <c r="A90" s="38" t="s">
        <v>253</v>
      </c>
      <c r="B90" s="38" t="s">
        <v>295</v>
      </c>
      <c r="C90" s="38" t="s">
        <v>296</v>
      </c>
      <c r="D90" s="38" t="s">
        <v>297</v>
      </c>
      <c r="E90" s="38" t="s">
        <v>298</v>
      </c>
      <c r="F90" s="38"/>
      <c r="G90" s="84" t="s">
        <v>158</v>
      </c>
      <c r="H90" s="84" t="s">
        <v>166</v>
      </c>
      <c r="I90" s="84" t="s">
        <v>149</v>
      </c>
      <c r="J90" s="84" t="s">
        <v>299</v>
      </c>
      <c r="K90" s="86">
        <v>22</v>
      </c>
      <c r="L90" s="86">
        <v>22</v>
      </c>
      <c r="M90" s="86">
        <v>23</v>
      </c>
      <c r="N90" s="86">
        <v>20</v>
      </c>
      <c r="O90" s="95">
        <v>24</v>
      </c>
      <c r="P90" s="95">
        <v>25</v>
      </c>
      <c r="Q90" s="95">
        <v>25</v>
      </c>
      <c r="R90" s="95">
        <v>25</v>
      </c>
      <c r="S90" s="95">
        <v>25</v>
      </c>
      <c r="T90" s="87">
        <v>13</v>
      </c>
      <c r="U90" s="96">
        <v>13</v>
      </c>
      <c r="V90" s="88">
        <f t="shared" si="27"/>
        <v>0.88</v>
      </c>
      <c r="W90" s="88">
        <f>L90/U90</f>
        <v>1.6923076923076923</v>
      </c>
      <c r="X90" s="88">
        <f>M90/P90</f>
        <v>0.92</v>
      </c>
      <c r="Y90" s="88">
        <f>M90/U90</f>
        <v>1.7692307692307692</v>
      </c>
      <c r="Z90" s="42"/>
      <c r="AA90" s="40" t="s">
        <v>737</v>
      </c>
      <c r="AB90" s="40" t="s">
        <v>737</v>
      </c>
      <c r="AC90" s="43"/>
    </row>
    <row r="91" spans="1:29" ht="122.25" customHeight="1" x14ac:dyDescent="0.25">
      <c r="A91" s="36" t="s">
        <v>253</v>
      </c>
      <c r="B91" s="36" t="s">
        <v>853</v>
      </c>
      <c r="C91" s="36" t="s">
        <v>851</v>
      </c>
      <c r="D91" s="144" t="s">
        <v>851</v>
      </c>
      <c r="E91" s="36" t="s">
        <v>852</v>
      </c>
      <c r="F91" s="36"/>
      <c r="G91" s="85" t="s">
        <v>158</v>
      </c>
      <c r="H91" s="85"/>
      <c r="I91" s="85" t="s">
        <v>801</v>
      </c>
      <c r="J91" s="85"/>
      <c r="K91" s="86"/>
      <c r="L91" s="86">
        <v>4</v>
      </c>
      <c r="M91" s="86">
        <v>4</v>
      </c>
      <c r="N91" s="86">
        <v>195</v>
      </c>
      <c r="O91" s="87">
        <v>4</v>
      </c>
      <c r="P91" s="87">
        <v>4</v>
      </c>
      <c r="Q91" s="87">
        <v>191</v>
      </c>
      <c r="R91" s="87">
        <v>191</v>
      </c>
      <c r="S91" s="87">
        <v>191</v>
      </c>
      <c r="T91" s="87">
        <v>191</v>
      </c>
      <c r="U91" s="96">
        <v>65</v>
      </c>
      <c r="V91" s="88">
        <f t="shared" si="27"/>
        <v>1</v>
      </c>
      <c r="W91" s="88">
        <f>L91/Q91</f>
        <v>2.0942408376963352E-2</v>
      </c>
      <c r="X91" s="88">
        <f>L91/P91</f>
        <v>1</v>
      </c>
      <c r="Y91" s="88">
        <f>M91/U91</f>
        <v>6.1538461538461542E-2</v>
      </c>
      <c r="Z91" s="145"/>
      <c r="AA91" s="40"/>
      <c r="AB91" s="40"/>
      <c r="AC91" s="43"/>
    </row>
    <row r="92" spans="1:29" ht="57.75" customHeight="1" x14ac:dyDescent="0.25">
      <c r="A92" s="38" t="s">
        <v>253</v>
      </c>
      <c r="B92" s="38" t="s">
        <v>300</v>
      </c>
      <c r="C92" s="38" t="s">
        <v>301</v>
      </c>
      <c r="D92" s="38" t="s">
        <v>302</v>
      </c>
      <c r="E92" s="38" t="s">
        <v>303</v>
      </c>
      <c r="F92" s="38"/>
      <c r="G92" s="84" t="s">
        <v>158</v>
      </c>
      <c r="H92" s="84" t="s">
        <v>166</v>
      </c>
      <c r="I92" s="84" t="s">
        <v>801</v>
      </c>
      <c r="J92" s="84" t="s">
        <v>304</v>
      </c>
      <c r="K92" s="84">
        <v>11</v>
      </c>
      <c r="L92" s="86">
        <v>13</v>
      </c>
      <c r="M92" s="86">
        <v>11</v>
      </c>
      <c r="N92" s="86">
        <v>25</v>
      </c>
      <c r="O92" s="86">
        <v>13</v>
      </c>
      <c r="P92" s="86">
        <v>20</v>
      </c>
      <c r="Q92" s="95">
        <v>20</v>
      </c>
      <c r="R92" s="95">
        <v>25</v>
      </c>
      <c r="S92" s="95">
        <v>25</v>
      </c>
      <c r="T92" s="95">
        <v>25</v>
      </c>
      <c r="U92" s="95">
        <v>25</v>
      </c>
      <c r="V92" s="88">
        <f t="shared" si="27"/>
        <v>0.65</v>
      </c>
      <c r="W92" s="88">
        <f>L92/Q92</f>
        <v>0.65</v>
      </c>
      <c r="X92" s="88">
        <f>L92/P92</f>
        <v>0.65</v>
      </c>
      <c r="Y92" s="88">
        <f>M92/U92</f>
        <v>0.44</v>
      </c>
      <c r="Z92" s="41"/>
      <c r="AA92" s="43"/>
      <c r="AB92" s="44"/>
      <c r="AC92" s="43"/>
    </row>
    <row r="93" spans="1:29" ht="112.5" x14ac:dyDescent="0.25">
      <c r="A93" s="38" t="s">
        <v>253</v>
      </c>
      <c r="B93" s="38" t="s">
        <v>305</v>
      </c>
      <c r="C93" s="38" t="s">
        <v>306</v>
      </c>
      <c r="D93" s="38" t="s">
        <v>307</v>
      </c>
      <c r="E93" s="38" t="s">
        <v>308</v>
      </c>
      <c r="F93" s="38"/>
      <c r="G93" s="84" t="s">
        <v>158</v>
      </c>
      <c r="H93" s="84" t="s">
        <v>166</v>
      </c>
      <c r="I93" s="84" t="s">
        <v>801</v>
      </c>
      <c r="J93" s="84" t="s">
        <v>304</v>
      </c>
      <c r="K93" s="84">
        <v>0</v>
      </c>
      <c r="L93" s="86">
        <v>0</v>
      </c>
      <c r="M93" s="86">
        <v>0</v>
      </c>
      <c r="N93" s="86">
        <v>1</v>
      </c>
      <c r="O93" s="86">
        <v>0</v>
      </c>
      <c r="P93" s="86">
        <v>0</v>
      </c>
      <c r="Q93" s="95">
        <v>6</v>
      </c>
      <c r="R93" s="95">
        <v>6</v>
      </c>
      <c r="S93" s="95">
        <v>6</v>
      </c>
      <c r="T93" s="95">
        <v>6</v>
      </c>
      <c r="U93" s="95">
        <v>6</v>
      </c>
      <c r="V93" s="88" t="s">
        <v>29</v>
      </c>
      <c r="W93" s="88" t="s">
        <v>29</v>
      </c>
      <c r="X93" s="88" t="s">
        <v>29</v>
      </c>
      <c r="Y93" s="88" t="s">
        <v>29</v>
      </c>
      <c r="Z93" s="41"/>
      <c r="AA93" s="43"/>
      <c r="AB93" s="44"/>
      <c r="AC93" s="43"/>
    </row>
    <row r="94" spans="1:29" ht="83.25" customHeight="1" x14ac:dyDescent="0.25">
      <c r="A94" s="38" t="s">
        <v>253</v>
      </c>
      <c r="B94" s="38" t="s">
        <v>309</v>
      </c>
      <c r="C94" s="38" t="s">
        <v>310</v>
      </c>
      <c r="D94" s="38" t="s">
        <v>311</v>
      </c>
      <c r="E94" s="38" t="s">
        <v>312</v>
      </c>
      <c r="F94" s="38"/>
      <c r="G94" s="84" t="s">
        <v>158</v>
      </c>
      <c r="H94" s="84" t="s">
        <v>166</v>
      </c>
      <c r="I94" s="84" t="s">
        <v>801</v>
      </c>
      <c r="J94" s="84" t="s">
        <v>304</v>
      </c>
      <c r="K94" s="84">
        <v>6</v>
      </c>
      <c r="L94" s="86">
        <v>7</v>
      </c>
      <c r="M94" s="86">
        <v>7</v>
      </c>
      <c r="N94" s="86">
        <v>50</v>
      </c>
      <c r="O94" s="86">
        <v>7</v>
      </c>
      <c r="P94" s="86">
        <v>6</v>
      </c>
      <c r="Q94" s="95">
        <v>36</v>
      </c>
      <c r="R94" s="95">
        <v>45</v>
      </c>
      <c r="S94" s="95">
        <v>50</v>
      </c>
      <c r="T94" s="95">
        <v>50</v>
      </c>
      <c r="U94" s="95">
        <v>46</v>
      </c>
      <c r="V94" s="88">
        <f>L94/P94</f>
        <v>1.1666666666666667</v>
      </c>
      <c r="W94" s="88">
        <f>L94/U94</f>
        <v>0.15217391304347827</v>
      </c>
      <c r="X94" s="88">
        <f>M94/P94</f>
        <v>1.1666666666666667</v>
      </c>
      <c r="Y94" s="88">
        <f>M94/U94</f>
        <v>0.15217391304347827</v>
      </c>
      <c r="Z94" s="41"/>
      <c r="AA94" s="43"/>
      <c r="AB94" s="44"/>
      <c r="AC94" s="43"/>
    </row>
    <row r="95" spans="1:29" ht="99.75" customHeight="1" x14ac:dyDescent="0.25">
      <c r="A95" s="38" t="s">
        <v>253</v>
      </c>
      <c r="B95" s="38" t="s">
        <v>313</v>
      </c>
      <c r="C95" s="38" t="s">
        <v>314</v>
      </c>
      <c r="D95" s="38" t="s">
        <v>315</v>
      </c>
      <c r="E95" s="38" t="s">
        <v>316</v>
      </c>
      <c r="F95" s="38"/>
      <c r="G95" s="84" t="s">
        <v>158</v>
      </c>
      <c r="H95" s="84" t="s">
        <v>166</v>
      </c>
      <c r="I95" s="84" t="s">
        <v>801</v>
      </c>
      <c r="J95" s="84" t="s">
        <v>304</v>
      </c>
      <c r="K95" s="84">
        <v>4</v>
      </c>
      <c r="L95" s="86">
        <v>4</v>
      </c>
      <c r="M95" s="86">
        <v>4</v>
      </c>
      <c r="N95" s="86">
        <v>4</v>
      </c>
      <c r="O95" s="86">
        <v>4</v>
      </c>
      <c r="P95" s="86">
        <v>4</v>
      </c>
      <c r="Q95" s="95">
        <v>4</v>
      </c>
      <c r="R95" s="95">
        <v>4</v>
      </c>
      <c r="S95" s="95">
        <v>4</v>
      </c>
      <c r="T95" s="95">
        <v>4</v>
      </c>
      <c r="U95" s="95">
        <v>4</v>
      </c>
      <c r="V95" s="88">
        <f>L95/P95</f>
        <v>1</v>
      </c>
      <c r="W95" s="88">
        <f>L95/U95</f>
        <v>1</v>
      </c>
      <c r="X95" s="88">
        <f>M95/P95</f>
        <v>1</v>
      </c>
      <c r="Y95" s="88">
        <f>M95/U95</f>
        <v>1</v>
      </c>
      <c r="Z95" s="41"/>
      <c r="AA95" s="43"/>
      <c r="AB95" s="44"/>
      <c r="AC95" s="43"/>
    </row>
    <row r="96" spans="1:29" ht="18.75" x14ac:dyDescent="0.25">
      <c r="A96" s="148" t="s">
        <v>317</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50"/>
    </row>
    <row r="97" spans="1:29" ht="75.75" customHeight="1" x14ac:dyDescent="0.25">
      <c r="A97" s="38" t="s">
        <v>253</v>
      </c>
      <c r="B97" s="38" t="s">
        <v>318</v>
      </c>
      <c r="C97" s="38" t="s">
        <v>319</v>
      </c>
      <c r="D97" s="38" t="s">
        <v>320</v>
      </c>
      <c r="E97" s="38" t="s">
        <v>321</v>
      </c>
      <c r="F97" s="38"/>
      <c r="G97" s="84" t="s">
        <v>322</v>
      </c>
      <c r="H97" s="84" t="s">
        <v>166</v>
      </c>
      <c r="I97" s="84" t="s">
        <v>800</v>
      </c>
      <c r="J97" s="84" t="s">
        <v>323</v>
      </c>
      <c r="K97" s="86">
        <v>83.61</v>
      </c>
      <c r="L97" s="86">
        <v>181.11</v>
      </c>
      <c r="M97" s="86">
        <v>20.8</v>
      </c>
      <c r="N97" s="86">
        <v>47</v>
      </c>
      <c r="O97" s="86">
        <v>2</v>
      </c>
      <c r="P97" s="97">
        <f>109.98</f>
        <v>109.98</v>
      </c>
      <c r="Q97" s="97">
        <f>P97+73.61</f>
        <v>183.59</v>
      </c>
      <c r="R97" s="97">
        <f>Q97+129.19</f>
        <v>312.77999999999997</v>
      </c>
      <c r="S97" s="97">
        <f>R97+31.06</f>
        <v>343.84</v>
      </c>
      <c r="T97" s="97">
        <v>427</v>
      </c>
      <c r="U97" s="97">
        <v>330</v>
      </c>
      <c r="V97" s="88">
        <f>L97/P97</f>
        <v>1.6467539552645936</v>
      </c>
      <c r="W97" s="88">
        <f>L97/U97</f>
        <v>0.54881818181818187</v>
      </c>
      <c r="X97" s="88">
        <f>M97/P97</f>
        <v>0.18912529550827423</v>
      </c>
      <c r="Y97" s="88">
        <f>M97/U97</f>
        <v>6.3030303030303034E-2</v>
      </c>
      <c r="Z97" s="41"/>
      <c r="AA97" s="48"/>
      <c r="AB97" s="44"/>
      <c r="AC97" s="48"/>
    </row>
    <row r="98" spans="1:29" ht="77.25" customHeight="1" x14ac:dyDescent="0.25">
      <c r="A98" s="38" t="s">
        <v>253</v>
      </c>
      <c r="B98" s="38" t="s">
        <v>324</v>
      </c>
      <c r="C98" s="38" t="s">
        <v>325</v>
      </c>
      <c r="D98" s="38" t="s">
        <v>326</v>
      </c>
      <c r="E98" s="38" t="s">
        <v>327</v>
      </c>
      <c r="F98" s="38"/>
      <c r="G98" s="84" t="s">
        <v>322</v>
      </c>
      <c r="H98" s="84" t="s">
        <v>166</v>
      </c>
      <c r="I98" s="84" t="s">
        <v>800</v>
      </c>
      <c r="J98" s="84" t="s">
        <v>323</v>
      </c>
      <c r="K98" s="86">
        <v>0.49</v>
      </c>
      <c r="L98" s="86">
        <v>13.12</v>
      </c>
      <c r="M98" s="86">
        <v>0.49</v>
      </c>
      <c r="N98" s="86">
        <v>26</v>
      </c>
      <c r="O98" s="86">
        <v>1</v>
      </c>
      <c r="P98" s="97">
        <f>15.26</f>
        <v>15.26</v>
      </c>
      <c r="Q98" s="97">
        <f>P98+38.47</f>
        <v>53.73</v>
      </c>
      <c r="R98" s="97">
        <f>Q98+6.66</f>
        <v>60.39</v>
      </c>
      <c r="S98" s="97">
        <f>R98+5.62</f>
        <v>66.010000000000005</v>
      </c>
      <c r="T98" s="97">
        <v>66.5</v>
      </c>
      <c r="U98" s="97">
        <v>20</v>
      </c>
      <c r="V98" s="88">
        <f t="shared" ref="V98" si="28">L98/P98</f>
        <v>0.85976408912188729</v>
      </c>
      <c r="W98" s="88">
        <f t="shared" ref="W98:W99" si="29">L98/U98</f>
        <v>0.65599999999999992</v>
      </c>
      <c r="X98" s="88">
        <f t="shared" ref="X98" si="30">M98/P98</f>
        <v>3.2110091743119268E-2</v>
      </c>
      <c r="Y98" s="88">
        <f t="shared" ref="Y98:Y99" si="31">M98/U98</f>
        <v>2.4500000000000001E-2</v>
      </c>
      <c r="Z98" s="41"/>
      <c r="AA98" s="48"/>
      <c r="AB98" s="44"/>
      <c r="AC98" s="48"/>
    </row>
    <row r="99" spans="1:29" ht="122.25" customHeight="1" x14ac:dyDescent="0.25">
      <c r="A99" s="38"/>
      <c r="B99" s="38" t="s">
        <v>328</v>
      </c>
      <c r="C99" s="38" t="s">
        <v>329</v>
      </c>
      <c r="D99" s="38">
        <v>312</v>
      </c>
      <c r="E99" s="38" t="s">
        <v>330</v>
      </c>
      <c r="F99" s="38"/>
      <c r="G99" s="84" t="s">
        <v>158</v>
      </c>
      <c r="H99" s="84" t="s">
        <v>166</v>
      </c>
      <c r="I99" s="84" t="s">
        <v>800</v>
      </c>
      <c r="J99" s="84" t="s">
        <v>331</v>
      </c>
      <c r="K99" s="86">
        <v>54</v>
      </c>
      <c r="L99" s="86">
        <v>83</v>
      </c>
      <c r="M99" s="86">
        <v>83</v>
      </c>
      <c r="N99" s="86">
        <v>83</v>
      </c>
      <c r="O99" s="86">
        <v>35</v>
      </c>
      <c r="P99" s="97">
        <v>83</v>
      </c>
      <c r="Q99" s="97">
        <v>83</v>
      </c>
      <c r="R99" s="97">
        <v>83</v>
      </c>
      <c r="S99" s="97">
        <v>83</v>
      </c>
      <c r="T99" s="97">
        <v>83</v>
      </c>
      <c r="U99" s="97">
        <v>90</v>
      </c>
      <c r="V99" s="88" t="s">
        <v>29</v>
      </c>
      <c r="W99" s="88">
        <f t="shared" si="29"/>
        <v>0.92222222222222228</v>
      </c>
      <c r="X99" s="88" t="s">
        <v>29</v>
      </c>
      <c r="Y99" s="88">
        <f t="shared" si="31"/>
        <v>0.92222222222222228</v>
      </c>
      <c r="Z99" s="41"/>
      <c r="AA99" s="43"/>
      <c r="AB99" s="44"/>
      <c r="AC99" s="43"/>
    </row>
    <row r="100" spans="1:29" ht="177" customHeight="1" x14ac:dyDescent="0.25">
      <c r="A100" s="38" t="s">
        <v>253</v>
      </c>
      <c r="B100" s="38" t="s">
        <v>332</v>
      </c>
      <c r="C100" s="38" t="s">
        <v>333</v>
      </c>
      <c r="D100" s="38" t="s">
        <v>334</v>
      </c>
      <c r="E100" s="38" t="s">
        <v>335</v>
      </c>
      <c r="F100" s="38"/>
      <c r="G100" s="84" t="s">
        <v>158</v>
      </c>
      <c r="H100" s="84" t="s">
        <v>166</v>
      </c>
      <c r="I100" s="84" t="s">
        <v>149</v>
      </c>
      <c r="J100" s="84" t="s">
        <v>336</v>
      </c>
      <c r="K100" s="86">
        <v>0</v>
      </c>
      <c r="L100" s="86">
        <v>9</v>
      </c>
      <c r="M100" s="86">
        <v>3</v>
      </c>
      <c r="N100" s="86">
        <v>47</v>
      </c>
      <c r="O100" s="86">
        <v>0</v>
      </c>
      <c r="P100" s="95">
        <v>50</v>
      </c>
      <c r="Q100" s="95">
        <v>150</v>
      </c>
      <c r="R100" s="95">
        <v>200</v>
      </c>
      <c r="S100" s="95">
        <v>250</v>
      </c>
      <c r="T100" s="95">
        <v>280</v>
      </c>
      <c r="U100" s="95">
        <v>150</v>
      </c>
      <c r="V100" s="88">
        <f>L100/P100</f>
        <v>0.18</v>
      </c>
      <c r="W100" s="88">
        <f>L100/U100</f>
        <v>0.06</v>
      </c>
      <c r="X100" s="88">
        <f>M100/P100</f>
        <v>0.06</v>
      </c>
      <c r="Y100" s="88">
        <f>M100/U100</f>
        <v>0.02</v>
      </c>
      <c r="Z100" s="42"/>
      <c r="AA100" s="40" t="s">
        <v>741</v>
      </c>
      <c r="AB100" s="40"/>
      <c r="AC100" s="40" t="s">
        <v>742</v>
      </c>
    </row>
    <row r="101" spans="1:29" ht="65.25" customHeight="1" x14ac:dyDescent="0.25">
      <c r="A101" s="38"/>
      <c r="B101" s="38" t="s">
        <v>337</v>
      </c>
      <c r="C101" s="38" t="s">
        <v>338</v>
      </c>
      <c r="D101" s="38" t="s">
        <v>339</v>
      </c>
      <c r="E101" s="38" t="s">
        <v>340</v>
      </c>
      <c r="F101" s="38"/>
      <c r="G101" s="84" t="s">
        <v>158</v>
      </c>
      <c r="H101" s="84" t="s">
        <v>166</v>
      </c>
      <c r="I101" s="84" t="s">
        <v>36</v>
      </c>
      <c r="J101" s="84" t="s">
        <v>87</v>
      </c>
      <c r="K101" s="84">
        <v>6</v>
      </c>
      <c r="L101" s="86">
        <v>21</v>
      </c>
      <c r="M101" s="86">
        <v>0</v>
      </c>
      <c r="N101" s="86">
        <v>114</v>
      </c>
      <c r="O101" s="86">
        <v>0</v>
      </c>
      <c r="P101" s="86">
        <v>21</v>
      </c>
      <c r="Q101" s="95">
        <v>13173</v>
      </c>
      <c r="R101" s="95" t="s">
        <v>808</v>
      </c>
      <c r="S101" s="95" t="s">
        <v>28</v>
      </c>
      <c r="T101" s="95" t="s">
        <v>28</v>
      </c>
      <c r="U101" s="95">
        <v>15883</v>
      </c>
      <c r="V101" s="98">
        <f>L101/P101</f>
        <v>1</v>
      </c>
      <c r="W101" s="88">
        <f>L101/U101</f>
        <v>1.3221683561040105E-3</v>
      </c>
      <c r="X101" s="88">
        <f>M101/P101</f>
        <v>0</v>
      </c>
      <c r="Y101" s="88">
        <f>M101/U101</f>
        <v>0</v>
      </c>
      <c r="Z101" s="41"/>
      <c r="AA101" s="43"/>
      <c r="AB101" s="44"/>
      <c r="AC101" s="43"/>
    </row>
    <row r="102" spans="1:29" ht="192.75" customHeight="1" x14ac:dyDescent="0.25">
      <c r="A102" s="38" t="s">
        <v>253</v>
      </c>
      <c r="B102" s="38" t="s">
        <v>341</v>
      </c>
      <c r="C102" s="38" t="s">
        <v>342</v>
      </c>
      <c r="D102" s="38" t="s">
        <v>339</v>
      </c>
      <c r="E102" s="38" t="s">
        <v>343</v>
      </c>
      <c r="F102" s="38"/>
      <c r="G102" s="84" t="s">
        <v>158</v>
      </c>
      <c r="H102" s="84" t="s">
        <v>166</v>
      </c>
      <c r="I102" s="84" t="s">
        <v>800</v>
      </c>
      <c r="J102" s="84" t="s">
        <v>344</v>
      </c>
      <c r="K102" s="84">
        <v>0</v>
      </c>
      <c r="L102" s="86">
        <v>0</v>
      </c>
      <c r="M102" s="86">
        <v>0</v>
      </c>
      <c r="N102" s="86">
        <v>0</v>
      </c>
      <c r="O102" s="86">
        <v>0</v>
      </c>
      <c r="P102" s="86">
        <v>0</v>
      </c>
      <c r="Q102" s="95">
        <v>65</v>
      </c>
      <c r="R102" s="95">
        <v>66</v>
      </c>
      <c r="S102" s="95">
        <v>69</v>
      </c>
      <c r="T102" s="95">
        <v>71</v>
      </c>
      <c r="U102" s="95">
        <v>75</v>
      </c>
      <c r="V102" s="95">
        <v>75</v>
      </c>
      <c r="W102" s="88">
        <f>M102/Q102</f>
        <v>0</v>
      </c>
      <c r="X102" s="88">
        <f t="shared" ref="X102" si="32">M102/V102</f>
        <v>0</v>
      </c>
      <c r="Y102" s="88">
        <f>N102/Q102</f>
        <v>0</v>
      </c>
      <c r="Z102" s="41"/>
      <c r="AA102" s="48"/>
      <c r="AB102" s="44"/>
      <c r="AC102" s="48"/>
    </row>
    <row r="103" spans="1:29" ht="18.75" x14ac:dyDescent="0.25">
      <c r="A103" s="148" t="s">
        <v>345</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50"/>
    </row>
    <row r="104" spans="1:29" ht="66.75" customHeight="1" x14ac:dyDescent="0.25">
      <c r="A104" s="38" t="s">
        <v>253</v>
      </c>
      <c r="B104" s="38" t="s">
        <v>346</v>
      </c>
      <c r="C104" s="38" t="s">
        <v>347</v>
      </c>
      <c r="D104" s="38" t="s">
        <v>348</v>
      </c>
      <c r="E104" s="38" t="s">
        <v>349</v>
      </c>
      <c r="F104" s="38"/>
      <c r="G104" s="84" t="s">
        <v>322</v>
      </c>
      <c r="H104" s="84" t="s">
        <v>166</v>
      </c>
      <c r="I104" s="84" t="s">
        <v>800</v>
      </c>
      <c r="J104" s="84" t="s">
        <v>350</v>
      </c>
      <c r="K104" s="86">
        <v>23.5</v>
      </c>
      <c r="L104" s="86">
        <v>23.5</v>
      </c>
      <c r="M104" s="86">
        <v>0</v>
      </c>
      <c r="N104" s="86">
        <v>20</v>
      </c>
      <c r="O104" s="86">
        <v>0</v>
      </c>
      <c r="P104" s="97">
        <v>0</v>
      </c>
      <c r="Q104" s="97">
        <v>223.7</v>
      </c>
      <c r="R104" s="97">
        <v>337.59</v>
      </c>
      <c r="S104" s="97">
        <v>337.59</v>
      </c>
      <c r="T104" s="97">
        <v>337.59</v>
      </c>
      <c r="U104" s="97">
        <v>56.4</v>
      </c>
      <c r="V104" s="88">
        <v>0</v>
      </c>
      <c r="W104" s="88">
        <f t="shared" ref="W104:W108" si="33">L104/U104</f>
        <v>0.41666666666666669</v>
      </c>
      <c r="X104" s="88" t="s">
        <v>29</v>
      </c>
      <c r="Y104" s="88">
        <f t="shared" ref="Y104:Y108" si="34">M104/U104</f>
        <v>0</v>
      </c>
      <c r="Z104" s="41"/>
      <c r="AA104" s="48"/>
      <c r="AB104" s="44"/>
      <c r="AC104" s="48"/>
    </row>
    <row r="105" spans="1:29" ht="234.75" customHeight="1" x14ac:dyDescent="0.25">
      <c r="A105" s="38"/>
      <c r="B105" s="38" t="s">
        <v>351</v>
      </c>
      <c r="C105" s="38" t="s">
        <v>352</v>
      </c>
      <c r="D105" s="38"/>
      <c r="E105" s="38" t="s">
        <v>353</v>
      </c>
      <c r="F105" s="38"/>
      <c r="G105" s="84" t="s">
        <v>322</v>
      </c>
      <c r="H105" s="84" t="s">
        <v>166</v>
      </c>
      <c r="I105" s="84" t="s">
        <v>800</v>
      </c>
      <c r="J105" s="84" t="s">
        <v>323</v>
      </c>
      <c r="K105" s="86">
        <v>0</v>
      </c>
      <c r="L105" s="86">
        <v>0</v>
      </c>
      <c r="M105" s="86">
        <v>0</v>
      </c>
      <c r="N105" s="86">
        <v>4</v>
      </c>
      <c r="O105" s="86">
        <v>0</v>
      </c>
      <c r="P105" s="97">
        <v>0</v>
      </c>
      <c r="Q105" s="97">
        <v>0</v>
      </c>
      <c r="R105" s="97">
        <v>52</v>
      </c>
      <c r="S105" s="97">
        <v>52</v>
      </c>
      <c r="T105" s="97">
        <v>52</v>
      </c>
      <c r="U105" s="97">
        <v>52</v>
      </c>
      <c r="V105" s="88">
        <v>0</v>
      </c>
      <c r="W105" s="88">
        <f t="shared" si="33"/>
        <v>0</v>
      </c>
      <c r="X105" s="88" t="s">
        <v>29</v>
      </c>
      <c r="Y105" s="88">
        <f t="shared" si="34"/>
        <v>0</v>
      </c>
      <c r="Z105" s="41"/>
      <c r="AA105" s="48"/>
      <c r="AB105" s="44"/>
      <c r="AC105" s="48"/>
    </row>
    <row r="106" spans="1:29" ht="96" customHeight="1" x14ac:dyDescent="0.25">
      <c r="A106" s="38"/>
      <c r="B106" s="38" t="s">
        <v>354</v>
      </c>
      <c r="C106" s="38" t="s">
        <v>355</v>
      </c>
      <c r="D106" s="38"/>
      <c r="E106" s="38" t="s">
        <v>356</v>
      </c>
      <c r="F106" s="38"/>
      <c r="G106" s="84" t="s">
        <v>158</v>
      </c>
      <c r="H106" s="84" t="s">
        <v>166</v>
      </c>
      <c r="I106" s="84" t="s">
        <v>800</v>
      </c>
      <c r="J106" s="84" t="s">
        <v>323</v>
      </c>
      <c r="K106" s="86">
        <v>0</v>
      </c>
      <c r="L106" s="86">
        <v>0</v>
      </c>
      <c r="M106" s="86">
        <v>0</v>
      </c>
      <c r="N106" s="86">
        <v>6</v>
      </c>
      <c r="O106" s="86">
        <v>0</v>
      </c>
      <c r="P106" s="97">
        <v>0</v>
      </c>
      <c r="Q106" s="97">
        <v>0</v>
      </c>
      <c r="R106" s="97">
        <v>3</v>
      </c>
      <c r="S106" s="97">
        <f>R106+3</f>
        <v>6</v>
      </c>
      <c r="T106" s="97">
        <v>6</v>
      </c>
      <c r="U106" s="97">
        <v>3</v>
      </c>
      <c r="V106" s="88">
        <v>0</v>
      </c>
      <c r="W106" s="88">
        <f t="shared" si="33"/>
        <v>0</v>
      </c>
      <c r="X106" s="88" t="s">
        <v>29</v>
      </c>
      <c r="Y106" s="88">
        <f t="shared" si="34"/>
        <v>0</v>
      </c>
      <c r="Z106" s="41"/>
      <c r="AA106" s="48"/>
      <c r="AB106" s="44"/>
      <c r="AC106" s="48"/>
    </row>
    <row r="107" spans="1:29" ht="75" customHeight="1" x14ac:dyDescent="0.25">
      <c r="A107" s="38"/>
      <c r="B107" s="38" t="s">
        <v>357</v>
      </c>
      <c r="C107" s="38" t="s">
        <v>358</v>
      </c>
      <c r="D107" s="38"/>
      <c r="E107" s="38" t="s">
        <v>359</v>
      </c>
      <c r="F107" s="38"/>
      <c r="G107" s="84" t="s">
        <v>158</v>
      </c>
      <c r="H107" s="84" t="s">
        <v>166</v>
      </c>
      <c r="I107" s="84" t="s">
        <v>800</v>
      </c>
      <c r="J107" s="84" t="s">
        <v>323</v>
      </c>
      <c r="K107" s="86">
        <v>0</v>
      </c>
      <c r="L107" s="86">
        <v>0</v>
      </c>
      <c r="M107" s="86">
        <v>0</v>
      </c>
      <c r="N107" s="86">
        <v>1</v>
      </c>
      <c r="O107" s="86">
        <v>0</v>
      </c>
      <c r="P107" s="97">
        <v>0</v>
      </c>
      <c r="Q107" s="97">
        <v>0</v>
      </c>
      <c r="R107" s="97">
        <v>3</v>
      </c>
      <c r="S107" s="97">
        <v>3</v>
      </c>
      <c r="T107" s="97">
        <v>3</v>
      </c>
      <c r="U107" s="97">
        <v>4</v>
      </c>
      <c r="V107" s="88">
        <v>0</v>
      </c>
      <c r="W107" s="88">
        <f t="shared" si="33"/>
        <v>0</v>
      </c>
      <c r="X107" s="88" t="s">
        <v>29</v>
      </c>
      <c r="Y107" s="88">
        <f t="shared" si="34"/>
        <v>0</v>
      </c>
      <c r="Z107" s="41"/>
      <c r="AA107" s="48"/>
      <c r="AB107" s="44"/>
      <c r="AC107" s="48"/>
    </row>
    <row r="108" spans="1:29" ht="81" customHeight="1" x14ac:dyDescent="0.25">
      <c r="A108" s="38"/>
      <c r="B108" s="38" t="s">
        <v>360</v>
      </c>
      <c r="C108" s="38" t="s">
        <v>361</v>
      </c>
      <c r="D108" s="38"/>
      <c r="E108" s="38" t="s">
        <v>362</v>
      </c>
      <c r="F108" s="38"/>
      <c r="G108" s="84" t="s">
        <v>158</v>
      </c>
      <c r="H108" s="84" t="s">
        <v>166</v>
      </c>
      <c r="I108" s="84" t="s">
        <v>800</v>
      </c>
      <c r="J108" s="84" t="s">
        <v>350</v>
      </c>
      <c r="K108" s="86">
        <v>0</v>
      </c>
      <c r="L108" s="86">
        <v>0</v>
      </c>
      <c r="M108" s="86">
        <v>0</v>
      </c>
      <c r="N108" s="86">
        <v>1</v>
      </c>
      <c r="O108" s="86">
        <v>0</v>
      </c>
      <c r="P108" s="97">
        <v>0</v>
      </c>
      <c r="Q108" s="97">
        <v>0</v>
      </c>
      <c r="R108" s="97">
        <v>1</v>
      </c>
      <c r="S108" s="97">
        <v>1</v>
      </c>
      <c r="T108" s="97">
        <v>1</v>
      </c>
      <c r="U108" s="97">
        <v>2</v>
      </c>
      <c r="V108" s="88">
        <v>0</v>
      </c>
      <c r="W108" s="88">
        <f t="shared" si="33"/>
        <v>0</v>
      </c>
      <c r="X108" s="88" t="s">
        <v>29</v>
      </c>
      <c r="Y108" s="88">
        <f t="shared" si="34"/>
        <v>0</v>
      </c>
      <c r="Z108" s="41"/>
      <c r="AA108" s="48"/>
      <c r="AB108" s="44"/>
      <c r="AC108" s="48"/>
    </row>
    <row r="109" spans="1:29" ht="135.75" customHeight="1" x14ac:dyDescent="0.25">
      <c r="A109" s="38"/>
      <c r="B109" s="34" t="s">
        <v>363</v>
      </c>
      <c r="C109" s="34" t="s">
        <v>364</v>
      </c>
      <c r="D109" s="34">
        <v>352</v>
      </c>
      <c r="E109" s="34" t="s">
        <v>365</v>
      </c>
      <c r="F109" s="34"/>
      <c r="G109" s="77" t="s">
        <v>366</v>
      </c>
      <c r="H109" s="77" t="s">
        <v>166</v>
      </c>
      <c r="I109" s="77" t="s">
        <v>149</v>
      </c>
      <c r="J109" s="77" t="s">
        <v>367</v>
      </c>
      <c r="K109" s="77">
        <v>0</v>
      </c>
      <c r="L109" s="86">
        <v>0</v>
      </c>
      <c r="M109" s="86">
        <v>0</v>
      </c>
      <c r="N109" s="86">
        <v>0</v>
      </c>
      <c r="O109" s="86">
        <v>0</v>
      </c>
      <c r="P109" s="86">
        <v>0</v>
      </c>
      <c r="Q109" s="95">
        <v>0</v>
      </c>
      <c r="R109" s="95">
        <v>0</v>
      </c>
      <c r="S109" s="95">
        <v>0</v>
      </c>
      <c r="T109" s="95">
        <v>0</v>
      </c>
      <c r="U109" s="95">
        <v>43</v>
      </c>
      <c r="V109" s="95">
        <v>43</v>
      </c>
      <c r="W109" s="88">
        <v>0</v>
      </c>
      <c r="X109" s="88">
        <f t="shared" ref="X109:X110" si="35">M109/V109</f>
        <v>0</v>
      </c>
      <c r="Y109" s="88" t="s">
        <v>29</v>
      </c>
      <c r="Z109" s="41"/>
      <c r="AA109" s="48"/>
      <c r="AB109" s="44"/>
      <c r="AC109" s="48"/>
    </row>
    <row r="110" spans="1:29" ht="100.5" customHeight="1" x14ac:dyDescent="0.25">
      <c r="A110" s="38"/>
      <c r="B110" s="38" t="s">
        <v>368</v>
      </c>
      <c r="C110" s="38" t="s">
        <v>369</v>
      </c>
      <c r="D110" s="38"/>
      <c r="E110" s="38" t="s">
        <v>370</v>
      </c>
      <c r="F110" s="38"/>
      <c r="G110" s="84" t="s">
        <v>158</v>
      </c>
      <c r="H110" s="84" t="s">
        <v>166</v>
      </c>
      <c r="I110" s="84" t="s">
        <v>800</v>
      </c>
      <c r="J110" s="84"/>
      <c r="K110" s="84">
        <v>0</v>
      </c>
      <c r="L110" s="86">
        <v>0</v>
      </c>
      <c r="M110" s="86">
        <v>0</v>
      </c>
      <c r="N110" s="86">
        <v>0</v>
      </c>
      <c r="O110" s="86">
        <v>1</v>
      </c>
      <c r="P110" s="86">
        <v>0</v>
      </c>
      <c r="Q110" s="95">
        <v>0</v>
      </c>
      <c r="R110" s="95">
        <v>0</v>
      </c>
      <c r="S110" s="95">
        <v>0</v>
      </c>
      <c r="T110" s="95">
        <v>4</v>
      </c>
      <c r="U110" s="95">
        <v>4</v>
      </c>
      <c r="V110" s="95">
        <v>4</v>
      </c>
      <c r="W110" s="88">
        <v>0</v>
      </c>
      <c r="X110" s="88">
        <f t="shared" si="35"/>
        <v>0</v>
      </c>
      <c r="Y110" s="88" t="s">
        <v>29</v>
      </c>
      <c r="Z110" s="41"/>
      <c r="AA110" s="48"/>
      <c r="AB110" s="44"/>
      <c r="AC110" s="48"/>
    </row>
    <row r="111" spans="1:29" ht="101.25" customHeight="1" x14ac:dyDescent="0.25">
      <c r="A111" s="38"/>
      <c r="B111" s="38" t="s">
        <v>368</v>
      </c>
      <c r="C111" s="38" t="s">
        <v>369</v>
      </c>
      <c r="D111" s="38"/>
      <c r="E111" s="38" t="s">
        <v>371</v>
      </c>
      <c r="F111" s="38"/>
      <c r="G111" s="84" t="s">
        <v>158</v>
      </c>
      <c r="H111" s="84" t="s">
        <v>166</v>
      </c>
      <c r="I111" s="84" t="s">
        <v>800</v>
      </c>
      <c r="J111" s="84"/>
      <c r="K111" s="86">
        <v>0</v>
      </c>
      <c r="L111" s="86">
        <v>0</v>
      </c>
      <c r="M111" s="86">
        <v>0</v>
      </c>
      <c r="N111" s="86">
        <v>0</v>
      </c>
      <c r="O111" s="86">
        <v>0</v>
      </c>
      <c r="P111" s="87">
        <v>0</v>
      </c>
      <c r="Q111" s="87">
        <v>0</v>
      </c>
      <c r="R111" s="87">
        <v>0</v>
      </c>
      <c r="S111" s="87">
        <v>0</v>
      </c>
      <c r="T111" s="87">
        <v>7</v>
      </c>
      <c r="U111" s="87">
        <v>7</v>
      </c>
      <c r="V111" s="88" t="s">
        <v>29</v>
      </c>
      <c r="W111" s="88">
        <f t="shared" ref="W111" si="36">L111/U111</f>
        <v>0</v>
      </c>
      <c r="X111" s="88" t="s">
        <v>29</v>
      </c>
      <c r="Y111" s="88">
        <f t="shared" ref="Y111" si="37">M111/U111</f>
        <v>0</v>
      </c>
      <c r="Z111" s="41"/>
      <c r="AA111" s="48"/>
      <c r="AB111" s="44"/>
      <c r="AC111" s="48"/>
    </row>
    <row r="112" spans="1:29" ht="18.75" x14ac:dyDescent="0.25">
      <c r="A112" s="148" t="s">
        <v>372</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50"/>
    </row>
    <row r="113" spans="1:29" ht="175.5" customHeight="1" x14ac:dyDescent="0.25">
      <c r="A113" s="38" t="s">
        <v>253</v>
      </c>
      <c r="B113" s="38" t="s">
        <v>373</v>
      </c>
      <c r="C113" s="38" t="s">
        <v>374</v>
      </c>
      <c r="D113" s="38" t="s">
        <v>375</v>
      </c>
      <c r="E113" s="38" t="s">
        <v>376</v>
      </c>
      <c r="F113" s="38"/>
      <c r="G113" s="84" t="s">
        <v>158</v>
      </c>
      <c r="H113" s="84" t="s">
        <v>166</v>
      </c>
      <c r="I113" s="84" t="s">
        <v>149</v>
      </c>
      <c r="J113" s="84" t="s">
        <v>377</v>
      </c>
      <c r="K113" s="86">
        <v>6309</v>
      </c>
      <c r="L113" s="86">
        <v>16540</v>
      </c>
      <c r="M113" s="86">
        <v>17513</v>
      </c>
      <c r="N113" s="86">
        <v>258</v>
      </c>
      <c r="O113" s="86">
        <v>36</v>
      </c>
      <c r="P113" s="95">
        <v>45000</v>
      </c>
      <c r="Q113" s="95">
        <v>93000</v>
      </c>
      <c r="R113" s="95">
        <v>107000</v>
      </c>
      <c r="S113" s="95">
        <v>123000</v>
      </c>
      <c r="T113" s="95">
        <v>140000</v>
      </c>
      <c r="U113" s="95">
        <v>140000</v>
      </c>
      <c r="V113" s="88">
        <f>L113/P113</f>
        <v>0.36755555555555558</v>
      </c>
      <c r="W113" s="88">
        <f t="shared" ref="W113:W126" si="38">L113/U113</f>
        <v>0.11814285714285715</v>
      </c>
      <c r="X113" s="88">
        <f>M113/P113</f>
        <v>0.38917777777777779</v>
      </c>
      <c r="Y113" s="88">
        <f t="shared" ref="Y113:Y126" si="39">M113/U113</f>
        <v>0.12509285714285714</v>
      </c>
      <c r="Z113" s="42"/>
      <c r="AA113" s="40" t="s">
        <v>734</v>
      </c>
      <c r="AB113" s="40" t="s">
        <v>734</v>
      </c>
      <c r="AC113" s="43"/>
    </row>
    <row r="114" spans="1:29" ht="114.75" customHeight="1" x14ac:dyDescent="0.25">
      <c r="A114" s="38">
        <v>3</v>
      </c>
      <c r="B114" s="38" t="s">
        <v>378</v>
      </c>
      <c r="C114" s="38" t="s">
        <v>379</v>
      </c>
      <c r="D114" s="38">
        <v>351</v>
      </c>
      <c r="E114" s="38" t="s">
        <v>380</v>
      </c>
      <c r="F114" s="38"/>
      <c r="G114" s="84" t="s">
        <v>158</v>
      </c>
      <c r="H114" s="84" t="s">
        <v>166</v>
      </c>
      <c r="I114" s="84" t="s">
        <v>149</v>
      </c>
      <c r="J114" s="84" t="s">
        <v>381</v>
      </c>
      <c r="K114" s="86">
        <v>0</v>
      </c>
      <c r="L114" s="86">
        <v>0</v>
      </c>
      <c r="M114" s="86">
        <v>0</v>
      </c>
      <c r="N114" s="86">
        <v>1</v>
      </c>
      <c r="O114" s="86">
        <v>0</v>
      </c>
      <c r="P114" s="95">
        <v>0</v>
      </c>
      <c r="Q114" s="95">
        <v>0</v>
      </c>
      <c r="R114" s="95">
        <v>0</v>
      </c>
      <c r="S114" s="95">
        <v>1</v>
      </c>
      <c r="T114" s="95">
        <v>1</v>
      </c>
      <c r="U114" s="95">
        <v>5</v>
      </c>
      <c r="V114" s="88">
        <v>0</v>
      </c>
      <c r="W114" s="88">
        <f t="shared" si="38"/>
        <v>0</v>
      </c>
      <c r="X114" s="88" t="s">
        <v>29</v>
      </c>
      <c r="Y114" s="88">
        <f t="shared" si="39"/>
        <v>0</v>
      </c>
      <c r="Z114" s="42"/>
      <c r="AA114" s="48"/>
      <c r="AB114" s="44"/>
      <c r="AC114" s="48"/>
    </row>
    <row r="115" spans="1:29" ht="81.75" customHeight="1" x14ac:dyDescent="0.25">
      <c r="A115" s="38">
        <v>3</v>
      </c>
      <c r="B115" s="38" t="s">
        <v>382</v>
      </c>
      <c r="C115" s="38" t="s">
        <v>383</v>
      </c>
      <c r="D115" s="38">
        <v>352</v>
      </c>
      <c r="E115" s="38" t="s">
        <v>384</v>
      </c>
      <c r="F115" s="38"/>
      <c r="G115" s="84" t="s">
        <v>366</v>
      </c>
      <c r="H115" s="84" t="s">
        <v>166</v>
      </c>
      <c r="I115" s="84" t="s">
        <v>149</v>
      </c>
      <c r="J115" s="84" t="s">
        <v>377</v>
      </c>
      <c r="K115" s="86">
        <v>0</v>
      </c>
      <c r="L115" s="86">
        <v>0</v>
      </c>
      <c r="M115" s="86">
        <v>0</v>
      </c>
      <c r="N115" s="86">
        <v>2</v>
      </c>
      <c r="O115" s="86">
        <v>0</v>
      </c>
      <c r="P115" s="95">
        <v>0</v>
      </c>
      <c r="Q115" s="95">
        <v>0</v>
      </c>
      <c r="R115" s="95">
        <v>7</v>
      </c>
      <c r="S115" s="95">
        <v>7</v>
      </c>
      <c r="T115" s="95">
        <v>7</v>
      </c>
      <c r="U115" s="95">
        <v>7</v>
      </c>
      <c r="V115" s="88">
        <v>0</v>
      </c>
      <c r="W115" s="88">
        <f t="shared" si="38"/>
        <v>0</v>
      </c>
      <c r="X115" s="88" t="s">
        <v>29</v>
      </c>
      <c r="Y115" s="88">
        <f t="shared" si="39"/>
        <v>0</v>
      </c>
      <c r="Z115" s="42"/>
      <c r="AA115" s="48"/>
      <c r="AB115" s="38"/>
      <c r="AC115" s="48"/>
    </row>
    <row r="116" spans="1:29" ht="136.5" customHeight="1" x14ac:dyDescent="0.25">
      <c r="A116" s="38">
        <v>3</v>
      </c>
      <c r="B116" s="38" t="s">
        <v>385</v>
      </c>
      <c r="C116" s="38" t="s">
        <v>820</v>
      </c>
      <c r="D116" s="38">
        <v>353</v>
      </c>
      <c r="E116" s="38" t="s">
        <v>386</v>
      </c>
      <c r="F116" s="38"/>
      <c r="G116" s="84" t="s">
        <v>34</v>
      </c>
      <c r="H116" s="84" t="s">
        <v>166</v>
      </c>
      <c r="I116" s="84" t="s">
        <v>149</v>
      </c>
      <c r="J116" s="84" t="s">
        <v>377</v>
      </c>
      <c r="K116" s="86">
        <v>0</v>
      </c>
      <c r="L116" s="86">
        <v>0</v>
      </c>
      <c r="M116" s="86">
        <v>0</v>
      </c>
      <c r="N116" s="86">
        <v>3</v>
      </c>
      <c r="O116" s="86">
        <v>0</v>
      </c>
      <c r="P116" s="95">
        <v>0</v>
      </c>
      <c r="Q116" s="95">
        <v>0</v>
      </c>
      <c r="R116" s="95">
        <v>0</v>
      </c>
      <c r="S116" s="95">
        <v>2</v>
      </c>
      <c r="T116" s="95">
        <v>5</v>
      </c>
      <c r="U116" s="95">
        <v>5</v>
      </c>
      <c r="V116" s="88">
        <v>0</v>
      </c>
      <c r="W116" s="88">
        <f t="shared" si="38"/>
        <v>0</v>
      </c>
      <c r="X116" s="88" t="s">
        <v>29</v>
      </c>
      <c r="Y116" s="88">
        <f t="shared" si="39"/>
        <v>0</v>
      </c>
      <c r="Z116" s="42"/>
      <c r="AA116" s="48"/>
      <c r="AB116" s="42"/>
      <c r="AC116" s="48"/>
    </row>
    <row r="117" spans="1:29" ht="201" customHeight="1" x14ac:dyDescent="0.25">
      <c r="A117" s="38">
        <v>3</v>
      </c>
      <c r="B117" s="38" t="s">
        <v>387</v>
      </c>
      <c r="C117" s="38" t="s">
        <v>388</v>
      </c>
      <c r="D117" s="38">
        <v>354</v>
      </c>
      <c r="E117" s="38" t="s">
        <v>389</v>
      </c>
      <c r="F117" s="38"/>
      <c r="G117" s="84" t="s">
        <v>34</v>
      </c>
      <c r="H117" s="84" t="s">
        <v>166</v>
      </c>
      <c r="I117" s="84" t="s">
        <v>149</v>
      </c>
      <c r="J117" s="84" t="s">
        <v>377</v>
      </c>
      <c r="K117" s="86">
        <v>0</v>
      </c>
      <c r="L117" s="86">
        <v>0</v>
      </c>
      <c r="M117" s="86">
        <v>0</v>
      </c>
      <c r="N117" s="86">
        <v>3</v>
      </c>
      <c r="O117" s="86">
        <v>0</v>
      </c>
      <c r="P117" s="95">
        <v>3</v>
      </c>
      <c r="Q117" s="95">
        <v>3</v>
      </c>
      <c r="R117" s="95">
        <v>3</v>
      </c>
      <c r="S117" s="95">
        <v>5</v>
      </c>
      <c r="T117" s="95">
        <v>5</v>
      </c>
      <c r="U117" s="95">
        <v>5</v>
      </c>
      <c r="V117" s="88">
        <f>L117/P117</f>
        <v>0</v>
      </c>
      <c r="W117" s="88">
        <f t="shared" si="38"/>
        <v>0</v>
      </c>
      <c r="X117" s="88">
        <f>M117/P117</f>
        <v>0</v>
      </c>
      <c r="Y117" s="88">
        <f t="shared" si="39"/>
        <v>0</v>
      </c>
      <c r="Z117" s="42"/>
      <c r="AA117" s="37" t="s">
        <v>735</v>
      </c>
      <c r="AB117" s="37"/>
      <c r="AC117" s="48"/>
    </row>
    <row r="118" spans="1:29" ht="183.75" customHeight="1" x14ac:dyDescent="0.25">
      <c r="A118" s="38" t="s">
        <v>253</v>
      </c>
      <c r="B118" s="38" t="s">
        <v>390</v>
      </c>
      <c r="C118" s="38" t="s">
        <v>391</v>
      </c>
      <c r="D118" s="38" t="s">
        <v>392</v>
      </c>
      <c r="E118" s="38" t="s">
        <v>393</v>
      </c>
      <c r="F118" s="38"/>
      <c r="G118" s="84" t="s">
        <v>158</v>
      </c>
      <c r="H118" s="84" t="s">
        <v>166</v>
      </c>
      <c r="I118" s="84" t="s">
        <v>91</v>
      </c>
      <c r="J118" s="84" t="s">
        <v>394</v>
      </c>
      <c r="K118" s="86">
        <v>-20</v>
      </c>
      <c r="L118" s="86">
        <v>5</v>
      </c>
      <c r="M118" s="86">
        <v>5</v>
      </c>
      <c r="N118" s="86">
        <v>21</v>
      </c>
      <c r="O118" s="86">
        <v>5</v>
      </c>
      <c r="P118" s="95">
        <v>7</v>
      </c>
      <c r="Q118" s="95">
        <v>17</v>
      </c>
      <c r="R118" s="95">
        <v>19</v>
      </c>
      <c r="S118" s="95">
        <v>21</v>
      </c>
      <c r="T118" s="95">
        <v>21</v>
      </c>
      <c r="U118" s="95">
        <v>15</v>
      </c>
      <c r="V118" s="88">
        <f>L118/P118</f>
        <v>0.7142857142857143</v>
      </c>
      <c r="W118" s="88">
        <f t="shared" si="38"/>
        <v>0.33333333333333331</v>
      </c>
      <c r="X118" s="88">
        <f>M118/P118</f>
        <v>0.7142857142857143</v>
      </c>
      <c r="Y118" s="88">
        <f t="shared" si="39"/>
        <v>0.33333333333333331</v>
      </c>
      <c r="Z118" s="42"/>
      <c r="AA118" s="48"/>
      <c r="AB118" s="44"/>
      <c r="AC118" s="48"/>
    </row>
    <row r="119" spans="1:29" ht="102" customHeight="1" x14ac:dyDescent="0.25">
      <c r="A119" s="38" t="s">
        <v>253</v>
      </c>
      <c r="B119" s="38" t="s">
        <v>395</v>
      </c>
      <c r="C119" s="38" t="s">
        <v>396</v>
      </c>
      <c r="D119" s="38" t="s">
        <v>397</v>
      </c>
      <c r="E119" s="38" t="s">
        <v>398</v>
      </c>
      <c r="F119" s="38"/>
      <c r="G119" s="84" t="s">
        <v>322</v>
      </c>
      <c r="H119" s="84" t="s">
        <v>166</v>
      </c>
      <c r="I119" s="84" t="s">
        <v>91</v>
      </c>
      <c r="J119" s="85" t="s">
        <v>399</v>
      </c>
      <c r="K119" s="86">
        <v>0</v>
      </c>
      <c r="L119" s="86">
        <v>13.62</v>
      </c>
      <c r="M119" s="86">
        <v>0</v>
      </c>
      <c r="N119" s="86">
        <v>7</v>
      </c>
      <c r="O119" s="86">
        <v>0</v>
      </c>
      <c r="P119" s="95">
        <v>13.6</v>
      </c>
      <c r="Q119" s="95">
        <v>49</v>
      </c>
      <c r="R119" s="95">
        <v>49</v>
      </c>
      <c r="S119" s="95">
        <v>49</v>
      </c>
      <c r="T119" s="95">
        <v>49</v>
      </c>
      <c r="U119" s="95">
        <v>49</v>
      </c>
      <c r="V119" s="88">
        <f>L119/P119</f>
        <v>1.0014705882352941</v>
      </c>
      <c r="W119" s="88">
        <f t="shared" si="38"/>
        <v>0.27795918367346939</v>
      </c>
      <c r="X119" s="88">
        <f>M119/P119</f>
        <v>0</v>
      </c>
      <c r="Y119" s="88">
        <f t="shared" si="39"/>
        <v>0</v>
      </c>
      <c r="Z119" s="42"/>
      <c r="AA119" s="48"/>
      <c r="AB119" s="44"/>
      <c r="AC119" s="48"/>
    </row>
    <row r="120" spans="1:29" ht="151.5" customHeight="1" x14ac:dyDescent="0.25">
      <c r="A120" s="38"/>
      <c r="B120" s="38" t="s">
        <v>400</v>
      </c>
      <c r="C120" s="38" t="s">
        <v>401</v>
      </c>
      <c r="D120" s="38">
        <v>361</v>
      </c>
      <c r="E120" s="38" t="s">
        <v>402</v>
      </c>
      <c r="F120" s="38"/>
      <c r="G120" s="84" t="s">
        <v>158</v>
      </c>
      <c r="H120" s="84" t="s">
        <v>166</v>
      </c>
      <c r="I120" s="84" t="s">
        <v>91</v>
      </c>
      <c r="J120" s="84"/>
      <c r="K120" s="86">
        <v>0</v>
      </c>
      <c r="L120" s="86">
        <v>0</v>
      </c>
      <c r="M120" s="86">
        <v>0</v>
      </c>
      <c r="N120" s="86">
        <v>0</v>
      </c>
      <c r="O120" s="86">
        <v>0</v>
      </c>
      <c r="P120" s="95">
        <v>0</v>
      </c>
      <c r="Q120" s="95"/>
      <c r="R120" s="95"/>
      <c r="S120" s="95"/>
      <c r="T120" s="95"/>
      <c r="U120" s="95">
        <v>20</v>
      </c>
      <c r="V120" s="88">
        <v>0</v>
      </c>
      <c r="W120" s="88">
        <f t="shared" si="38"/>
        <v>0</v>
      </c>
      <c r="X120" s="88" t="s">
        <v>29</v>
      </c>
      <c r="Y120" s="88">
        <f t="shared" si="39"/>
        <v>0</v>
      </c>
      <c r="Z120" s="42"/>
      <c r="AA120" s="48"/>
      <c r="AB120" s="44"/>
      <c r="AC120" s="48"/>
    </row>
    <row r="121" spans="1:29" ht="77.25" customHeight="1" x14ac:dyDescent="0.25">
      <c r="A121" s="38"/>
      <c r="B121" s="38" t="s">
        <v>403</v>
      </c>
      <c r="C121" s="38" t="s">
        <v>404</v>
      </c>
      <c r="D121" s="38">
        <v>363</v>
      </c>
      <c r="E121" s="38" t="s">
        <v>405</v>
      </c>
      <c r="F121" s="38"/>
      <c r="G121" s="84" t="s">
        <v>158</v>
      </c>
      <c r="H121" s="84" t="s">
        <v>166</v>
      </c>
      <c r="I121" s="84" t="s">
        <v>91</v>
      </c>
      <c r="J121" s="84"/>
      <c r="K121" s="86">
        <v>0</v>
      </c>
      <c r="L121" s="86">
        <v>0</v>
      </c>
      <c r="M121" s="86">
        <v>0</v>
      </c>
      <c r="N121" s="86">
        <v>0</v>
      </c>
      <c r="O121" s="86">
        <v>0</v>
      </c>
      <c r="P121" s="95">
        <v>0</v>
      </c>
      <c r="Q121" s="95"/>
      <c r="R121" s="95"/>
      <c r="S121" s="95"/>
      <c r="T121" s="95"/>
      <c r="U121" s="95">
        <v>1</v>
      </c>
      <c r="V121" s="88">
        <v>0</v>
      </c>
      <c r="W121" s="88">
        <f t="shared" si="38"/>
        <v>0</v>
      </c>
      <c r="X121" s="88" t="s">
        <v>29</v>
      </c>
      <c r="Y121" s="88">
        <f t="shared" si="39"/>
        <v>0</v>
      </c>
      <c r="Z121" s="42"/>
      <c r="AA121" s="48"/>
      <c r="AB121" s="44"/>
      <c r="AC121" s="48"/>
    </row>
    <row r="122" spans="1:29" ht="114.75" customHeight="1" x14ac:dyDescent="0.25">
      <c r="A122" s="38" t="s">
        <v>253</v>
      </c>
      <c r="B122" s="38" t="s">
        <v>406</v>
      </c>
      <c r="C122" s="38" t="s">
        <v>407</v>
      </c>
      <c r="D122" s="38" t="s">
        <v>408</v>
      </c>
      <c r="E122" s="38" t="s">
        <v>409</v>
      </c>
      <c r="F122" s="38"/>
      <c r="G122" s="84" t="s">
        <v>158</v>
      </c>
      <c r="H122" s="84" t="s">
        <v>166</v>
      </c>
      <c r="I122" s="84" t="s">
        <v>799</v>
      </c>
      <c r="J122" s="84" t="s">
        <v>410</v>
      </c>
      <c r="K122" s="86">
        <v>0</v>
      </c>
      <c r="L122" s="86">
        <v>0</v>
      </c>
      <c r="M122" s="86">
        <v>0</v>
      </c>
      <c r="N122" s="86">
        <v>3</v>
      </c>
      <c r="O122" s="86">
        <v>0</v>
      </c>
      <c r="P122" s="87">
        <v>0</v>
      </c>
      <c r="Q122" s="87">
        <v>1</v>
      </c>
      <c r="R122" s="87">
        <v>2</v>
      </c>
      <c r="S122" s="87">
        <v>3</v>
      </c>
      <c r="T122" s="87">
        <v>3</v>
      </c>
      <c r="U122" s="87">
        <f>VLOOKUP($B122,[1]Sheet3!$C$3:$L$102,10,FALSE)</f>
        <v>4</v>
      </c>
      <c r="V122" s="88">
        <v>0</v>
      </c>
      <c r="W122" s="88">
        <f t="shared" si="38"/>
        <v>0</v>
      </c>
      <c r="X122" s="88" t="s">
        <v>29</v>
      </c>
      <c r="Y122" s="88">
        <f t="shared" si="39"/>
        <v>0</v>
      </c>
      <c r="Z122" s="42"/>
      <c r="AA122" s="37"/>
      <c r="AB122" s="44"/>
      <c r="AC122" s="48"/>
    </row>
    <row r="123" spans="1:29" ht="120" customHeight="1" x14ac:dyDescent="0.25">
      <c r="A123" s="38">
        <v>3</v>
      </c>
      <c r="B123" s="36" t="s">
        <v>411</v>
      </c>
      <c r="C123" s="36" t="s">
        <v>412</v>
      </c>
      <c r="D123" s="36">
        <v>367</v>
      </c>
      <c r="E123" s="36" t="s">
        <v>413</v>
      </c>
      <c r="F123" s="36"/>
      <c r="G123" s="85" t="s">
        <v>158</v>
      </c>
      <c r="H123" s="85" t="s">
        <v>166</v>
      </c>
      <c r="I123" s="85" t="s">
        <v>799</v>
      </c>
      <c r="J123" s="85" t="s">
        <v>414</v>
      </c>
      <c r="K123" s="86">
        <v>0</v>
      </c>
      <c r="L123" s="86">
        <v>0</v>
      </c>
      <c r="M123" s="86">
        <v>0</v>
      </c>
      <c r="N123" s="86">
        <v>6</v>
      </c>
      <c r="O123" s="86">
        <v>0</v>
      </c>
      <c r="P123" s="87">
        <v>0</v>
      </c>
      <c r="Q123" s="87">
        <v>1</v>
      </c>
      <c r="R123" s="87">
        <v>5</v>
      </c>
      <c r="S123" s="87">
        <v>6</v>
      </c>
      <c r="T123" s="87">
        <v>6</v>
      </c>
      <c r="U123" s="87">
        <v>10</v>
      </c>
      <c r="V123" s="88">
        <v>0</v>
      </c>
      <c r="W123" s="88">
        <f t="shared" si="38"/>
        <v>0</v>
      </c>
      <c r="X123" s="88" t="s">
        <v>29</v>
      </c>
      <c r="Y123" s="88">
        <f t="shared" si="39"/>
        <v>0</v>
      </c>
      <c r="Z123" s="42"/>
      <c r="AA123" s="37"/>
      <c r="AB123" s="44"/>
      <c r="AC123" s="48"/>
    </row>
    <row r="124" spans="1:29" ht="190.5" customHeight="1" x14ac:dyDescent="0.25">
      <c r="A124" s="36" t="s">
        <v>253</v>
      </c>
      <c r="B124" s="36" t="s">
        <v>415</v>
      </c>
      <c r="C124" s="36" t="s">
        <v>416</v>
      </c>
      <c r="D124" s="36">
        <v>368</v>
      </c>
      <c r="E124" s="36" t="s">
        <v>417</v>
      </c>
      <c r="F124" s="36"/>
      <c r="G124" s="85" t="s">
        <v>158</v>
      </c>
      <c r="H124" s="85" t="s">
        <v>166</v>
      </c>
      <c r="I124" s="85" t="s">
        <v>799</v>
      </c>
      <c r="J124" s="85" t="s">
        <v>414</v>
      </c>
      <c r="K124" s="86">
        <v>0</v>
      </c>
      <c r="L124" s="86">
        <v>0</v>
      </c>
      <c r="M124" s="86">
        <v>0</v>
      </c>
      <c r="N124" s="86">
        <v>3</v>
      </c>
      <c r="O124" s="86">
        <v>0</v>
      </c>
      <c r="P124" s="87">
        <v>0</v>
      </c>
      <c r="Q124" s="87">
        <v>3</v>
      </c>
      <c r="R124" s="87">
        <v>5</v>
      </c>
      <c r="S124" s="87">
        <v>5</v>
      </c>
      <c r="T124" s="87">
        <v>5</v>
      </c>
      <c r="U124" s="87">
        <v>5</v>
      </c>
      <c r="V124" s="88">
        <v>0</v>
      </c>
      <c r="W124" s="88">
        <f t="shared" si="38"/>
        <v>0</v>
      </c>
      <c r="X124" s="88" t="s">
        <v>29</v>
      </c>
      <c r="Y124" s="88">
        <f t="shared" si="39"/>
        <v>0</v>
      </c>
      <c r="Z124" s="42"/>
      <c r="AA124" s="37"/>
      <c r="AB124" s="49"/>
      <c r="AC124" s="48"/>
    </row>
    <row r="125" spans="1:29" ht="99.75" customHeight="1" x14ac:dyDescent="0.25">
      <c r="A125" s="38" t="s">
        <v>253</v>
      </c>
      <c r="B125" s="38" t="s">
        <v>418</v>
      </c>
      <c r="C125" s="38" t="s">
        <v>419</v>
      </c>
      <c r="D125" s="38" t="s">
        <v>420</v>
      </c>
      <c r="E125" s="38" t="s">
        <v>421</v>
      </c>
      <c r="F125" s="38"/>
      <c r="G125" s="84" t="s">
        <v>158</v>
      </c>
      <c r="H125" s="84" t="s">
        <v>166</v>
      </c>
      <c r="I125" s="84" t="s">
        <v>91</v>
      </c>
      <c r="J125" s="84" t="s">
        <v>422</v>
      </c>
      <c r="K125" s="86">
        <v>10</v>
      </c>
      <c r="L125" s="86">
        <v>56</v>
      </c>
      <c r="M125" s="86">
        <v>56</v>
      </c>
      <c r="N125" s="86">
        <v>443</v>
      </c>
      <c r="O125" s="86">
        <v>56</v>
      </c>
      <c r="P125" s="95">
        <v>77</v>
      </c>
      <c r="Q125" s="95">
        <v>316</v>
      </c>
      <c r="R125" s="95">
        <v>477</v>
      </c>
      <c r="S125" s="95">
        <v>577</v>
      </c>
      <c r="T125" s="95">
        <v>577</v>
      </c>
      <c r="U125" s="95">
        <v>120</v>
      </c>
      <c r="V125" s="88">
        <f>L125/P125</f>
        <v>0.72727272727272729</v>
      </c>
      <c r="W125" s="88">
        <f t="shared" si="38"/>
        <v>0.46666666666666667</v>
      </c>
      <c r="X125" s="88">
        <f>M125/P125</f>
        <v>0.72727272727272729</v>
      </c>
      <c r="Y125" s="88">
        <f t="shared" si="39"/>
        <v>0.46666666666666667</v>
      </c>
      <c r="Z125" s="42"/>
      <c r="AA125" s="48"/>
      <c r="AB125" s="44"/>
      <c r="AC125" s="48"/>
    </row>
    <row r="126" spans="1:29" ht="129" customHeight="1" x14ac:dyDescent="0.25">
      <c r="A126" s="38" t="s">
        <v>253</v>
      </c>
      <c r="B126" s="38" t="s">
        <v>423</v>
      </c>
      <c r="C126" s="38" t="s">
        <v>424</v>
      </c>
      <c r="D126" s="38" t="s">
        <v>425</v>
      </c>
      <c r="E126" s="38" t="s">
        <v>426</v>
      </c>
      <c r="F126" s="38"/>
      <c r="G126" s="84" t="s">
        <v>158</v>
      </c>
      <c r="H126" s="84" t="s">
        <v>166</v>
      </c>
      <c r="I126" s="84" t="s">
        <v>91</v>
      </c>
      <c r="J126" s="84" t="s">
        <v>394</v>
      </c>
      <c r="K126" s="86">
        <v>5</v>
      </c>
      <c r="L126" s="86">
        <v>14</v>
      </c>
      <c r="M126" s="86">
        <v>14</v>
      </c>
      <c r="N126" s="86">
        <v>59</v>
      </c>
      <c r="O126" s="86">
        <v>14</v>
      </c>
      <c r="P126" s="95">
        <v>19</v>
      </c>
      <c r="Q126" s="95">
        <v>50</v>
      </c>
      <c r="R126" s="95">
        <v>58</v>
      </c>
      <c r="S126" s="95">
        <v>58</v>
      </c>
      <c r="T126" s="95">
        <v>58</v>
      </c>
      <c r="U126" s="95">
        <v>73</v>
      </c>
      <c r="V126" s="88">
        <f>L126/P126</f>
        <v>0.73684210526315785</v>
      </c>
      <c r="W126" s="88">
        <f t="shared" si="38"/>
        <v>0.19178082191780821</v>
      </c>
      <c r="X126" s="88">
        <f>M126/P126</f>
        <v>0.73684210526315785</v>
      </c>
      <c r="Y126" s="88">
        <f t="shared" si="39"/>
        <v>0.19178082191780821</v>
      </c>
      <c r="Z126" s="42"/>
      <c r="AA126" s="48"/>
      <c r="AB126" s="44"/>
      <c r="AC126" s="48"/>
    </row>
    <row r="127" spans="1:29" ht="18.75" x14ac:dyDescent="0.25">
      <c r="A127" s="148" t="s">
        <v>427</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50"/>
    </row>
    <row r="128" spans="1:29" ht="181.5" customHeight="1" x14ac:dyDescent="0.25">
      <c r="A128" s="38" t="s">
        <v>253</v>
      </c>
      <c r="B128" s="38" t="s">
        <v>428</v>
      </c>
      <c r="C128" s="38" t="s">
        <v>429</v>
      </c>
      <c r="D128" s="38" t="s">
        <v>375</v>
      </c>
      <c r="E128" s="38" t="s">
        <v>376</v>
      </c>
      <c r="F128" s="38"/>
      <c r="G128" s="84" t="s">
        <v>158</v>
      </c>
      <c r="H128" s="84" t="s">
        <v>166</v>
      </c>
      <c r="I128" s="84" t="s">
        <v>149</v>
      </c>
      <c r="J128" s="84" t="s">
        <v>377</v>
      </c>
      <c r="K128" s="86">
        <v>0</v>
      </c>
      <c r="L128" s="86">
        <v>87283</v>
      </c>
      <c r="M128" s="86">
        <v>87283</v>
      </c>
      <c r="N128" s="86">
        <v>86</v>
      </c>
      <c r="O128" s="86">
        <v>15</v>
      </c>
      <c r="P128" s="95">
        <v>39449</v>
      </c>
      <c r="Q128" s="95">
        <v>249952</v>
      </c>
      <c r="R128" s="95">
        <v>276045</v>
      </c>
      <c r="S128" s="95">
        <v>1377507</v>
      </c>
      <c r="T128" s="95">
        <v>1606163</v>
      </c>
      <c r="U128" s="95">
        <v>1670000</v>
      </c>
      <c r="V128" s="88">
        <f>L128/P128</f>
        <v>2.212552916423737</v>
      </c>
      <c r="W128" s="88">
        <f t="shared" ref="W128:W137" si="40">L128/U128</f>
        <v>5.2265269461077846E-2</v>
      </c>
      <c r="X128" s="88">
        <f>M128/P128</f>
        <v>2.212552916423737</v>
      </c>
      <c r="Y128" s="88">
        <f t="shared" ref="Y128:Y137" si="41">M128/U128</f>
        <v>5.2265269461077846E-2</v>
      </c>
      <c r="Z128" s="42"/>
      <c r="AA128" s="40" t="s">
        <v>736</v>
      </c>
      <c r="AB128" s="40"/>
      <c r="AC128" s="43"/>
    </row>
    <row r="129" spans="1:29" ht="107.25" customHeight="1" x14ac:dyDescent="0.25">
      <c r="A129" s="38" t="s">
        <v>253</v>
      </c>
      <c r="B129" s="38" t="s">
        <v>430</v>
      </c>
      <c r="C129" s="38" t="s">
        <v>431</v>
      </c>
      <c r="D129" s="38" t="s">
        <v>432</v>
      </c>
      <c r="E129" s="38" t="s">
        <v>433</v>
      </c>
      <c r="F129" s="38"/>
      <c r="G129" s="84" t="s">
        <v>158</v>
      </c>
      <c r="H129" s="84" t="s">
        <v>166</v>
      </c>
      <c r="I129" s="84" t="s">
        <v>149</v>
      </c>
      <c r="J129" s="84" t="s">
        <v>377</v>
      </c>
      <c r="K129" s="86">
        <v>199</v>
      </c>
      <c r="L129" s="86">
        <v>206</v>
      </c>
      <c r="M129" s="86">
        <v>206</v>
      </c>
      <c r="N129" s="86">
        <v>50</v>
      </c>
      <c r="O129" s="86">
        <v>30</v>
      </c>
      <c r="P129" s="95">
        <v>203</v>
      </c>
      <c r="Q129" s="95">
        <v>203</v>
      </c>
      <c r="R129" s="95">
        <v>226</v>
      </c>
      <c r="S129" s="95">
        <v>246</v>
      </c>
      <c r="T129" s="95">
        <v>261</v>
      </c>
      <c r="U129" s="95">
        <v>261</v>
      </c>
      <c r="V129" s="88">
        <f>L129/P129</f>
        <v>1.0147783251231528</v>
      </c>
      <c r="W129" s="88">
        <f t="shared" si="40"/>
        <v>0.78927203065134099</v>
      </c>
      <c r="X129" s="88">
        <f>M129/P129</f>
        <v>1.0147783251231528</v>
      </c>
      <c r="Y129" s="88">
        <f t="shared" si="41"/>
        <v>0.78927203065134099</v>
      </c>
      <c r="Z129" s="42"/>
      <c r="AA129" s="40" t="s">
        <v>737</v>
      </c>
      <c r="AB129" s="40"/>
      <c r="AC129" s="43"/>
    </row>
    <row r="130" spans="1:29" ht="105.75" customHeight="1" x14ac:dyDescent="0.25">
      <c r="A130" s="38" t="s">
        <v>253</v>
      </c>
      <c r="B130" s="38" t="s">
        <v>434</v>
      </c>
      <c r="C130" s="38" t="s">
        <v>435</v>
      </c>
      <c r="D130" s="38">
        <v>377</v>
      </c>
      <c r="E130" s="38" t="s">
        <v>436</v>
      </c>
      <c r="F130" s="38"/>
      <c r="G130" s="84" t="s">
        <v>158</v>
      </c>
      <c r="H130" s="84" t="s">
        <v>166</v>
      </c>
      <c r="I130" s="84" t="s">
        <v>149</v>
      </c>
      <c r="J130" s="84" t="s">
        <v>377</v>
      </c>
      <c r="K130" s="86">
        <v>0</v>
      </c>
      <c r="L130" s="86">
        <v>182946</v>
      </c>
      <c r="M130" s="86">
        <v>182946</v>
      </c>
      <c r="N130" s="86">
        <v>12</v>
      </c>
      <c r="O130" s="86">
        <v>1</v>
      </c>
      <c r="P130" s="95">
        <v>182946</v>
      </c>
      <c r="Q130" s="95">
        <v>308246</v>
      </c>
      <c r="R130" s="95">
        <v>308246</v>
      </c>
      <c r="S130" s="95">
        <v>557977</v>
      </c>
      <c r="T130" s="95">
        <v>2044951</v>
      </c>
      <c r="U130" s="95">
        <v>2190000</v>
      </c>
      <c r="V130" s="88">
        <f>L130/P130</f>
        <v>1</v>
      </c>
      <c r="W130" s="88">
        <f t="shared" si="40"/>
        <v>8.3536986301369867E-2</v>
      </c>
      <c r="X130" s="88">
        <f>M130/P130</f>
        <v>1</v>
      </c>
      <c r="Y130" s="88">
        <f t="shared" si="41"/>
        <v>8.3536986301369867E-2</v>
      </c>
      <c r="Z130" s="42"/>
      <c r="AA130" s="40" t="s">
        <v>737</v>
      </c>
      <c r="AB130" s="40"/>
      <c r="AC130" s="43"/>
    </row>
    <row r="131" spans="1:29" ht="102.75" customHeight="1" x14ac:dyDescent="0.25">
      <c r="A131" s="38" t="s">
        <v>253</v>
      </c>
      <c r="B131" s="38" t="s">
        <v>437</v>
      </c>
      <c r="C131" s="38" t="s">
        <v>438</v>
      </c>
      <c r="D131" s="38">
        <v>378</v>
      </c>
      <c r="E131" s="38" t="s">
        <v>439</v>
      </c>
      <c r="F131" s="38"/>
      <c r="G131" s="84" t="s">
        <v>158</v>
      </c>
      <c r="H131" s="84" t="s">
        <v>166</v>
      </c>
      <c r="I131" s="84" t="s">
        <v>149</v>
      </c>
      <c r="J131" s="84" t="s">
        <v>377</v>
      </c>
      <c r="K131" s="86">
        <v>0</v>
      </c>
      <c r="L131" s="86">
        <v>0</v>
      </c>
      <c r="M131" s="86">
        <v>0</v>
      </c>
      <c r="N131" s="86">
        <v>14</v>
      </c>
      <c r="O131" s="86">
        <v>2</v>
      </c>
      <c r="P131" s="95">
        <v>50</v>
      </c>
      <c r="Q131" s="95">
        <v>64</v>
      </c>
      <c r="R131" s="95">
        <v>81</v>
      </c>
      <c r="S131" s="95">
        <v>90</v>
      </c>
      <c r="T131" s="95">
        <v>100</v>
      </c>
      <c r="U131" s="95">
        <v>8640</v>
      </c>
      <c r="V131" s="88">
        <f>L131/P131</f>
        <v>0</v>
      </c>
      <c r="W131" s="88">
        <f t="shared" si="40"/>
        <v>0</v>
      </c>
      <c r="X131" s="88">
        <f>M131/P131</f>
        <v>0</v>
      </c>
      <c r="Y131" s="88">
        <f t="shared" si="41"/>
        <v>0</v>
      </c>
      <c r="Z131" s="42"/>
      <c r="AA131" s="43"/>
      <c r="AB131" s="44"/>
      <c r="AC131" s="43"/>
    </row>
    <row r="132" spans="1:29" ht="147.75" customHeight="1" x14ac:dyDescent="0.25">
      <c r="A132" s="38">
        <v>3</v>
      </c>
      <c r="B132" s="38" t="s">
        <v>440</v>
      </c>
      <c r="C132" s="38" t="s">
        <v>441</v>
      </c>
      <c r="D132" s="38">
        <v>350</v>
      </c>
      <c r="E132" s="38" t="s">
        <v>442</v>
      </c>
      <c r="F132" s="38"/>
      <c r="G132" s="84" t="s">
        <v>158</v>
      </c>
      <c r="H132" s="84" t="s">
        <v>166</v>
      </c>
      <c r="I132" s="84" t="s">
        <v>149</v>
      </c>
      <c r="J132" s="84" t="s">
        <v>377</v>
      </c>
      <c r="K132" s="86">
        <v>0</v>
      </c>
      <c r="L132" s="86">
        <v>0</v>
      </c>
      <c r="M132" s="86">
        <v>0</v>
      </c>
      <c r="N132" s="86">
        <v>1</v>
      </c>
      <c r="O132" s="86">
        <v>0</v>
      </c>
      <c r="P132" s="95">
        <v>0</v>
      </c>
      <c r="Q132" s="95">
        <v>1</v>
      </c>
      <c r="R132" s="95">
        <v>1</v>
      </c>
      <c r="S132" s="95">
        <v>2</v>
      </c>
      <c r="T132" s="95">
        <v>2</v>
      </c>
      <c r="U132" s="95">
        <v>50</v>
      </c>
      <c r="V132" s="88">
        <v>0</v>
      </c>
      <c r="W132" s="88">
        <f t="shared" si="40"/>
        <v>0</v>
      </c>
      <c r="X132" s="88" t="s">
        <v>29</v>
      </c>
      <c r="Y132" s="88">
        <f t="shared" si="41"/>
        <v>0</v>
      </c>
      <c r="Z132" s="42"/>
      <c r="AA132" s="43"/>
      <c r="AB132" s="44"/>
      <c r="AC132" s="43"/>
    </row>
    <row r="133" spans="1:29" ht="141.75" customHeight="1" x14ac:dyDescent="0.25">
      <c r="A133" s="38">
        <v>3</v>
      </c>
      <c r="B133" s="38" t="s">
        <v>440</v>
      </c>
      <c r="C133" s="38" t="s">
        <v>441</v>
      </c>
      <c r="D133" s="38">
        <v>349</v>
      </c>
      <c r="E133" s="38" t="s">
        <v>443</v>
      </c>
      <c r="F133" s="38"/>
      <c r="G133" s="84" t="s">
        <v>158</v>
      </c>
      <c r="H133" s="84" t="s">
        <v>166</v>
      </c>
      <c r="I133" s="84" t="s">
        <v>149</v>
      </c>
      <c r="J133" s="84" t="s">
        <v>377</v>
      </c>
      <c r="K133" s="86">
        <v>0</v>
      </c>
      <c r="L133" s="86">
        <v>0</v>
      </c>
      <c r="M133" s="86">
        <v>0</v>
      </c>
      <c r="N133" s="86">
        <v>1</v>
      </c>
      <c r="O133" s="86">
        <v>0</v>
      </c>
      <c r="P133" s="95">
        <v>0</v>
      </c>
      <c r="Q133" s="95">
        <v>1514</v>
      </c>
      <c r="R133" s="95">
        <v>1514</v>
      </c>
      <c r="S133" s="95">
        <v>3000</v>
      </c>
      <c r="T133" s="95">
        <v>3000</v>
      </c>
      <c r="U133" s="95">
        <v>18000</v>
      </c>
      <c r="V133" s="88">
        <v>0</v>
      </c>
      <c r="W133" s="88">
        <f t="shared" si="40"/>
        <v>0</v>
      </c>
      <c r="X133" s="88" t="s">
        <v>29</v>
      </c>
      <c r="Y133" s="88">
        <f t="shared" si="41"/>
        <v>0</v>
      </c>
      <c r="Z133" s="42"/>
      <c r="AA133" s="43"/>
      <c r="AB133" s="44"/>
      <c r="AC133" s="43"/>
    </row>
    <row r="134" spans="1:29" ht="111.75" customHeight="1" x14ac:dyDescent="0.25">
      <c r="A134" s="38">
        <v>3</v>
      </c>
      <c r="B134" s="38" t="s">
        <v>444</v>
      </c>
      <c r="C134" s="38" t="s">
        <v>445</v>
      </c>
      <c r="D134" s="38">
        <v>355</v>
      </c>
      <c r="E134" s="38" t="s">
        <v>446</v>
      </c>
      <c r="F134" s="38"/>
      <c r="G134" s="84" t="s">
        <v>158</v>
      </c>
      <c r="H134" s="84" t="s">
        <v>166</v>
      </c>
      <c r="I134" s="84" t="s">
        <v>149</v>
      </c>
      <c r="J134" s="84" t="s">
        <v>377</v>
      </c>
      <c r="K134" s="86">
        <v>0</v>
      </c>
      <c r="L134" s="86">
        <v>2</v>
      </c>
      <c r="M134" s="86">
        <v>2</v>
      </c>
      <c r="N134" s="86">
        <v>12</v>
      </c>
      <c r="O134" s="86">
        <v>3</v>
      </c>
      <c r="P134" s="95">
        <v>2</v>
      </c>
      <c r="Q134" s="95">
        <v>3</v>
      </c>
      <c r="R134" s="95">
        <v>3</v>
      </c>
      <c r="S134" s="95">
        <v>4</v>
      </c>
      <c r="T134" s="95">
        <v>4</v>
      </c>
      <c r="U134" s="95">
        <v>4</v>
      </c>
      <c r="V134" s="88">
        <f>L134/P134</f>
        <v>1</v>
      </c>
      <c r="W134" s="88">
        <f t="shared" si="40"/>
        <v>0.5</v>
      </c>
      <c r="X134" s="88">
        <f>M134/P134</f>
        <v>1</v>
      </c>
      <c r="Y134" s="88">
        <f t="shared" si="41"/>
        <v>0.5</v>
      </c>
      <c r="Z134" s="42"/>
      <c r="AA134" s="43"/>
      <c r="AB134" s="50"/>
      <c r="AC134" s="43"/>
    </row>
    <row r="135" spans="1:29" ht="146.25" customHeight="1" x14ac:dyDescent="0.25">
      <c r="A135" s="38"/>
      <c r="B135" s="51" t="s">
        <v>447</v>
      </c>
      <c r="C135" s="38" t="s">
        <v>448</v>
      </c>
      <c r="D135" s="38">
        <v>382</v>
      </c>
      <c r="E135" s="38" t="s">
        <v>449</v>
      </c>
      <c r="F135" s="38"/>
      <c r="G135" s="84" t="s">
        <v>450</v>
      </c>
      <c r="H135" s="84" t="s">
        <v>166</v>
      </c>
      <c r="I135" s="84" t="s">
        <v>91</v>
      </c>
      <c r="J135" s="84" t="s">
        <v>451</v>
      </c>
      <c r="K135" s="86">
        <v>25</v>
      </c>
      <c r="L135" s="86">
        <v>77.5</v>
      </c>
      <c r="M135" s="86">
        <v>77.5</v>
      </c>
      <c r="N135" s="86">
        <v>32</v>
      </c>
      <c r="O135" s="86">
        <v>6</v>
      </c>
      <c r="P135" s="95">
        <v>27.3</v>
      </c>
      <c r="Q135" s="95">
        <v>94.8</v>
      </c>
      <c r="R135" s="95">
        <v>314</v>
      </c>
      <c r="S135" s="95">
        <v>384</v>
      </c>
      <c r="T135" s="95">
        <v>500</v>
      </c>
      <c r="U135" s="95">
        <v>500</v>
      </c>
      <c r="V135" s="88">
        <f>L135/P135</f>
        <v>2.838827838827839</v>
      </c>
      <c r="W135" s="88">
        <f t="shared" si="40"/>
        <v>0.155</v>
      </c>
      <c r="X135" s="88">
        <f>M135/P135</f>
        <v>2.838827838827839</v>
      </c>
      <c r="Y135" s="88">
        <f t="shared" si="41"/>
        <v>0.155</v>
      </c>
      <c r="Z135" s="42"/>
      <c r="AA135" s="43"/>
      <c r="AB135" s="50"/>
      <c r="AC135" s="43"/>
    </row>
    <row r="136" spans="1:29" ht="144" customHeight="1" x14ac:dyDescent="0.25">
      <c r="A136" s="38"/>
      <c r="B136" s="52" t="s">
        <v>447</v>
      </c>
      <c r="C136" s="38" t="s">
        <v>448</v>
      </c>
      <c r="D136" s="38">
        <v>383</v>
      </c>
      <c r="E136" s="38" t="s">
        <v>452</v>
      </c>
      <c r="F136" s="38"/>
      <c r="G136" s="84" t="s">
        <v>322</v>
      </c>
      <c r="H136" s="84" t="s">
        <v>166</v>
      </c>
      <c r="I136" s="84" t="s">
        <v>91</v>
      </c>
      <c r="J136" s="84" t="s">
        <v>453</v>
      </c>
      <c r="K136" s="86">
        <v>0</v>
      </c>
      <c r="L136" s="86">
        <v>4.2</v>
      </c>
      <c r="M136" s="86">
        <v>4.2</v>
      </c>
      <c r="N136" s="86">
        <v>32</v>
      </c>
      <c r="O136" s="86">
        <v>6</v>
      </c>
      <c r="P136" s="95">
        <v>7.2</v>
      </c>
      <c r="Q136" s="95">
        <v>37</v>
      </c>
      <c r="R136" s="95">
        <v>105</v>
      </c>
      <c r="S136" s="95">
        <v>125</v>
      </c>
      <c r="T136" s="95">
        <v>160</v>
      </c>
      <c r="U136" s="95">
        <v>160</v>
      </c>
      <c r="V136" s="88">
        <f>L136/P136</f>
        <v>0.58333333333333337</v>
      </c>
      <c r="W136" s="88">
        <f t="shared" si="40"/>
        <v>2.6250000000000002E-2</v>
      </c>
      <c r="X136" s="88">
        <f>M136/P136</f>
        <v>0.58333333333333337</v>
      </c>
      <c r="Y136" s="88">
        <f t="shared" si="41"/>
        <v>2.6250000000000002E-2</v>
      </c>
      <c r="Z136" s="42"/>
      <c r="AA136" s="43"/>
      <c r="AB136" s="50"/>
      <c r="AC136" s="43"/>
    </row>
    <row r="137" spans="1:29" ht="129.75" customHeight="1" x14ac:dyDescent="0.25">
      <c r="A137" s="38"/>
      <c r="B137" s="53" t="s">
        <v>454</v>
      </c>
      <c r="C137" s="38" t="s">
        <v>455</v>
      </c>
      <c r="D137" s="38">
        <v>384</v>
      </c>
      <c r="E137" s="38" t="s">
        <v>456</v>
      </c>
      <c r="F137" s="38"/>
      <c r="G137" s="84" t="s">
        <v>450</v>
      </c>
      <c r="H137" s="84" t="s">
        <v>166</v>
      </c>
      <c r="I137" s="84" t="s">
        <v>91</v>
      </c>
      <c r="J137" s="84" t="s">
        <v>399</v>
      </c>
      <c r="K137" s="86">
        <v>0</v>
      </c>
      <c r="L137" s="86">
        <v>0</v>
      </c>
      <c r="M137" s="86">
        <v>0</v>
      </c>
      <c r="N137" s="86">
        <v>10</v>
      </c>
      <c r="O137" s="86">
        <v>0</v>
      </c>
      <c r="P137" s="95">
        <v>0</v>
      </c>
      <c r="Q137" s="95">
        <v>5.3</v>
      </c>
      <c r="R137" s="95">
        <v>36</v>
      </c>
      <c r="S137" s="95">
        <v>36</v>
      </c>
      <c r="T137" s="95">
        <v>36</v>
      </c>
      <c r="U137" s="95">
        <v>16</v>
      </c>
      <c r="V137" s="88">
        <v>0</v>
      </c>
      <c r="W137" s="88">
        <f t="shared" si="40"/>
        <v>0</v>
      </c>
      <c r="X137" s="88" t="s">
        <v>29</v>
      </c>
      <c r="Y137" s="88">
        <f t="shared" si="41"/>
        <v>0</v>
      </c>
      <c r="Z137" s="42"/>
      <c r="AA137" s="43"/>
      <c r="AB137" s="50"/>
      <c r="AC137" s="43"/>
    </row>
    <row r="138" spans="1:29" ht="18.75" x14ac:dyDescent="0.25">
      <c r="A138" s="148" t="s">
        <v>457</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50"/>
    </row>
    <row r="139" spans="1:29" ht="171" customHeight="1" x14ac:dyDescent="0.25">
      <c r="A139" s="38" t="s">
        <v>253</v>
      </c>
      <c r="B139" s="38" t="s">
        <v>458</v>
      </c>
      <c r="C139" s="38" t="s">
        <v>459</v>
      </c>
      <c r="D139" s="38" t="s">
        <v>460</v>
      </c>
      <c r="E139" s="38" t="s">
        <v>461</v>
      </c>
      <c r="F139" s="38"/>
      <c r="G139" s="84" t="s">
        <v>158</v>
      </c>
      <c r="H139" s="84" t="s">
        <v>166</v>
      </c>
      <c r="I139" s="84" t="s">
        <v>149</v>
      </c>
      <c r="J139" s="84" t="s">
        <v>462</v>
      </c>
      <c r="K139" s="86">
        <v>9</v>
      </c>
      <c r="L139" s="86">
        <v>20</v>
      </c>
      <c r="M139" s="86">
        <v>20</v>
      </c>
      <c r="N139" s="86">
        <v>72</v>
      </c>
      <c r="O139" s="86">
        <v>22</v>
      </c>
      <c r="P139" s="86">
        <v>17</v>
      </c>
      <c r="Q139" s="86">
        <v>40</v>
      </c>
      <c r="R139" s="86">
        <v>64</v>
      </c>
      <c r="S139" s="86">
        <v>71</v>
      </c>
      <c r="T139" s="86">
        <v>71</v>
      </c>
      <c r="U139" s="86">
        <v>26</v>
      </c>
      <c r="V139" s="88">
        <f>L139/P139</f>
        <v>1.1764705882352942</v>
      </c>
      <c r="W139" s="88">
        <f>L139/U139</f>
        <v>0.76923076923076927</v>
      </c>
      <c r="X139" s="88">
        <f>M139/P139</f>
        <v>1.1764705882352942</v>
      </c>
      <c r="Y139" s="88">
        <f>M139/U139</f>
        <v>0.76923076923076927</v>
      </c>
      <c r="Z139" s="42"/>
      <c r="AA139" s="40" t="s">
        <v>738</v>
      </c>
      <c r="AB139" s="40"/>
      <c r="AC139" s="40"/>
    </row>
    <row r="140" spans="1:29" ht="178.5" customHeight="1" x14ac:dyDescent="0.25">
      <c r="A140" s="38" t="s">
        <v>253</v>
      </c>
      <c r="B140" s="38" t="s">
        <v>458</v>
      </c>
      <c r="C140" s="38" t="s">
        <v>459</v>
      </c>
      <c r="D140" s="38" t="s">
        <v>463</v>
      </c>
      <c r="E140" s="38" t="s">
        <v>464</v>
      </c>
      <c r="F140" s="38"/>
      <c r="G140" s="84" t="s">
        <v>158</v>
      </c>
      <c r="H140" s="84" t="s">
        <v>166</v>
      </c>
      <c r="I140" s="84" t="s">
        <v>149</v>
      </c>
      <c r="J140" s="84" t="s">
        <v>462</v>
      </c>
      <c r="K140" s="86">
        <v>1</v>
      </c>
      <c r="L140" s="86">
        <v>3</v>
      </c>
      <c r="M140" s="86">
        <v>3</v>
      </c>
      <c r="N140" s="86">
        <v>72</v>
      </c>
      <c r="O140" s="86">
        <v>22</v>
      </c>
      <c r="P140" s="86">
        <v>3</v>
      </c>
      <c r="Q140" s="86">
        <v>6</v>
      </c>
      <c r="R140" s="86">
        <v>10</v>
      </c>
      <c r="S140" s="86">
        <v>10</v>
      </c>
      <c r="T140" s="86">
        <v>10</v>
      </c>
      <c r="U140" s="86">
        <v>20</v>
      </c>
      <c r="V140" s="88">
        <f>L140/P140</f>
        <v>1</v>
      </c>
      <c r="W140" s="88">
        <f>L140/U140</f>
        <v>0.15</v>
      </c>
      <c r="X140" s="88">
        <f>M140/P140</f>
        <v>1</v>
      </c>
      <c r="Y140" s="88">
        <f>M140/U140</f>
        <v>0.15</v>
      </c>
      <c r="Z140" s="42"/>
      <c r="AA140" s="40" t="s">
        <v>737</v>
      </c>
      <c r="AB140" s="40"/>
      <c r="AC140" s="40"/>
    </row>
    <row r="141" spans="1:29" ht="190.5" customHeight="1" x14ac:dyDescent="0.25">
      <c r="A141" s="38" t="s">
        <v>253</v>
      </c>
      <c r="B141" s="38" t="s">
        <v>458</v>
      </c>
      <c r="C141" s="38" t="s">
        <v>459</v>
      </c>
      <c r="D141" s="38" t="s">
        <v>465</v>
      </c>
      <c r="E141" s="38" t="s">
        <v>466</v>
      </c>
      <c r="F141" s="38"/>
      <c r="G141" s="84" t="s">
        <v>158</v>
      </c>
      <c r="H141" s="84" t="s">
        <v>166</v>
      </c>
      <c r="I141" s="84" t="s">
        <v>149</v>
      </c>
      <c r="J141" s="84" t="s">
        <v>462</v>
      </c>
      <c r="K141" s="86">
        <v>1</v>
      </c>
      <c r="L141" s="86">
        <v>2</v>
      </c>
      <c r="M141" s="86">
        <v>2</v>
      </c>
      <c r="N141" s="86">
        <v>72</v>
      </c>
      <c r="O141" s="86">
        <v>22</v>
      </c>
      <c r="P141" s="86">
        <v>2</v>
      </c>
      <c r="Q141" s="86">
        <v>5</v>
      </c>
      <c r="R141" s="86">
        <v>6</v>
      </c>
      <c r="S141" s="86">
        <v>6</v>
      </c>
      <c r="T141" s="86">
        <v>6</v>
      </c>
      <c r="U141" s="86">
        <v>16</v>
      </c>
      <c r="V141" s="88">
        <f>L141/P141</f>
        <v>1</v>
      </c>
      <c r="W141" s="88">
        <f>L141/U141</f>
        <v>0.125</v>
      </c>
      <c r="X141" s="88">
        <f>M141/P141</f>
        <v>1</v>
      </c>
      <c r="Y141" s="88">
        <f>M141/U141</f>
        <v>0.125</v>
      </c>
      <c r="Z141" s="42"/>
      <c r="AA141" s="40" t="s">
        <v>737</v>
      </c>
      <c r="AB141" s="40"/>
      <c r="AC141" s="40"/>
    </row>
    <row r="142" spans="1:29" ht="148.5" customHeight="1" x14ac:dyDescent="0.25">
      <c r="A142" s="38"/>
      <c r="B142" s="38" t="s">
        <v>467</v>
      </c>
      <c r="C142" s="38" t="s">
        <v>468</v>
      </c>
      <c r="D142" s="38">
        <v>392</v>
      </c>
      <c r="E142" s="38" t="s">
        <v>461</v>
      </c>
      <c r="F142" s="38"/>
      <c r="G142" s="84" t="s">
        <v>158</v>
      </c>
      <c r="H142" s="84" t="s">
        <v>166</v>
      </c>
      <c r="I142" s="84" t="s">
        <v>149</v>
      </c>
      <c r="J142" s="84" t="s">
        <v>462</v>
      </c>
      <c r="K142" s="86">
        <v>0</v>
      </c>
      <c r="L142" s="86">
        <v>20</v>
      </c>
      <c r="M142" s="86">
        <v>0</v>
      </c>
      <c r="N142" s="86">
        <v>2</v>
      </c>
      <c r="O142" s="86">
        <v>0</v>
      </c>
      <c r="P142" s="86">
        <v>0</v>
      </c>
      <c r="Q142" s="86">
        <v>0</v>
      </c>
      <c r="R142" s="86">
        <v>2</v>
      </c>
      <c r="S142" s="86">
        <v>2</v>
      </c>
      <c r="T142" s="86">
        <v>2</v>
      </c>
      <c r="U142" s="86">
        <v>1</v>
      </c>
      <c r="V142" s="88">
        <v>0</v>
      </c>
      <c r="W142" s="88">
        <f>L142/U142</f>
        <v>20</v>
      </c>
      <c r="X142" s="88" t="s">
        <v>29</v>
      </c>
      <c r="Y142" s="88">
        <f>M142/U142</f>
        <v>0</v>
      </c>
      <c r="Z142" s="42"/>
      <c r="AA142" s="40" t="s">
        <v>738</v>
      </c>
      <c r="AB142" s="40"/>
      <c r="AC142" s="40"/>
    </row>
    <row r="143" spans="1:29" ht="108.75" customHeight="1" x14ac:dyDescent="0.25">
      <c r="A143" s="38" t="s">
        <v>253</v>
      </c>
      <c r="B143" s="38" t="s">
        <v>469</v>
      </c>
      <c r="C143" s="38" t="s">
        <v>470</v>
      </c>
      <c r="D143" s="38" t="s">
        <v>471</v>
      </c>
      <c r="E143" s="38" t="s">
        <v>472</v>
      </c>
      <c r="F143" s="38"/>
      <c r="G143" s="84" t="s">
        <v>158</v>
      </c>
      <c r="H143" s="84" t="s">
        <v>166</v>
      </c>
      <c r="I143" s="84" t="s">
        <v>149</v>
      </c>
      <c r="J143" s="84" t="s">
        <v>462</v>
      </c>
      <c r="K143" s="86">
        <v>0</v>
      </c>
      <c r="L143" s="86">
        <v>0</v>
      </c>
      <c r="M143" s="86">
        <v>0</v>
      </c>
      <c r="N143" s="86">
        <v>0</v>
      </c>
      <c r="O143" s="86">
        <v>0</v>
      </c>
      <c r="P143" s="86">
        <v>0</v>
      </c>
      <c r="Q143" s="86">
        <v>3</v>
      </c>
      <c r="R143" s="86">
        <v>18</v>
      </c>
      <c r="S143" s="86">
        <v>18</v>
      </c>
      <c r="T143" s="86">
        <v>18</v>
      </c>
      <c r="U143" s="86">
        <v>18</v>
      </c>
      <c r="V143" s="88">
        <v>0</v>
      </c>
      <c r="W143" s="88">
        <f>L143/U143</f>
        <v>0</v>
      </c>
      <c r="X143" s="88" t="s">
        <v>29</v>
      </c>
      <c r="Y143" s="88">
        <f>M143/U143</f>
        <v>0</v>
      </c>
      <c r="Z143" s="42"/>
      <c r="AA143" s="40"/>
      <c r="AB143" s="44"/>
      <c r="AC143" s="40"/>
    </row>
    <row r="144" spans="1:29" ht="18.75" x14ac:dyDescent="0.25">
      <c r="A144" s="151" t="s">
        <v>473</v>
      </c>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row>
    <row r="145" spans="1:29" ht="166.5" customHeight="1" x14ac:dyDescent="0.25">
      <c r="A145" s="44" t="s">
        <v>253</v>
      </c>
      <c r="B145" s="54" t="s">
        <v>777</v>
      </c>
      <c r="C145" s="55" t="s">
        <v>780</v>
      </c>
      <c r="D145" s="49"/>
      <c r="E145" s="38" t="s">
        <v>156</v>
      </c>
      <c r="F145" s="38"/>
      <c r="G145" s="84" t="s">
        <v>158</v>
      </c>
      <c r="H145" s="84" t="s">
        <v>166</v>
      </c>
      <c r="I145" s="84" t="s">
        <v>131</v>
      </c>
      <c r="J145" s="84" t="s">
        <v>250</v>
      </c>
      <c r="K145" s="99">
        <v>0</v>
      </c>
      <c r="L145" s="99">
        <v>22</v>
      </c>
      <c r="M145" s="99">
        <v>20</v>
      </c>
      <c r="N145" s="99">
        <v>0</v>
      </c>
      <c r="O145" s="99">
        <v>46</v>
      </c>
      <c r="P145" s="99">
        <v>0</v>
      </c>
      <c r="Q145" s="100" t="s">
        <v>29</v>
      </c>
      <c r="R145" s="100" t="s">
        <v>29</v>
      </c>
      <c r="S145" s="101">
        <v>17</v>
      </c>
      <c r="T145" s="100"/>
      <c r="U145" s="100"/>
      <c r="V145" s="100">
        <v>20</v>
      </c>
      <c r="W145" s="100"/>
      <c r="X145" s="100"/>
      <c r="Y145" s="100"/>
      <c r="Z145" s="44"/>
      <c r="AA145" s="40" t="s">
        <v>740</v>
      </c>
      <c r="AB145" s="40"/>
      <c r="AC145" s="44"/>
    </row>
    <row r="146" spans="1:29" ht="18.75" x14ac:dyDescent="0.25">
      <c r="A146" s="151" t="s">
        <v>474</v>
      </c>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row>
    <row r="147" spans="1:29" ht="93.75" customHeight="1" x14ac:dyDescent="0.25">
      <c r="A147" s="44" t="s">
        <v>253</v>
      </c>
      <c r="B147" s="54" t="s">
        <v>778</v>
      </c>
      <c r="C147" s="56" t="s">
        <v>779</v>
      </c>
      <c r="D147" s="44"/>
      <c r="E147" s="38" t="s">
        <v>156</v>
      </c>
      <c r="F147" s="38"/>
      <c r="G147" s="84" t="s">
        <v>158</v>
      </c>
      <c r="H147" s="84" t="s">
        <v>166</v>
      </c>
      <c r="I147" s="84" t="s">
        <v>131</v>
      </c>
      <c r="J147" s="84" t="s">
        <v>250</v>
      </c>
      <c r="K147" s="99">
        <v>0</v>
      </c>
      <c r="L147" s="99">
        <v>15</v>
      </c>
      <c r="M147" s="99">
        <v>14</v>
      </c>
      <c r="N147" s="99">
        <v>0</v>
      </c>
      <c r="O147" s="99">
        <v>34</v>
      </c>
      <c r="P147" s="99">
        <v>0</v>
      </c>
      <c r="Q147" s="99" t="s">
        <v>29</v>
      </c>
      <c r="R147" s="100" t="s">
        <v>29</v>
      </c>
      <c r="S147" s="101">
        <v>7</v>
      </c>
      <c r="T147" s="100"/>
      <c r="U147" s="100"/>
      <c r="V147" s="100">
        <v>15</v>
      </c>
      <c r="W147" s="100"/>
      <c r="X147" s="100"/>
      <c r="Y147" s="100"/>
      <c r="Z147" s="44"/>
      <c r="AA147" s="40" t="s">
        <v>740</v>
      </c>
      <c r="AB147" s="40"/>
      <c r="AC147" s="44"/>
    </row>
    <row r="148" spans="1:29" ht="18.75" x14ac:dyDescent="0.3">
      <c r="A148" s="138" t="s">
        <v>847</v>
      </c>
      <c r="B148" s="57"/>
      <c r="C148" s="57"/>
      <c r="D148" s="57"/>
      <c r="E148" s="57"/>
      <c r="F148" s="57"/>
      <c r="G148" s="58"/>
      <c r="H148" s="58"/>
      <c r="I148" s="58"/>
      <c r="J148" s="58"/>
      <c r="K148" s="57"/>
      <c r="L148" s="57"/>
      <c r="M148" s="57"/>
      <c r="N148" s="57"/>
      <c r="O148" s="57"/>
      <c r="P148" s="57"/>
      <c r="Q148" s="57"/>
      <c r="R148" s="57"/>
      <c r="S148" s="57"/>
      <c r="T148" s="57"/>
      <c r="U148" s="57"/>
      <c r="V148" s="57"/>
      <c r="W148" s="57"/>
      <c r="X148" s="57"/>
      <c r="Y148" s="57"/>
      <c r="Z148" s="57"/>
      <c r="AA148" s="57"/>
      <c r="AB148" s="57"/>
      <c r="AC148" s="57"/>
    </row>
    <row r="149" spans="1:29" ht="30.75" x14ac:dyDescent="0.45">
      <c r="A149" s="59"/>
      <c r="B149" s="60"/>
      <c r="C149" s="59"/>
      <c r="D149" s="61"/>
      <c r="E149" s="59"/>
      <c r="F149" s="59"/>
      <c r="G149" s="62"/>
      <c r="H149" s="58"/>
      <c r="I149" s="58"/>
      <c r="J149" s="58"/>
      <c r="K149" s="63"/>
      <c r="L149" s="63"/>
      <c r="M149" s="57"/>
      <c r="N149" s="57"/>
      <c r="O149" s="57"/>
      <c r="P149" s="57"/>
      <c r="Q149" s="143" t="s">
        <v>856</v>
      </c>
      <c r="R149" s="143"/>
      <c r="S149" s="143"/>
      <c r="T149" s="143"/>
      <c r="U149" s="143"/>
      <c r="V149" s="143" t="s">
        <v>854</v>
      </c>
      <c r="W149" s="142"/>
      <c r="X149" s="57"/>
      <c r="Y149" s="57"/>
      <c r="Z149" s="57"/>
      <c r="AA149" s="57"/>
      <c r="AB149" s="57"/>
      <c r="AC149" s="57"/>
    </row>
    <row r="150" spans="1:29" ht="18.75" x14ac:dyDescent="0.3">
      <c r="A150" s="63" t="s">
        <v>791</v>
      </c>
      <c r="B150" s="65"/>
      <c r="C150" s="66"/>
      <c r="D150" s="61"/>
      <c r="E150" s="63"/>
      <c r="F150" s="63"/>
      <c r="G150" s="67"/>
      <c r="H150" s="58"/>
      <c r="I150" s="58"/>
      <c r="J150" s="58"/>
      <c r="K150" s="63"/>
      <c r="L150" s="63"/>
      <c r="M150" s="68"/>
      <c r="N150" s="57"/>
      <c r="O150" s="57"/>
      <c r="P150" s="57"/>
      <c r="Q150" s="57"/>
      <c r="R150" s="57"/>
      <c r="S150" s="57"/>
      <c r="T150" s="57"/>
      <c r="U150" s="57"/>
      <c r="V150" s="57"/>
      <c r="W150" s="58"/>
      <c r="X150" s="57"/>
      <c r="Y150" s="57"/>
      <c r="Z150" s="57"/>
      <c r="AA150" s="57"/>
      <c r="AB150" s="57"/>
      <c r="AC150" s="57"/>
    </row>
    <row r="151" spans="1:29" ht="18.75" x14ac:dyDescent="0.3">
      <c r="A151" s="63" t="s">
        <v>792</v>
      </c>
      <c r="B151" s="65"/>
      <c r="C151" s="66"/>
      <c r="D151" s="69"/>
      <c r="E151" s="66"/>
      <c r="F151" s="66"/>
      <c r="G151" s="70"/>
      <c r="H151" s="70"/>
      <c r="I151" s="70"/>
      <c r="J151" s="70"/>
      <c r="K151" s="66"/>
      <c r="L151" s="66"/>
      <c r="M151" s="66"/>
      <c r="N151" s="66"/>
      <c r="O151" s="66"/>
      <c r="P151" s="66"/>
      <c r="Q151" s="57"/>
      <c r="R151" s="57"/>
      <c r="S151" s="57"/>
      <c r="T151" s="57"/>
      <c r="U151" s="57"/>
      <c r="V151" s="57"/>
      <c r="W151" s="58"/>
      <c r="X151" s="57"/>
      <c r="Y151" s="57"/>
      <c r="Z151" s="57"/>
      <c r="AA151" s="57"/>
      <c r="AB151" s="57"/>
      <c r="AC151" s="57"/>
    </row>
    <row r="152" spans="1:29" ht="18.75" x14ac:dyDescent="0.3">
      <c r="A152" s="63" t="s">
        <v>793</v>
      </c>
      <c r="B152" s="65"/>
      <c r="C152" s="66"/>
      <c r="D152" s="69"/>
      <c r="E152" s="66"/>
      <c r="F152" s="66"/>
      <c r="G152" s="70"/>
      <c r="H152" s="70"/>
      <c r="I152" s="70"/>
      <c r="J152" s="70"/>
      <c r="K152" s="66"/>
      <c r="L152" s="66"/>
      <c r="M152" s="66"/>
      <c r="N152" s="66"/>
      <c r="O152" s="66"/>
      <c r="P152" s="66"/>
      <c r="Q152" s="57"/>
      <c r="R152" s="57"/>
      <c r="S152" s="57"/>
      <c r="T152" s="57"/>
      <c r="U152" s="57"/>
      <c r="V152" s="57"/>
      <c r="W152" s="58"/>
      <c r="X152" s="57"/>
      <c r="Y152" s="57"/>
      <c r="Z152" s="57"/>
      <c r="AA152" s="57"/>
      <c r="AB152" s="57"/>
      <c r="AC152" s="57"/>
    </row>
    <row r="153" spans="1:29" ht="18.75" x14ac:dyDescent="0.3">
      <c r="A153" s="57"/>
      <c r="B153" s="57"/>
      <c r="C153" s="57"/>
      <c r="D153" s="57"/>
      <c r="E153" s="57"/>
      <c r="F153" s="57"/>
      <c r="G153" s="58"/>
      <c r="H153" s="58"/>
      <c r="I153" s="58"/>
      <c r="J153" s="58"/>
      <c r="K153" s="57"/>
      <c r="L153" s="57"/>
      <c r="M153" s="57"/>
      <c r="N153" s="57"/>
      <c r="O153" s="57"/>
      <c r="P153" s="57"/>
      <c r="Q153" s="57"/>
      <c r="R153" s="57"/>
      <c r="S153" s="57"/>
      <c r="T153" s="57"/>
      <c r="U153" s="57"/>
      <c r="V153" s="57"/>
      <c r="W153" s="57"/>
      <c r="X153" s="57"/>
      <c r="Y153" s="57"/>
      <c r="Z153" s="57"/>
      <c r="AA153" s="57"/>
      <c r="AB153" s="57"/>
      <c r="AC153" s="57"/>
    </row>
    <row r="154" spans="1:29" ht="18.75" x14ac:dyDescent="0.3">
      <c r="A154" s="57"/>
      <c r="B154" s="57"/>
      <c r="C154" s="57"/>
      <c r="D154" s="57"/>
      <c r="E154" s="57"/>
      <c r="F154" s="57"/>
      <c r="G154" s="58"/>
      <c r="H154" s="58"/>
      <c r="I154" s="58"/>
      <c r="J154" s="58"/>
      <c r="K154" s="57"/>
      <c r="L154" s="57"/>
      <c r="M154" s="57"/>
      <c r="N154" s="57"/>
      <c r="O154" s="57"/>
      <c r="P154" s="57"/>
      <c r="Q154" s="57"/>
      <c r="R154" s="57"/>
      <c r="S154" s="57"/>
      <c r="T154" s="57"/>
      <c r="U154" s="57"/>
      <c r="V154" s="57"/>
      <c r="W154" s="57"/>
      <c r="X154" s="57"/>
      <c r="Y154" s="57"/>
      <c r="Z154" s="57"/>
      <c r="AA154" s="57"/>
      <c r="AB154" s="57"/>
      <c r="AC154" s="57"/>
    </row>
    <row r="155" spans="1:29" ht="18.75" x14ac:dyDescent="0.3">
      <c r="A155" s="57"/>
      <c r="B155" s="57"/>
      <c r="C155" s="57"/>
      <c r="D155" s="57"/>
      <c r="E155" s="57"/>
      <c r="F155" s="57"/>
      <c r="G155" s="58"/>
      <c r="H155" s="58"/>
      <c r="I155" s="58"/>
      <c r="J155" s="58"/>
      <c r="K155" s="57"/>
      <c r="L155" s="57"/>
      <c r="M155" s="57"/>
      <c r="N155" s="57"/>
      <c r="O155" s="57"/>
      <c r="P155" s="57"/>
      <c r="Q155" s="57"/>
      <c r="R155" s="57"/>
      <c r="S155" s="57"/>
      <c r="T155" s="57"/>
      <c r="U155" s="57"/>
      <c r="V155" s="57"/>
      <c r="W155" s="57"/>
      <c r="X155" s="57"/>
      <c r="Y155" s="57"/>
      <c r="Z155" s="57"/>
      <c r="AA155" s="57"/>
      <c r="AB155" s="57"/>
      <c r="AC155" s="57"/>
    </row>
    <row r="156" spans="1:29" ht="18.75" x14ac:dyDescent="0.3">
      <c r="A156" s="57"/>
      <c r="B156" s="57"/>
      <c r="C156" s="57"/>
      <c r="D156" s="57"/>
      <c r="E156" s="57"/>
      <c r="F156" s="57"/>
      <c r="G156" s="58"/>
      <c r="H156" s="58"/>
      <c r="I156" s="58"/>
      <c r="J156" s="58"/>
      <c r="K156" s="57"/>
      <c r="L156" s="57"/>
      <c r="M156" s="57"/>
      <c r="N156" s="57"/>
      <c r="O156" s="57"/>
      <c r="P156" s="57"/>
      <c r="Q156" s="57"/>
      <c r="R156" s="57"/>
      <c r="S156" s="57"/>
      <c r="T156" s="57"/>
      <c r="U156" s="57"/>
      <c r="V156" s="57"/>
      <c r="W156" s="57"/>
      <c r="X156" s="57"/>
      <c r="Y156" s="57"/>
      <c r="Z156" s="57"/>
      <c r="AA156" s="57"/>
      <c r="AB156" s="57"/>
      <c r="AC156" s="57"/>
    </row>
  </sheetData>
  <autoFilter ref="A5:AC147"/>
  <mergeCells count="20">
    <mergeCell ref="A146:AC146"/>
    <mergeCell ref="A96:AC96"/>
    <mergeCell ref="A103:AC103"/>
    <mergeCell ref="A112:AC112"/>
    <mergeCell ref="A127:AC127"/>
    <mergeCell ref="A138:AC138"/>
    <mergeCell ref="A144:AC144"/>
    <mergeCell ref="A3:AC3"/>
    <mergeCell ref="A2:AC2"/>
    <mergeCell ref="A68:AC68"/>
    <mergeCell ref="A75:AC75"/>
    <mergeCell ref="A77:AC77"/>
    <mergeCell ref="A43:AC43"/>
    <mergeCell ref="A7:AC7"/>
    <mergeCell ref="A13:AC13"/>
    <mergeCell ref="A45:AC45"/>
    <mergeCell ref="A58:AC58"/>
    <mergeCell ref="A23:AC23"/>
    <mergeCell ref="A33:AC33"/>
    <mergeCell ref="A36:AC36"/>
  </mergeCells>
  <pageMargins left="0.25" right="0.25" top="0.75" bottom="0.75" header="0.3" footer="0.3"/>
  <pageSetup paperSize="9" scale="40" orientation="landscape" r:id="rId1"/>
  <headerFooter>
    <oddHeader>&amp;C&amp;P</oddHeader>
    <oddFooter>&amp;L&amp;"Times New Roman,Regular"&amp;F; Informācija par darbības programmās noteikto rādītāju izpildi 2011.gadā</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37"/>
  <sheetViews>
    <sheetView view="pageBreakPreview" zoomScale="60" zoomScaleNormal="40" zoomScalePageLayoutView="60" workbookViewId="0">
      <pane ySplit="5" topLeftCell="A117" activePane="bottomLeft" state="frozen"/>
      <selection pane="bottomLeft" activeCell="O131" sqref="O131"/>
    </sheetView>
  </sheetViews>
  <sheetFormatPr defaultRowHeight="15" x14ac:dyDescent="0.25"/>
  <cols>
    <col min="1" max="1" width="5.42578125" customWidth="1"/>
    <col min="2" max="2" width="14.7109375" customWidth="1"/>
    <col min="3" max="3" width="40.28515625" customWidth="1"/>
    <col min="4" max="4" width="9.42578125" hidden="1" customWidth="1"/>
    <col min="5" max="5" width="35.7109375" customWidth="1"/>
    <col min="6" max="6" width="15.42578125" style="20" customWidth="1"/>
    <col min="7" max="7" width="9.42578125" style="20" hidden="1" customWidth="1"/>
    <col min="8" max="8" width="12.85546875" style="20" customWidth="1"/>
    <col min="9" max="9" width="13.85546875" hidden="1" customWidth="1"/>
    <col min="10" max="10" width="14.5703125" hidden="1" customWidth="1"/>
    <col min="11" max="11" width="19.7109375" customWidth="1"/>
    <col min="12" max="12" width="18.7109375" customWidth="1"/>
    <col min="13" max="13" width="21.85546875" customWidth="1"/>
    <col min="14" max="14" width="20.7109375" customWidth="1"/>
    <col min="15" max="15" width="20.5703125" customWidth="1"/>
    <col min="16" max="17" width="21.28515625" customWidth="1"/>
    <col min="18" max="18" width="23" customWidth="1"/>
    <col min="19" max="19" width="17.140625" customWidth="1"/>
    <col min="20" max="20" width="20.7109375" customWidth="1"/>
    <col min="21" max="21" width="44.28515625" customWidth="1"/>
    <col min="22" max="22" width="21.85546875" hidden="1" customWidth="1"/>
  </cols>
  <sheetData>
    <row r="2" spans="1:22" ht="25.5" customHeight="1" x14ac:dyDescent="0.25">
      <c r="A2" s="153" t="s">
        <v>731</v>
      </c>
      <c r="B2" s="153"/>
      <c r="C2" s="153"/>
      <c r="D2" s="153"/>
      <c r="E2" s="153"/>
      <c r="F2" s="153"/>
      <c r="G2" s="153"/>
      <c r="H2" s="153"/>
      <c r="I2" s="153"/>
      <c r="J2" s="153"/>
      <c r="K2" s="153"/>
      <c r="L2" s="153"/>
      <c r="M2" s="153"/>
      <c r="N2" s="153"/>
      <c r="O2" s="153"/>
      <c r="P2" s="153"/>
      <c r="Q2" s="153"/>
      <c r="R2" s="153"/>
      <c r="S2" s="153"/>
      <c r="T2" s="153"/>
      <c r="U2" s="153"/>
      <c r="V2" s="153"/>
    </row>
    <row r="3" spans="1:22" s="5" customFormat="1" x14ac:dyDescent="0.25">
      <c r="B3" s="11"/>
      <c r="C3" s="11"/>
      <c r="D3" s="11"/>
      <c r="E3" s="11"/>
      <c r="F3" s="11"/>
      <c r="G3" s="14"/>
      <c r="H3" s="14"/>
    </row>
    <row r="4" spans="1:22" s="3" customFormat="1" ht="137.25" customHeight="1" x14ac:dyDescent="0.2">
      <c r="A4" s="25" t="s">
        <v>15</v>
      </c>
      <c r="B4" s="25" t="s">
        <v>719</v>
      </c>
      <c r="C4" s="25" t="s">
        <v>721</v>
      </c>
      <c r="D4" s="25" t="s">
        <v>722</v>
      </c>
      <c r="E4" s="25" t="s">
        <v>723</v>
      </c>
      <c r="F4" s="25" t="s">
        <v>26</v>
      </c>
      <c r="G4" s="25" t="s">
        <v>17</v>
      </c>
      <c r="H4" s="25" t="s">
        <v>3</v>
      </c>
      <c r="I4" s="25" t="s">
        <v>724</v>
      </c>
      <c r="J4" s="25" t="s">
        <v>4</v>
      </c>
      <c r="K4" s="25" t="s">
        <v>5</v>
      </c>
      <c r="L4" s="25" t="s">
        <v>7</v>
      </c>
      <c r="M4" s="25" t="s">
        <v>23</v>
      </c>
      <c r="N4" s="25" t="s">
        <v>19</v>
      </c>
      <c r="O4" s="25" t="s">
        <v>20</v>
      </c>
      <c r="P4" s="25" t="s">
        <v>21</v>
      </c>
      <c r="Q4" s="25" t="s">
        <v>22</v>
      </c>
      <c r="R4" s="25" t="s">
        <v>9</v>
      </c>
      <c r="S4" s="25" t="s">
        <v>24</v>
      </c>
      <c r="T4" s="25" t="s">
        <v>11</v>
      </c>
      <c r="U4" s="25" t="s">
        <v>13</v>
      </c>
      <c r="V4" s="25" t="s">
        <v>25</v>
      </c>
    </row>
    <row r="5" spans="1:22" s="3" customFormat="1" ht="21" customHeight="1" x14ac:dyDescent="0.2">
      <c r="A5" s="25">
        <v>1</v>
      </c>
      <c r="B5" s="25">
        <v>2</v>
      </c>
      <c r="C5" s="25">
        <v>3</v>
      </c>
      <c r="D5" s="25">
        <v>4</v>
      </c>
      <c r="E5" s="25">
        <v>4</v>
      </c>
      <c r="F5" s="25">
        <v>5</v>
      </c>
      <c r="G5" s="25">
        <v>7</v>
      </c>
      <c r="H5" s="25">
        <v>6</v>
      </c>
      <c r="I5" s="25">
        <v>9</v>
      </c>
      <c r="J5" s="25"/>
      <c r="K5" s="25">
        <v>7</v>
      </c>
      <c r="L5" s="25">
        <v>8</v>
      </c>
      <c r="M5" s="25">
        <v>9</v>
      </c>
      <c r="N5" s="25">
        <v>10</v>
      </c>
      <c r="O5" s="25">
        <v>11</v>
      </c>
      <c r="P5" s="25">
        <v>12</v>
      </c>
      <c r="Q5" s="25">
        <v>13</v>
      </c>
      <c r="R5" s="25">
        <v>14</v>
      </c>
      <c r="S5" s="25" t="s">
        <v>837</v>
      </c>
      <c r="T5" s="25" t="s">
        <v>838</v>
      </c>
      <c r="U5" s="25">
        <v>17</v>
      </c>
      <c r="V5" s="25">
        <v>33</v>
      </c>
    </row>
    <row r="6" spans="1:22" s="22" customFormat="1" ht="24" customHeight="1" x14ac:dyDescent="0.25">
      <c r="A6" s="151" t="s">
        <v>30</v>
      </c>
      <c r="B6" s="151"/>
      <c r="C6" s="151"/>
      <c r="D6" s="151"/>
      <c r="E6" s="151"/>
      <c r="F6" s="151"/>
      <c r="G6" s="151"/>
      <c r="H6" s="151"/>
      <c r="I6" s="151"/>
      <c r="J6" s="151"/>
      <c r="K6" s="151"/>
      <c r="L6" s="151"/>
      <c r="M6" s="151"/>
      <c r="N6" s="151"/>
      <c r="O6" s="151"/>
      <c r="P6" s="151"/>
      <c r="Q6" s="151"/>
      <c r="R6" s="151"/>
      <c r="S6" s="151"/>
      <c r="T6" s="151"/>
      <c r="U6" s="151"/>
      <c r="V6" s="151"/>
    </row>
    <row r="7" spans="1:22" s="13" customFormat="1" ht="100.5" customHeight="1" x14ac:dyDescent="0.25">
      <c r="A7" s="26" t="s">
        <v>251</v>
      </c>
      <c r="B7" s="26" t="s">
        <v>31</v>
      </c>
      <c r="C7" s="26" t="s">
        <v>745</v>
      </c>
      <c r="D7" s="26">
        <v>73</v>
      </c>
      <c r="E7" s="26" t="s">
        <v>475</v>
      </c>
      <c r="F7" s="71" t="s">
        <v>27</v>
      </c>
      <c r="G7" s="71" t="s">
        <v>476</v>
      </c>
      <c r="H7" s="113" t="s">
        <v>36</v>
      </c>
      <c r="I7" s="113" t="s">
        <v>477</v>
      </c>
      <c r="J7" s="113">
        <v>6.8199999999999997E-2</v>
      </c>
      <c r="K7" s="113">
        <v>6.13E-2</v>
      </c>
      <c r="L7" s="114">
        <v>35</v>
      </c>
      <c r="M7" s="113">
        <v>6.7299999999999999E-2</v>
      </c>
      <c r="N7" s="113">
        <v>6.7299999999999999E-2</v>
      </c>
      <c r="O7" s="113">
        <v>0.1</v>
      </c>
      <c r="P7" s="113">
        <v>0.1</v>
      </c>
      <c r="Q7" s="113" t="s">
        <v>38</v>
      </c>
      <c r="R7" s="113">
        <v>0.1</v>
      </c>
      <c r="S7" s="74">
        <f>K7/M7</f>
        <v>0.91084695393759285</v>
      </c>
      <c r="T7" s="74">
        <f>K7/R7</f>
        <v>0.61299999999999999</v>
      </c>
      <c r="U7" s="113"/>
      <c r="V7" s="26"/>
    </row>
    <row r="8" spans="1:22" s="13" customFormat="1" ht="130.5" customHeight="1" x14ac:dyDescent="0.25">
      <c r="A8" s="26" t="s">
        <v>251</v>
      </c>
      <c r="B8" s="26" t="s">
        <v>43</v>
      </c>
      <c r="C8" s="26" t="s">
        <v>781</v>
      </c>
      <c r="D8" s="26">
        <v>80</v>
      </c>
      <c r="E8" s="26" t="s">
        <v>478</v>
      </c>
      <c r="F8" s="71" t="s">
        <v>27</v>
      </c>
      <c r="G8" s="71" t="s">
        <v>476</v>
      </c>
      <c r="H8" s="113" t="s">
        <v>36</v>
      </c>
      <c r="I8" s="113" t="s">
        <v>477</v>
      </c>
      <c r="J8" s="113">
        <v>0</v>
      </c>
      <c r="K8" s="113">
        <v>0</v>
      </c>
      <c r="L8" s="114">
        <v>23</v>
      </c>
      <c r="M8" s="113" t="s">
        <v>38</v>
      </c>
      <c r="N8" s="113" t="s">
        <v>38</v>
      </c>
      <c r="O8" s="113" t="s">
        <v>38</v>
      </c>
      <c r="P8" s="113" t="s">
        <v>38</v>
      </c>
      <c r="Q8" s="113" t="s">
        <v>38</v>
      </c>
      <c r="R8" s="113">
        <v>0.5</v>
      </c>
      <c r="S8" s="74" t="s">
        <v>28</v>
      </c>
      <c r="T8" s="74">
        <f>K8/R8</f>
        <v>0</v>
      </c>
      <c r="U8" s="113"/>
      <c r="V8" s="26"/>
    </row>
    <row r="9" spans="1:22" s="13" customFormat="1" ht="82.5" customHeight="1" x14ac:dyDescent="0.25">
      <c r="A9" s="26" t="s">
        <v>251</v>
      </c>
      <c r="B9" s="26" t="s">
        <v>47</v>
      </c>
      <c r="C9" s="26" t="s">
        <v>748</v>
      </c>
      <c r="D9" s="26">
        <v>81</v>
      </c>
      <c r="E9" s="26" t="s">
        <v>479</v>
      </c>
      <c r="F9" s="71" t="s">
        <v>27</v>
      </c>
      <c r="G9" s="71" t="s">
        <v>476</v>
      </c>
      <c r="H9" s="113" t="s">
        <v>36</v>
      </c>
      <c r="I9" s="113" t="s">
        <v>477</v>
      </c>
      <c r="J9" s="113">
        <v>0.46700000000000003</v>
      </c>
      <c r="K9" s="113">
        <v>0.68</v>
      </c>
      <c r="L9" s="114">
        <v>28</v>
      </c>
      <c r="M9" s="113">
        <v>0.39040000000000002</v>
      </c>
      <c r="N9" s="113">
        <v>0.5</v>
      </c>
      <c r="O9" s="113">
        <v>0.6</v>
      </c>
      <c r="P9" s="113">
        <v>0.7</v>
      </c>
      <c r="Q9" s="113">
        <v>0.8</v>
      </c>
      <c r="R9" s="113">
        <v>0.8</v>
      </c>
      <c r="S9" s="74">
        <f>K9/M9</f>
        <v>1.7418032786885247</v>
      </c>
      <c r="T9" s="74">
        <f>K9/R9</f>
        <v>0.85</v>
      </c>
      <c r="U9" s="113"/>
      <c r="V9" s="26"/>
    </row>
    <row r="10" spans="1:22" s="22" customFormat="1" ht="24" customHeight="1" x14ac:dyDescent="0.25">
      <c r="A10" s="151" t="s">
        <v>807</v>
      </c>
      <c r="B10" s="151"/>
      <c r="C10" s="151"/>
      <c r="D10" s="151"/>
      <c r="E10" s="151"/>
      <c r="F10" s="151"/>
      <c r="G10" s="151"/>
      <c r="H10" s="151"/>
      <c r="I10" s="151"/>
      <c r="J10" s="151"/>
      <c r="K10" s="151"/>
      <c r="L10" s="151"/>
      <c r="M10" s="151"/>
      <c r="N10" s="151"/>
      <c r="O10" s="151"/>
      <c r="P10" s="151"/>
      <c r="Q10" s="151"/>
      <c r="R10" s="151"/>
      <c r="S10" s="151"/>
      <c r="T10" s="151"/>
      <c r="U10" s="151"/>
      <c r="V10" s="151"/>
    </row>
    <row r="11" spans="1:22" s="13" customFormat="1" ht="156" customHeight="1" x14ac:dyDescent="0.25">
      <c r="A11" s="26" t="s">
        <v>251</v>
      </c>
      <c r="B11" s="26" t="s">
        <v>855</v>
      </c>
      <c r="C11" s="26" t="s">
        <v>782</v>
      </c>
      <c r="D11" s="26">
        <v>91</v>
      </c>
      <c r="E11" s="26" t="s">
        <v>480</v>
      </c>
      <c r="F11" s="71" t="s">
        <v>27</v>
      </c>
      <c r="G11" s="71" t="s">
        <v>476</v>
      </c>
      <c r="H11" s="71" t="s">
        <v>36</v>
      </c>
      <c r="I11" s="71" t="s">
        <v>477</v>
      </c>
      <c r="J11" s="76">
        <v>0</v>
      </c>
      <c r="K11" s="76">
        <v>0</v>
      </c>
      <c r="L11" s="71">
        <v>28</v>
      </c>
      <c r="M11" s="76" t="s">
        <v>38</v>
      </c>
      <c r="N11" s="76">
        <v>0.04</v>
      </c>
      <c r="O11" s="76">
        <v>0.5</v>
      </c>
      <c r="P11" s="71" t="s">
        <v>38</v>
      </c>
      <c r="Q11" s="71" t="s">
        <v>38</v>
      </c>
      <c r="R11" s="76">
        <v>0.5</v>
      </c>
      <c r="S11" s="74" t="s">
        <v>28</v>
      </c>
      <c r="T11" s="74">
        <f>K11/R11</f>
        <v>0</v>
      </c>
      <c r="U11" s="71"/>
      <c r="V11" s="26"/>
    </row>
    <row r="12" spans="1:22" s="13" customFormat="1" ht="150.75" customHeight="1" x14ac:dyDescent="0.25">
      <c r="A12" s="26" t="s">
        <v>251</v>
      </c>
      <c r="B12" s="26" t="s">
        <v>481</v>
      </c>
      <c r="C12" s="26" t="s">
        <v>783</v>
      </c>
      <c r="D12" s="26">
        <v>95</v>
      </c>
      <c r="E12" s="26" t="s">
        <v>482</v>
      </c>
      <c r="F12" s="71" t="s">
        <v>27</v>
      </c>
      <c r="G12" s="71" t="s">
        <v>476</v>
      </c>
      <c r="H12" s="71" t="s">
        <v>36</v>
      </c>
      <c r="I12" s="71" t="s">
        <v>477</v>
      </c>
      <c r="J12" s="113">
        <v>0.10290000000000001</v>
      </c>
      <c r="K12" s="113">
        <v>0.1031</v>
      </c>
      <c r="L12" s="71">
        <v>3</v>
      </c>
      <c r="M12" s="76">
        <v>0.17</v>
      </c>
      <c r="N12" s="76">
        <v>0.53</v>
      </c>
      <c r="O12" s="76">
        <v>0.7</v>
      </c>
      <c r="P12" s="71" t="s">
        <v>38</v>
      </c>
      <c r="Q12" s="71" t="s">
        <v>38</v>
      </c>
      <c r="R12" s="76">
        <v>0.7</v>
      </c>
      <c r="S12" s="74">
        <f>K12/M12</f>
        <v>0.60647058823529409</v>
      </c>
      <c r="T12" s="74">
        <f>K12/R12</f>
        <v>0.1472857142857143</v>
      </c>
      <c r="U12" s="71"/>
      <c r="V12" s="26"/>
    </row>
    <row r="13" spans="1:22" s="13" customFormat="1" ht="123" customHeight="1" x14ac:dyDescent="0.25">
      <c r="A13" s="26" t="s">
        <v>251</v>
      </c>
      <c r="B13" s="26" t="s">
        <v>483</v>
      </c>
      <c r="C13" s="26" t="s">
        <v>784</v>
      </c>
      <c r="D13" s="26">
        <v>94</v>
      </c>
      <c r="E13" s="26" t="s">
        <v>484</v>
      </c>
      <c r="F13" s="71" t="s">
        <v>27</v>
      </c>
      <c r="G13" s="71" t="s">
        <v>476</v>
      </c>
      <c r="H13" s="71" t="s">
        <v>36</v>
      </c>
      <c r="I13" s="71" t="s">
        <v>477</v>
      </c>
      <c r="J13" s="113">
        <v>1.6500000000000001E-2</v>
      </c>
      <c r="K13" s="113">
        <v>0.23</v>
      </c>
      <c r="L13" s="71">
        <v>9</v>
      </c>
      <c r="M13" s="76">
        <v>0.37269999999999998</v>
      </c>
      <c r="N13" s="76">
        <v>0.5726</v>
      </c>
      <c r="O13" s="76">
        <v>0.92</v>
      </c>
      <c r="P13" s="71" t="s">
        <v>38</v>
      </c>
      <c r="Q13" s="71" t="s">
        <v>38</v>
      </c>
      <c r="R13" s="76">
        <v>0.5</v>
      </c>
      <c r="S13" s="74">
        <f>K13/M13</f>
        <v>0.61711832573115111</v>
      </c>
      <c r="T13" s="74">
        <f>K13/R13</f>
        <v>0.46</v>
      </c>
      <c r="U13" s="71"/>
      <c r="V13" s="26"/>
    </row>
    <row r="14" spans="1:22" s="13" customFormat="1" ht="104.25" customHeight="1" x14ac:dyDescent="0.25">
      <c r="A14" s="26" t="s">
        <v>251</v>
      </c>
      <c r="B14" s="26" t="s">
        <v>63</v>
      </c>
      <c r="C14" s="26" t="s">
        <v>752</v>
      </c>
      <c r="D14" s="26">
        <v>92</v>
      </c>
      <c r="E14" s="26" t="s">
        <v>485</v>
      </c>
      <c r="F14" s="71" t="s">
        <v>27</v>
      </c>
      <c r="G14" s="71" t="s">
        <v>476</v>
      </c>
      <c r="H14" s="71" t="s">
        <v>36</v>
      </c>
      <c r="I14" s="71" t="s">
        <v>477</v>
      </c>
      <c r="J14" s="113">
        <v>0.63729999999999998</v>
      </c>
      <c r="K14" s="113">
        <v>0.78800000000000003</v>
      </c>
      <c r="L14" s="71">
        <v>1</v>
      </c>
      <c r="M14" s="76">
        <v>0.68859999999999999</v>
      </c>
      <c r="N14" s="76">
        <v>0.77759999999999996</v>
      </c>
      <c r="O14" s="76">
        <v>0.78</v>
      </c>
      <c r="P14" s="71" t="s">
        <v>38</v>
      </c>
      <c r="Q14" s="71" t="s">
        <v>38</v>
      </c>
      <c r="R14" s="76">
        <v>0.67</v>
      </c>
      <c r="S14" s="74">
        <f>K14/M14</f>
        <v>1.1443508568109209</v>
      </c>
      <c r="T14" s="74">
        <f>K14/R14</f>
        <v>1.1761194029850746</v>
      </c>
      <c r="U14" s="71"/>
      <c r="V14" s="26"/>
    </row>
    <row r="15" spans="1:22" s="13" customFormat="1" ht="115.5" customHeight="1" x14ac:dyDescent="0.25">
      <c r="A15" s="26" t="s">
        <v>251</v>
      </c>
      <c r="B15" s="26" t="s">
        <v>65</v>
      </c>
      <c r="C15" s="26" t="s">
        <v>753</v>
      </c>
      <c r="D15" s="26">
        <v>93</v>
      </c>
      <c r="E15" s="26" t="s">
        <v>486</v>
      </c>
      <c r="F15" s="71" t="s">
        <v>27</v>
      </c>
      <c r="G15" s="71" t="s">
        <v>476</v>
      </c>
      <c r="H15" s="71" t="s">
        <v>36</v>
      </c>
      <c r="I15" s="71" t="s">
        <v>477</v>
      </c>
      <c r="J15" s="76">
        <v>0.21</v>
      </c>
      <c r="K15" s="113">
        <v>0.25</v>
      </c>
      <c r="L15" s="71">
        <v>2</v>
      </c>
      <c r="M15" s="76">
        <v>0.30259999999999998</v>
      </c>
      <c r="N15" s="76">
        <v>0.6</v>
      </c>
      <c r="O15" s="76" t="s">
        <v>38</v>
      </c>
      <c r="P15" s="71" t="s">
        <v>38</v>
      </c>
      <c r="Q15" s="71" t="s">
        <v>38</v>
      </c>
      <c r="R15" s="76">
        <v>0.6</v>
      </c>
      <c r="S15" s="74">
        <f>K15/M15</f>
        <v>0.82617316589557177</v>
      </c>
      <c r="T15" s="74">
        <f>K15/R15</f>
        <v>0.41666666666666669</v>
      </c>
      <c r="U15" s="71"/>
      <c r="V15" s="26"/>
    </row>
    <row r="16" spans="1:22" s="22" customFormat="1" ht="24" customHeight="1" x14ac:dyDescent="0.25">
      <c r="A16" s="151" t="s">
        <v>83</v>
      </c>
      <c r="B16" s="151"/>
      <c r="C16" s="151"/>
      <c r="D16" s="151"/>
      <c r="E16" s="151"/>
      <c r="F16" s="151"/>
      <c r="G16" s="151"/>
      <c r="H16" s="151"/>
      <c r="I16" s="151"/>
      <c r="J16" s="151"/>
      <c r="K16" s="151"/>
      <c r="L16" s="151"/>
      <c r="M16" s="151"/>
      <c r="N16" s="151"/>
      <c r="O16" s="151"/>
      <c r="P16" s="151"/>
      <c r="Q16" s="151"/>
      <c r="R16" s="151"/>
      <c r="S16" s="151"/>
      <c r="T16" s="151"/>
      <c r="U16" s="151"/>
      <c r="V16" s="151"/>
    </row>
    <row r="17" spans="1:22" s="13" customFormat="1" ht="100.5" customHeight="1" x14ac:dyDescent="0.25">
      <c r="A17" s="26" t="s">
        <v>251</v>
      </c>
      <c r="B17" s="26" t="s">
        <v>84</v>
      </c>
      <c r="C17" s="26" t="s">
        <v>759</v>
      </c>
      <c r="D17" s="26">
        <v>111</v>
      </c>
      <c r="E17" s="26" t="s">
        <v>487</v>
      </c>
      <c r="F17" s="71" t="s">
        <v>488</v>
      </c>
      <c r="G17" s="71" t="s">
        <v>476</v>
      </c>
      <c r="H17" s="71" t="s">
        <v>86</v>
      </c>
      <c r="I17" s="71" t="s">
        <v>87</v>
      </c>
      <c r="J17" s="113">
        <v>0.218</v>
      </c>
      <c r="K17" s="113">
        <v>0.25</v>
      </c>
      <c r="L17" s="71">
        <v>3</v>
      </c>
      <c r="M17" s="76">
        <v>0.3</v>
      </c>
      <c r="N17" s="76">
        <v>0.3</v>
      </c>
      <c r="O17" s="76">
        <v>0.3</v>
      </c>
      <c r="P17" s="113">
        <v>0.3</v>
      </c>
      <c r="Q17" s="113" t="s">
        <v>28</v>
      </c>
      <c r="R17" s="76">
        <v>0.3</v>
      </c>
      <c r="S17" s="74">
        <f>K17/M17</f>
        <v>0.83333333333333337</v>
      </c>
      <c r="T17" s="74">
        <f>K17/R17</f>
        <v>0.83333333333333337</v>
      </c>
      <c r="U17" s="113"/>
      <c r="V17" s="26"/>
    </row>
    <row r="18" spans="1:22" s="13" customFormat="1" ht="112.5" customHeight="1" x14ac:dyDescent="0.25">
      <c r="A18" s="26" t="s">
        <v>251</v>
      </c>
      <c r="B18" s="26" t="s">
        <v>94</v>
      </c>
      <c r="C18" s="26" t="s">
        <v>761</v>
      </c>
      <c r="D18" s="26">
        <v>113</v>
      </c>
      <c r="E18" s="26" t="s">
        <v>489</v>
      </c>
      <c r="F18" s="71" t="s">
        <v>27</v>
      </c>
      <c r="G18" s="71" t="s">
        <v>476</v>
      </c>
      <c r="H18" s="71" t="s">
        <v>86</v>
      </c>
      <c r="I18" s="71" t="s">
        <v>490</v>
      </c>
      <c r="J18" s="76">
        <v>0.34</v>
      </c>
      <c r="K18" s="76">
        <v>0.34</v>
      </c>
      <c r="L18" s="71">
        <v>2</v>
      </c>
      <c r="M18" s="102" t="s">
        <v>491</v>
      </c>
      <c r="N18" s="102" t="s">
        <v>491</v>
      </c>
      <c r="O18" s="28" t="s">
        <v>491</v>
      </c>
      <c r="P18" s="26" t="s">
        <v>491</v>
      </c>
      <c r="Q18" s="26" t="s">
        <v>491</v>
      </c>
      <c r="R18" s="28" t="s">
        <v>491</v>
      </c>
      <c r="S18" s="74" t="s">
        <v>28</v>
      </c>
      <c r="T18" s="74">
        <v>2.27</v>
      </c>
      <c r="U18" s="71"/>
      <c r="V18" s="26"/>
    </row>
    <row r="19" spans="1:22" s="13" customFormat="1" ht="117" customHeight="1" x14ac:dyDescent="0.25">
      <c r="A19" s="26" t="s">
        <v>251</v>
      </c>
      <c r="B19" s="26" t="s">
        <v>109</v>
      </c>
      <c r="C19" s="26" t="s">
        <v>765</v>
      </c>
      <c r="D19" s="26">
        <v>110</v>
      </c>
      <c r="E19" s="26" t="s">
        <v>492</v>
      </c>
      <c r="F19" s="71" t="s">
        <v>488</v>
      </c>
      <c r="G19" s="71" t="s">
        <v>476</v>
      </c>
      <c r="H19" s="71" t="s">
        <v>91</v>
      </c>
      <c r="I19" s="71" t="s">
        <v>92</v>
      </c>
      <c r="J19" s="113">
        <v>3.5000000000000001E-3</v>
      </c>
      <c r="K19" s="113">
        <v>3.5000000000000001E-3</v>
      </c>
      <c r="L19" s="71">
        <f>16+13+3+84</f>
        <v>116</v>
      </c>
      <c r="M19" s="113">
        <v>3.5000000000000001E-3</v>
      </c>
      <c r="N19" s="113">
        <v>3.5999999999999999E-3</v>
      </c>
      <c r="O19" s="113">
        <v>3.7000000000000002E-3</v>
      </c>
      <c r="P19" s="113">
        <v>3.8999999999999998E-3</v>
      </c>
      <c r="Q19" s="113">
        <v>4.0000000000000001E-3</v>
      </c>
      <c r="R19" s="113">
        <v>4.0000000000000001E-3</v>
      </c>
      <c r="S19" s="74">
        <f>K19/M19</f>
        <v>1</v>
      </c>
      <c r="T19" s="74">
        <f>K19/R19</f>
        <v>0.875</v>
      </c>
      <c r="U19" s="113"/>
      <c r="V19" s="26"/>
    </row>
    <row r="20" spans="1:22" s="13" customFormat="1" ht="128.25" customHeight="1" x14ac:dyDescent="0.25">
      <c r="A20" s="26" t="s">
        <v>251</v>
      </c>
      <c r="B20" s="26" t="s">
        <v>89</v>
      </c>
      <c r="C20" s="26" t="s">
        <v>760</v>
      </c>
      <c r="D20" s="26">
        <v>112</v>
      </c>
      <c r="E20" s="26" t="s">
        <v>493</v>
      </c>
      <c r="F20" s="71" t="s">
        <v>488</v>
      </c>
      <c r="G20" s="71" t="s">
        <v>476</v>
      </c>
      <c r="H20" s="71" t="s">
        <v>91</v>
      </c>
      <c r="I20" s="71" t="s">
        <v>92</v>
      </c>
      <c r="J20" s="76">
        <v>0.08</v>
      </c>
      <c r="K20" s="76">
        <v>0.08</v>
      </c>
      <c r="L20" s="71">
        <v>1</v>
      </c>
      <c r="M20" s="113">
        <v>2.3999999999999998E-3</v>
      </c>
      <c r="N20" s="113">
        <v>2.3999999999999998E-3</v>
      </c>
      <c r="O20" s="113">
        <v>2.5000000000000001E-3</v>
      </c>
      <c r="P20" s="113">
        <v>2.5000000000000001E-3</v>
      </c>
      <c r="Q20" s="113">
        <v>2.5000000000000001E-3</v>
      </c>
      <c r="R20" s="76">
        <v>0.25</v>
      </c>
      <c r="S20" s="74">
        <f>K20/M20</f>
        <v>33.333333333333336</v>
      </c>
      <c r="T20" s="74">
        <f>K20/R20</f>
        <v>0.32</v>
      </c>
      <c r="U20" s="71"/>
      <c r="V20" s="26"/>
    </row>
    <row r="21" spans="1:22" s="13" customFormat="1" ht="84.75" customHeight="1" x14ac:dyDescent="0.25">
      <c r="A21" s="26" t="s">
        <v>251</v>
      </c>
      <c r="B21" s="26" t="s">
        <v>103</v>
      </c>
      <c r="C21" s="26" t="s">
        <v>764</v>
      </c>
      <c r="D21" s="26">
        <v>122</v>
      </c>
      <c r="E21" s="26" t="s">
        <v>494</v>
      </c>
      <c r="F21" s="71" t="s">
        <v>488</v>
      </c>
      <c r="G21" s="71" t="s">
        <v>476</v>
      </c>
      <c r="H21" s="71" t="s">
        <v>801</v>
      </c>
      <c r="I21" s="71" t="s">
        <v>802</v>
      </c>
      <c r="J21" s="113">
        <v>0.70920000000000005</v>
      </c>
      <c r="K21" s="113">
        <v>0.85199999999999998</v>
      </c>
      <c r="L21" s="71">
        <v>1</v>
      </c>
      <c r="M21" s="76">
        <v>0.86</v>
      </c>
      <c r="N21" s="76">
        <v>0.9</v>
      </c>
      <c r="O21" s="76">
        <v>0.95</v>
      </c>
      <c r="P21" s="76">
        <v>0.9</v>
      </c>
      <c r="Q21" s="76">
        <v>0.87</v>
      </c>
      <c r="R21" s="76">
        <v>0.95</v>
      </c>
      <c r="S21" s="74">
        <f>K21/M21</f>
        <v>0.99069767441860468</v>
      </c>
      <c r="T21" s="74">
        <f>K21/R21</f>
        <v>0.89684210526315788</v>
      </c>
      <c r="U21" s="113"/>
      <c r="V21" s="26"/>
    </row>
    <row r="22" spans="1:22" s="22" customFormat="1" ht="24" customHeight="1" x14ac:dyDescent="0.25">
      <c r="A22" s="151" t="s">
        <v>119</v>
      </c>
      <c r="B22" s="151"/>
      <c r="C22" s="151"/>
      <c r="D22" s="151"/>
      <c r="E22" s="151"/>
      <c r="F22" s="151"/>
      <c r="G22" s="151"/>
      <c r="H22" s="151"/>
      <c r="I22" s="151"/>
      <c r="J22" s="151"/>
      <c r="K22" s="151"/>
      <c r="L22" s="151"/>
      <c r="M22" s="151"/>
      <c r="N22" s="151"/>
      <c r="O22" s="151"/>
      <c r="P22" s="151"/>
      <c r="Q22" s="151"/>
      <c r="R22" s="151"/>
      <c r="S22" s="151"/>
      <c r="T22" s="151"/>
      <c r="U22" s="151"/>
      <c r="V22" s="151"/>
    </row>
    <row r="23" spans="1:22" s="13" customFormat="1" ht="136.5" customHeight="1" x14ac:dyDescent="0.25">
      <c r="A23" s="26" t="s">
        <v>251</v>
      </c>
      <c r="B23" s="26" t="s">
        <v>495</v>
      </c>
      <c r="C23" s="26" t="s">
        <v>785</v>
      </c>
      <c r="D23" s="26">
        <v>124</v>
      </c>
      <c r="E23" s="26" t="s">
        <v>496</v>
      </c>
      <c r="F23" s="71" t="s">
        <v>34</v>
      </c>
      <c r="G23" s="71" t="s">
        <v>476</v>
      </c>
      <c r="H23" s="71" t="s">
        <v>86</v>
      </c>
      <c r="I23" s="71" t="s">
        <v>87</v>
      </c>
      <c r="J23" s="71">
        <v>0</v>
      </c>
      <c r="K23" s="114">
        <v>106</v>
      </c>
      <c r="L23" s="71">
        <v>59</v>
      </c>
      <c r="M23" s="75">
        <v>89</v>
      </c>
      <c r="N23" s="75">
        <v>491</v>
      </c>
      <c r="O23" s="75">
        <v>900</v>
      </c>
      <c r="P23" s="71" t="s">
        <v>125</v>
      </c>
      <c r="Q23" s="71" t="s">
        <v>125</v>
      </c>
      <c r="R23" s="75">
        <v>900</v>
      </c>
      <c r="S23" s="74">
        <f>K23/M23</f>
        <v>1.1910112359550562</v>
      </c>
      <c r="T23" s="74">
        <f>K23/R23</f>
        <v>0.11777777777777777</v>
      </c>
      <c r="U23" s="26"/>
      <c r="V23" s="26"/>
    </row>
    <row r="24" spans="1:22" s="13" customFormat="1" ht="94.5" customHeight="1" x14ac:dyDescent="0.25">
      <c r="A24" s="26" t="s">
        <v>251</v>
      </c>
      <c r="B24" s="26" t="s">
        <v>786</v>
      </c>
      <c r="C24" s="26" t="s">
        <v>768</v>
      </c>
      <c r="D24" s="26">
        <v>123</v>
      </c>
      <c r="E24" s="26" t="s">
        <v>497</v>
      </c>
      <c r="F24" s="71" t="s">
        <v>27</v>
      </c>
      <c r="G24" s="71" t="s">
        <v>476</v>
      </c>
      <c r="H24" s="71" t="s">
        <v>86</v>
      </c>
      <c r="I24" s="71" t="s">
        <v>87</v>
      </c>
      <c r="J24" s="113">
        <v>0.499</v>
      </c>
      <c r="K24" s="76">
        <v>0.4</v>
      </c>
      <c r="L24" s="71">
        <v>2</v>
      </c>
      <c r="M24" s="113">
        <v>0.35</v>
      </c>
      <c r="N24" s="113">
        <v>0.35</v>
      </c>
      <c r="O24" s="113">
        <v>0.35</v>
      </c>
      <c r="P24" s="113">
        <v>0.35</v>
      </c>
      <c r="Q24" s="113" t="s">
        <v>28</v>
      </c>
      <c r="R24" s="113">
        <v>0.35</v>
      </c>
      <c r="S24" s="74">
        <f>K24/M24</f>
        <v>1.142857142857143</v>
      </c>
      <c r="T24" s="74">
        <f>K24/R24</f>
        <v>1.142857142857143</v>
      </c>
      <c r="U24" s="102"/>
      <c r="V24" s="26"/>
    </row>
    <row r="25" spans="1:22" s="22" customFormat="1" ht="24" customHeight="1" x14ac:dyDescent="0.25">
      <c r="A25" s="151" t="s">
        <v>128</v>
      </c>
      <c r="B25" s="151"/>
      <c r="C25" s="151"/>
      <c r="D25" s="151"/>
      <c r="E25" s="151"/>
      <c r="F25" s="151"/>
      <c r="G25" s="151"/>
      <c r="H25" s="151"/>
      <c r="I25" s="151"/>
      <c r="J25" s="151"/>
      <c r="K25" s="151"/>
      <c r="L25" s="151"/>
      <c r="M25" s="151"/>
      <c r="N25" s="151"/>
      <c r="O25" s="151"/>
      <c r="P25" s="151"/>
      <c r="Q25" s="151"/>
      <c r="R25" s="151"/>
      <c r="S25" s="151"/>
      <c r="T25" s="151"/>
      <c r="U25" s="151"/>
      <c r="V25" s="151"/>
    </row>
    <row r="26" spans="1:22" s="13" customFormat="1" ht="78" customHeight="1" x14ac:dyDescent="0.25">
      <c r="A26" s="26" t="s">
        <v>251</v>
      </c>
      <c r="B26" s="26" t="s">
        <v>498</v>
      </c>
      <c r="C26" s="26" t="s">
        <v>770</v>
      </c>
      <c r="D26" s="26">
        <v>127</v>
      </c>
      <c r="E26" s="26" t="s">
        <v>499</v>
      </c>
      <c r="F26" s="71" t="s">
        <v>27</v>
      </c>
      <c r="G26" s="71" t="s">
        <v>476</v>
      </c>
      <c r="H26" s="71" t="s">
        <v>131</v>
      </c>
      <c r="I26" s="71"/>
      <c r="J26" s="71">
        <v>0</v>
      </c>
      <c r="K26" s="71">
        <v>0</v>
      </c>
      <c r="L26" s="71">
        <v>0</v>
      </c>
      <c r="M26" s="76"/>
      <c r="N26" s="76"/>
      <c r="O26" s="76">
        <v>1</v>
      </c>
      <c r="P26" s="71"/>
      <c r="Q26" s="71"/>
      <c r="R26" s="76">
        <v>1</v>
      </c>
      <c r="S26" s="74">
        <v>0</v>
      </c>
      <c r="T26" s="74">
        <f t="shared" ref="T26:T31" si="0">K26/R26</f>
        <v>0</v>
      </c>
      <c r="U26" s="26"/>
      <c r="V26" s="26"/>
    </row>
    <row r="27" spans="1:22" s="13" customFormat="1" ht="154.5" customHeight="1" x14ac:dyDescent="0.25">
      <c r="A27" s="26" t="s">
        <v>251</v>
      </c>
      <c r="B27" s="26" t="s">
        <v>500</v>
      </c>
      <c r="C27" s="26" t="s">
        <v>787</v>
      </c>
      <c r="D27" s="26">
        <v>125</v>
      </c>
      <c r="E27" s="26" t="s">
        <v>728</v>
      </c>
      <c r="F27" s="71" t="s">
        <v>34</v>
      </c>
      <c r="G27" s="71" t="s">
        <v>476</v>
      </c>
      <c r="H27" s="71" t="s">
        <v>136</v>
      </c>
      <c r="I27" s="71" t="s">
        <v>137</v>
      </c>
      <c r="J27" s="71">
        <v>73</v>
      </c>
      <c r="K27" s="114">
        <v>85</v>
      </c>
      <c r="L27" s="71">
        <f>1+7+20+15</f>
        <v>43</v>
      </c>
      <c r="M27" s="71">
        <v>82</v>
      </c>
      <c r="N27" s="71">
        <v>82</v>
      </c>
      <c r="O27" s="71">
        <v>82</v>
      </c>
      <c r="P27" s="71">
        <v>82</v>
      </c>
      <c r="Q27" s="71">
        <v>82</v>
      </c>
      <c r="R27" s="71">
        <v>82</v>
      </c>
      <c r="S27" s="74">
        <f t="shared" ref="S27:S31" si="1">K27/M27</f>
        <v>1.0365853658536586</v>
      </c>
      <c r="T27" s="74">
        <f t="shared" si="0"/>
        <v>1.0365853658536586</v>
      </c>
      <c r="U27" s="26" t="s">
        <v>729</v>
      </c>
      <c r="V27" s="26"/>
    </row>
    <row r="28" spans="1:22" s="13" customFormat="1" ht="52.5" customHeight="1" x14ac:dyDescent="0.25">
      <c r="A28" s="26" t="s">
        <v>251</v>
      </c>
      <c r="B28" s="26" t="s">
        <v>140</v>
      </c>
      <c r="C28" s="26" t="s">
        <v>772</v>
      </c>
      <c r="D28" s="26">
        <v>133</v>
      </c>
      <c r="E28" s="26" t="s">
        <v>501</v>
      </c>
      <c r="F28" s="71" t="s">
        <v>27</v>
      </c>
      <c r="G28" s="71" t="s">
        <v>476</v>
      </c>
      <c r="H28" s="71" t="s">
        <v>136</v>
      </c>
      <c r="I28" s="71" t="s">
        <v>137</v>
      </c>
      <c r="J28" s="76">
        <v>0.17</v>
      </c>
      <c r="K28" s="113">
        <v>0.17430000000000001</v>
      </c>
      <c r="L28" s="71">
        <v>2</v>
      </c>
      <c r="M28" s="76">
        <v>0.17430000000000001</v>
      </c>
      <c r="N28" s="76" t="s">
        <v>29</v>
      </c>
      <c r="O28" s="76" t="s">
        <v>29</v>
      </c>
      <c r="P28" s="71" t="s">
        <v>29</v>
      </c>
      <c r="Q28" s="71" t="s">
        <v>29</v>
      </c>
      <c r="R28" s="76">
        <v>0.21</v>
      </c>
      <c r="S28" s="74">
        <f t="shared" si="1"/>
        <v>1</v>
      </c>
      <c r="T28" s="74">
        <f t="shared" si="0"/>
        <v>0.83000000000000007</v>
      </c>
      <c r="U28" s="26"/>
      <c r="V28" s="26"/>
    </row>
    <row r="29" spans="1:22" s="13" customFormat="1" ht="293.25" customHeight="1" x14ac:dyDescent="0.25">
      <c r="A29" s="26" t="s">
        <v>251</v>
      </c>
      <c r="B29" s="26" t="s">
        <v>144</v>
      </c>
      <c r="C29" s="26" t="s">
        <v>773</v>
      </c>
      <c r="D29" s="26">
        <v>134</v>
      </c>
      <c r="E29" s="26" t="s">
        <v>502</v>
      </c>
      <c r="F29" s="71" t="s">
        <v>27</v>
      </c>
      <c r="G29" s="71" t="s">
        <v>476</v>
      </c>
      <c r="H29" s="71" t="s">
        <v>136</v>
      </c>
      <c r="I29" s="71" t="s">
        <v>503</v>
      </c>
      <c r="J29" s="113">
        <v>1.7999999999999999E-2</v>
      </c>
      <c r="K29" s="113">
        <v>1.7399999999999999E-2</v>
      </c>
      <c r="L29" s="71">
        <f>53+2+27</f>
        <v>82</v>
      </c>
      <c r="M29" s="71">
        <v>3.94</v>
      </c>
      <c r="N29" s="71">
        <v>6</v>
      </c>
      <c r="O29" s="71">
        <v>7.33</v>
      </c>
      <c r="P29" s="71">
        <v>7.33</v>
      </c>
      <c r="Q29" s="71">
        <v>7.33</v>
      </c>
      <c r="R29" s="76">
        <v>0.02</v>
      </c>
      <c r="S29" s="74">
        <f t="shared" si="1"/>
        <v>4.4162436548223346E-3</v>
      </c>
      <c r="T29" s="74">
        <f t="shared" si="0"/>
        <v>0.86999999999999988</v>
      </c>
      <c r="U29" s="32" t="s">
        <v>730</v>
      </c>
      <c r="V29" s="26"/>
    </row>
    <row r="30" spans="1:22" s="13" customFormat="1" ht="78" customHeight="1" x14ac:dyDescent="0.25">
      <c r="A30" s="26" t="s">
        <v>251</v>
      </c>
      <c r="B30" s="26" t="s">
        <v>147</v>
      </c>
      <c r="C30" s="26" t="s">
        <v>774</v>
      </c>
      <c r="D30" s="26">
        <v>137</v>
      </c>
      <c r="E30" s="26" t="s">
        <v>806</v>
      </c>
      <c r="F30" s="71" t="s">
        <v>27</v>
      </c>
      <c r="G30" s="71" t="s">
        <v>476</v>
      </c>
      <c r="H30" s="71" t="s">
        <v>149</v>
      </c>
      <c r="I30" s="71" t="s">
        <v>504</v>
      </c>
      <c r="J30" s="71">
        <v>0</v>
      </c>
      <c r="K30" s="71">
        <v>2</v>
      </c>
      <c r="L30" s="71">
        <v>127</v>
      </c>
      <c r="M30" s="76">
        <v>1</v>
      </c>
      <c r="N30" s="76">
        <v>1</v>
      </c>
      <c r="O30" s="76">
        <v>1</v>
      </c>
      <c r="P30" s="71">
        <v>1</v>
      </c>
      <c r="Q30" s="71">
        <v>1</v>
      </c>
      <c r="R30" s="76">
        <v>1</v>
      </c>
      <c r="S30" s="74">
        <f t="shared" si="1"/>
        <v>2</v>
      </c>
      <c r="T30" s="74">
        <f t="shared" si="0"/>
        <v>2</v>
      </c>
      <c r="U30" s="26"/>
      <c r="V30" s="26"/>
    </row>
    <row r="31" spans="1:22" s="13" customFormat="1" ht="84" customHeight="1" x14ac:dyDescent="0.25">
      <c r="A31" s="26" t="s">
        <v>251</v>
      </c>
      <c r="B31" s="26" t="s">
        <v>151</v>
      </c>
      <c r="C31" s="26" t="s">
        <v>788</v>
      </c>
      <c r="D31" s="26">
        <v>139</v>
      </c>
      <c r="E31" s="26" t="s">
        <v>505</v>
      </c>
      <c r="F31" s="71" t="s">
        <v>34</v>
      </c>
      <c r="G31" s="71" t="s">
        <v>476</v>
      </c>
      <c r="H31" s="71" t="s">
        <v>149</v>
      </c>
      <c r="I31" s="71" t="s">
        <v>506</v>
      </c>
      <c r="J31" s="71">
        <v>0</v>
      </c>
      <c r="K31" s="71">
        <v>2</v>
      </c>
      <c r="L31" s="71">
        <v>72</v>
      </c>
      <c r="M31" s="71">
        <v>2</v>
      </c>
      <c r="N31" s="71">
        <v>74</v>
      </c>
      <c r="O31" s="71">
        <v>98</v>
      </c>
      <c r="P31" s="71">
        <v>119</v>
      </c>
      <c r="Q31" s="71">
        <v>119</v>
      </c>
      <c r="R31" s="71">
        <v>110</v>
      </c>
      <c r="S31" s="74">
        <f t="shared" si="1"/>
        <v>1</v>
      </c>
      <c r="T31" s="74">
        <f t="shared" si="0"/>
        <v>1.8181818181818181E-2</v>
      </c>
      <c r="U31" s="26"/>
      <c r="V31" s="26"/>
    </row>
    <row r="32" spans="1:22" s="22" customFormat="1" ht="24" customHeight="1" x14ac:dyDescent="0.25">
      <c r="A32" s="151" t="s">
        <v>154</v>
      </c>
      <c r="B32" s="151"/>
      <c r="C32" s="151"/>
      <c r="D32" s="151"/>
      <c r="E32" s="151"/>
      <c r="F32" s="151"/>
      <c r="G32" s="151"/>
      <c r="H32" s="151"/>
      <c r="I32" s="151"/>
      <c r="J32" s="151"/>
      <c r="K32" s="151"/>
      <c r="L32" s="151"/>
      <c r="M32" s="151"/>
      <c r="N32" s="151"/>
      <c r="O32" s="151"/>
      <c r="P32" s="151"/>
      <c r="Q32" s="151"/>
      <c r="R32" s="151"/>
      <c r="S32" s="151"/>
      <c r="T32" s="151"/>
      <c r="U32" s="151"/>
      <c r="V32" s="151"/>
    </row>
    <row r="33" spans="1:22" s="15" customFormat="1" ht="85.5" customHeight="1" x14ac:dyDescent="0.25">
      <c r="A33" s="26" t="s">
        <v>251</v>
      </c>
      <c r="B33" s="26" t="s">
        <v>155</v>
      </c>
      <c r="C33" s="26" t="s">
        <v>776</v>
      </c>
      <c r="D33" s="26">
        <v>400</v>
      </c>
      <c r="E33" s="32" t="s">
        <v>507</v>
      </c>
      <c r="F33" s="71" t="s">
        <v>27</v>
      </c>
      <c r="G33" s="71" t="s">
        <v>476</v>
      </c>
      <c r="H33" s="71" t="s">
        <v>131</v>
      </c>
      <c r="I33" s="71" t="s">
        <v>159</v>
      </c>
      <c r="J33" s="76">
        <v>0.37</v>
      </c>
      <c r="K33" s="76">
        <v>0.57999999999999996</v>
      </c>
      <c r="L33" s="71">
        <v>45</v>
      </c>
      <c r="M33" s="71" t="s">
        <v>29</v>
      </c>
      <c r="N33" s="71" t="s">
        <v>29</v>
      </c>
      <c r="O33" s="71">
        <v>42</v>
      </c>
      <c r="P33" s="71" t="s">
        <v>38</v>
      </c>
      <c r="Q33" s="71" t="s">
        <v>38</v>
      </c>
      <c r="R33" s="74">
        <v>0.42</v>
      </c>
      <c r="S33" s="74" t="s">
        <v>28</v>
      </c>
      <c r="T33" s="74">
        <f>K33/R33</f>
        <v>1.3809523809523809</v>
      </c>
      <c r="U33" s="26"/>
      <c r="V33" s="26"/>
    </row>
    <row r="34" spans="1:22" s="22" customFormat="1" ht="24" customHeight="1" x14ac:dyDescent="0.25">
      <c r="A34" s="151" t="s">
        <v>161</v>
      </c>
      <c r="B34" s="151"/>
      <c r="C34" s="151"/>
      <c r="D34" s="151"/>
      <c r="E34" s="151"/>
      <c r="F34" s="151"/>
      <c r="G34" s="151"/>
      <c r="H34" s="151"/>
      <c r="I34" s="151"/>
      <c r="J34" s="151"/>
      <c r="K34" s="151"/>
      <c r="L34" s="151"/>
      <c r="M34" s="151"/>
      <c r="N34" s="151"/>
      <c r="O34" s="151"/>
      <c r="P34" s="151"/>
      <c r="Q34" s="151"/>
      <c r="R34" s="151"/>
      <c r="S34" s="151"/>
      <c r="T34" s="151"/>
      <c r="U34" s="151"/>
      <c r="V34" s="151"/>
    </row>
    <row r="35" spans="1:22" s="3" customFormat="1" ht="74.25" customHeight="1" x14ac:dyDescent="0.2">
      <c r="A35" s="38" t="s">
        <v>162</v>
      </c>
      <c r="B35" s="38"/>
      <c r="C35" s="38"/>
      <c r="D35" s="38" t="s">
        <v>508</v>
      </c>
      <c r="E35" s="38" t="s">
        <v>509</v>
      </c>
      <c r="F35" s="84" t="s">
        <v>510</v>
      </c>
      <c r="G35" s="84" t="s">
        <v>511</v>
      </c>
      <c r="H35" s="84" t="s">
        <v>91</v>
      </c>
      <c r="I35" s="38" t="s">
        <v>512</v>
      </c>
      <c r="J35" s="37">
        <v>11126653.24</v>
      </c>
      <c r="K35" s="37">
        <v>11126653.24</v>
      </c>
      <c r="L35" s="37"/>
      <c r="M35" s="103">
        <v>50000000</v>
      </c>
      <c r="N35" s="103">
        <v>100000000</v>
      </c>
      <c r="O35" s="103">
        <v>150000000</v>
      </c>
      <c r="P35" s="103">
        <v>200000000</v>
      </c>
      <c r="Q35" s="103">
        <v>265000000</v>
      </c>
      <c r="R35" s="103">
        <v>265000000</v>
      </c>
      <c r="S35" s="116">
        <f t="shared" ref="S35:S43" si="2">K35/M35</f>
        <v>0.22253306480000001</v>
      </c>
      <c r="T35" s="116">
        <f t="shared" ref="T35:T43" si="3">K35/R35</f>
        <v>4.198737071698113E-2</v>
      </c>
      <c r="U35" s="104"/>
      <c r="V35" s="104"/>
    </row>
    <row r="36" spans="1:22" s="3" customFormat="1" ht="65.25" customHeight="1" x14ac:dyDescent="0.2">
      <c r="A36" s="38" t="s">
        <v>162</v>
      </c>
      <c r="B36" s="38"/>
      <c r="C36" s="38"/>
      <c r="D36" s="38" t="s">
        <v>513</v>
      </c>
      <c r="E36" s="38" t="s">
        <v>514</v>
      </c>
      <c r="F36" s="84" t="s">
        <v>158</v>
      </c>
      <c r="G36" s="84" t="s">
        <v>511</v>
      </c>
      <c r="H36" s="84" t="s">
        <v>91</v>
      </c>
      <c r="I36" s="38" t="s">
        <v>512</v>
      </c>
      <c r="J36" s="37">
        <v>0</v>
      </c>
      <c r="K36" s="81">
        <v>0</v>
      </c>
      <c r="L36" s="81"/>
      <c r="M36" s="115">
        <v>11</v>
      </c>
      <c r="N36" s="115">
        <v>19</v>
      </c>
      <c r="O36" s="115">
        <v>27</v>
      </c>
      <c r="P36" s="115">
        <v>35</v>
      </c>
      <c r="Q36" s="115">
        <v>43</v>
      </c>
      <c r="R36" s="115">
        <v>43</v>
      </c>
      <c r="S36" s="116">
        <f t="shared" si="2"/>
        <v>0</v>
      </c>
      <c r="T36" s="116">
        <f t="shared" si="3"/>
        <v>0</v>
      </c>
      <c r="U36" s="38"/>
      <c r="V36" s="38"/>
    </row>
    <row r="37" spans="1:22" s="3" customFormat="1" ht="309" customHeight="1" x14ac:dyDescent="0.2">
      <c r="A37" s="38" t="s">
        <v>162</v>
      </c>
      <c r="B37" s="38" t="s">
        <v>163</v>
      </c>
      <c r="C37" s="38" t="s">
        <v>164</v>
      </c>
      <c r="D37" s="38" t="s">
        <v>515</v>
      </c>
      <c r="E37" s="38" t="s">
        <v>516</v>
      </c>
      <c r="F37" s="84" t="s">
        <v>158</v>
      </c>
      <c r="G37" s="84" t="s">
        <v>511</v>
      </c>
      <c r="H37" s="84" t="s">
        <v>36</v>
      </c>
      <c r="I37" s="84" t="s">
        <v>517</v>
      </c>
      <c r="J37" s="81">
        <v>0</v>
      </c>
      <c r="K37" s="81">
        <v>4</v>
      </c>
      <c r="L37" s="81">
        <v>120</v>
      </c>
      <c r="M37" s="115">
        <v>4</v>
      </c>
      <c r="N37" s="115">
        <v>25</v>
      </c>
      <c r="O37" s="115">
        <v>98</v>
      </c>
      <c r="P37" s="115">
        <v>107</v>
      </c>
      <c r="Q37" s="115">
        <v>125</v>
      </c>
      <c r="R37" s="115">
        <v>43</v>
      </c>
      <c r="S37" s="116">
        <f t="shared" si="2"/>
        <v>1</v>
      </c>
      <c r="T37" s="116">
        <f t="shared" si="3"/>
        <v>9.3023255813953487E-2</v>
      </c>
      <c r="U37" s="24" t="s">
        <v>518</v>
      </c>
      <c r="V37" s="38"/>
    </row>
    <row r="38" spans="1:22" s="3" customFormat="1" ht="269.25" customHeight="1" x14ac:dyDescent="0.2">
      <c r="A38" s="38" t="s">
        <v>162</v>
      </c>
      <c r="B38" s="38" t="s">
        <v>163</v>
      </c>
      <c r="C38" s="38" t="s">
        <v>164</v>
      </c>
      <c r="D38" s="38" t="s">
        <v>519</v>
      </c>
      <c r="E38" s="38" t="s">
        <v>520</v>
      </c>
      <c r="F38" s="84" t="s">
        <v>158</v>
      </c>
      <c r="G38" s="84" t="s">
        <v>511</v>
      </c>
      <c r="H38" s="84" t="s">
        <v>36</v>
      </c>
      <c r="I38" s="84" t="s">
        <v>521</v>
      </c>
      <c r="J38" s="81">
        <v>0</v>
      </c>
      <c r="K38" s="81">
        <v>79</v>
      </c>
      <c r="L38" s="81">
        <v>120</v>
      </c>
      <c r="M38" s="84">
        <v>184</v>
      </c>
      <c r="N38" s="84">
        <v>231</v>
      </c>
      <c r="O38" s="84">
        <v>471</v>
      </c>
      <c r="P38" s="84">
        <v>703</v>
      </c>
      <c r="Q38" s="84">
        <v>800</v>
      </c>
      <c r="R38" s="84">
        <v>800</v>
      </c>
      <c r="S38" s="116">
        <f t="shared" si="2"/>
        <v>0.42934782608695654</v>
      </c>
      <c r="T38" s="116">
        <f t="shared" si="3"/>
        <v>9.8750000000000004E-2</v>
      </c>
      <c r="U38" s="38" t="s">
        <v>743</v>
      </c>
      <c r="V38" s="38"/>
    </row>
    <row r="39" spans="1:22" s="3" customFormat="1" ht="44.25" customHeight="1" x14ac:dyDescent="0.2">
      <c r="A39" s="38" t="s">
        <v>162</v>
      </c>
      <c r="B39" s="38" t="s">
        <v>179</v>
      </c>
      <c r="C39" s="38" t="s">
        <v>180</v>
      </c>
      <c r="D39" s="38" t="s">
        <v>522</v>
      </c>
      <c r="E39" s="38" t="s">
        <v>523</v>
      </c>
      <c r="F39" s="84" t="s">
        <v>158</v>
      </c>
      <c r="G39" s="84" t="s">
        <v>511</v>
      </c>
      <c r="H39" s="84" t="s">
        <v>91</v>
      </c>
      <c r="I39" s="84" t="s">
        <v>524</v>
      </c>
      <c r="J39" s="81">
        <v>0</v>
      </c>
      <c r="K39" s="81">
        <v>0</v>
      </c>
      <c r="L39" s="81"/>
      <c r="M39" s="84">
        <v>0</v>
      </c>
      <c r="N39" s="84">
        <v>20</v>
      </c>
      <c r="O39" s="84">
        <v>30</v>
      </c>
      <c r="P39" s="84">
        <v>40</v>
      </c>
      <c r="Q39" s="84">
        <v>50</v>
      </c>
      <c r="R39" s="84">
        <v>50</v>
      </c>
      <c r="S39" s="116">
        <v>0</v>
      </c>
      <c r="T39" s="116">
        <f t="shared" si="3"/>
        <v>0</v>
      </c>
      <c r="U39" s="38"/>
      <c r="V39" s="38"/>
    </row>
    <row r="40" spans="1:22" s="3" customFormat="1" ht="45" customHeight="1" x14ac:dyDescent="0.2">
      <c r="A40" s="38" t="s">
        <v>162</v>
      </c>
      <c r="B40" s="38" t="s">
        <v>184</v>
      </c>
      <c r="C40" s="38" t="s">
        <v>185</v>
      </c>
      <c r="D40" s="38" t="s">
        <v>525</v>
      </c>
      <c r="E40" s="38" t="s">
        <v>526</v>
      </c>
      <c r="F40" s="84" t="s">
        <v>158</v>
      </c>
      <c r="G40" s="84" t="s">
        <v>511</v>
      </c>
      <c r="H40" s="84" t="s">
        <v>91</v>
      </c>
      <c r="I40" s="84" t="s">
        <v>524</v>
      </c>
      <c r="J40" s="81">
        <v>7</v>
      </c>
      <c r="K40" s="81">
        <v>11</v>
      </c>
      <c r="L40" s="81"/>
      <c r="M40" s="115">
        <v>11</v>
      </c>
      <c r="N40" s="115">
        <v>19</v>
      </c>
      <c r="O40" s="115">
        <v>27</v>
      </c>
      <c r="P40" s="115">
        <v>35</v>
      </c>
      <c r="Q40" s="115">
        <v>43</v>
      </c>
      <c r="R40" s="115">
        <v>43</v>
      </c>
      <c r="S40" s="116">
        <f t="shared" si="2"/>
        <v>1</v>
      </c>
      <c r="T40" s="116">
        <f t="shared" si="3"/>
        <v>0.2558139534883721</v>
      </c>
      <c r="U40" s="38"/>
      <c r="V40" s="38"/>
    </row>
    <row r="41" spans="1:22" s="3" customFormat="1" ht="44.25" customHeight="1" x14ac:dyDescent="0.2">
      <c r="A41" s="38" t="s">
        <v>162</v>
      </c>
      <c r="B41" s="38" t="s">
        <v>527</v>
      </c>
      <c r="C41" s="38" t="s">
        <v>189</v>
      </c>
      <c r="D41" s="38" t="s">
        <v>525</v>
      </c>
      <c r="E41" s="38" t="s">
        <v>526</v>
      </c>
      <c r="F41" s="84" t="s">
        <v>158</v>
      </c>
      <c r="G41" s="84" t="s">
        <v>511</v>
      </c>
      <c r="H41" s="84" t="s">
        <v>91</v>
      </c>
      <c r="I41" s="84" t="s">
        <v>512</v>
      </c>
      <c r="J41" s="81">
        <v>0</v>
      </c>
      <c r="K41" s="81">
        <v>0</v>
      </c>
      <c r="L41" s="81"/>
      <c r="M41" s="115">
        <v>11</v>
      </c>
      <c r="N41" s="115">
        <v>19</v>
      </c>
      <c r="O41" s="115">
        <v>27</v>
      </c>
      <c r="P41" s="115">
        <v>35</v>
      </c>
      <c r="Q41" s="115">
        <v>43</v>
      </c>
      <c r="R41" s="115">
        <v>43</v>
      </c>
      <c r="S41" s="116">
        <f t="shared" si="2"/>
        <v>0</v>
      </c>
      <c r="T41" s="116">
        <f t="shared" si="3"/>
        <v>0</v>
      </c>
      <c r="U41" s="38"/>
      <c r="V41" s="38"/>
    </row>
    <row r="42" spans="1:22" s="3" customFormat="1" ht="75" customHeight="1" x14ac:dyDescent="0.2">
      <c r="A42" s="38" t="s">
        <v>162</v>
      </c>
      <c r="B42" s="38" t="s">
        <v>199</v>
      </c>
      <c r="C42" s="38" t="s">
        <v>200</v>
      </c>
      <c r="D42" s="38" t="s">
        <v>528</v>
      </c>
      <c r="E42" s="38" t="s">
        <v>529</v>
      </c>
      <c r="F42" s="84" t="s">
        <v>27</v>
      </c>
      <c r="G42" s="84" t="s">
        <v>511</v>
      </c>
      <c r="H42" s="84" t="s">
        <v>91</v>
      </c>
      <c r="I42" s="84" t="s">
        <v>524</v>
      </c>
      <c r="J42" s="81">
        <v>0</v>
      </c>
      <c r="K42" s="81">
        <v>0</v>
      </c>
      <c r="L42" s="81"/>
      <c r="M42" s="115" t="s">
        <v>38</v>
      </c>
      <c r="N42" s="115" t="s">
        <v>38</v>
      </c>
      <c r="O42" s="115">
        <v>20</v>
      </c>
      <c r="P42" s="115">
        <v>20</v>
      </c>
      <c r="Q42" s="115">
        <v>20</v>
      </c>
      <c r="R42" s="115">
        <v>20</v>
      </c>
      <c r="S42" s="116" t="s">
        <v>28</v>
      </c>
      <c r="T42" s="116">
        <f t="shared" si="3"/>
        <v>0</v>
      </c>
      <c r="U42" s="38" t="s">
        <v>803</v>
      </c>
      <c r="V42" s="38"/>
    </row>
    <row r="43" spans="1:22" s="3" customFormat="1" ht="70.5" customHeight="1" x14ac:dyDescent="0.2">
      <c r="A43" s="38" t="s">
        <v>162</v>
      </c>
      <c r="B43" s="38" t="s">
        <v>199</v>
      </c>
      <c r="C43" s="38" t="s">
        <v>200</v>
      </c>
      <c r="D43" s="38" t="s">
        <v>530</v>
      </c>
      <c r="E43" s="38" t="s">
        <v>531</v>
      </c>
      <c r="F43" s="38" t="s">
        <v>510</v>
      </c>
      <c r="G43" s="38" t="s">
        <v>511</v>
      </c>
      <c r="H43" s="38" t="s">
        <v>91</v>
      </c>
      <c r="I43" s="38" t="s">
        <v>524</v>
      </c>
      <c r="J43" s="37">
        <v>0</v>
      </c>
      <c r="K43" s="37">
        <v>51938954.140000001</v>
      </c>
      <c r="L43" s="37"/>
      <c r="M43" s="103">
        <v>10000000</v>
      </c>
      <c r="N43" s="103">
        <v>20000000</v>
      </c>
      <c r="O43" s="103">
        <v>30000000</v>
      </c>
      <c r="P43" s="103">
        <v>40000000</v>
      </c>
      <c r="Q43" s="103">
        <v>50000000</v>
      </c>
      <c r="R43" s="103">
        <v>50000000</v>
      </c>
      <c r="S43" s="104">
        <f t="shared" si="2"/>
        <v>5.193895414</v>
      </c>
      <c r="T43" s="104">
        <f t="shared" si="3"/>
        <v>1.0387790828000001</v>
      </c>
      <c r="U43" s="38"/>
      <c r="V43" s="38"/>
    </row>
    <row r="44" spans="1:22" s="22" customFormat="1" ht="24" customHeight="1" x14ac:dyDescent="0.25">
      <c r="A44" s="151" t="s">
        <v>848</v>
      </c>
      <c r="B44" s="151"/>
      <c r="C44" s="151"/>
      <c r="D44" s="151"/>
      <c r="E44" s="151"/>
      <c r="F44" s="151"/>
      <c r="G44" s="151"/>
      <c r="H44" s="151"/>
      <c r="I44" s="151"/>
      <c r="J44" s="151"/>
      <c r="K44" s="151"/>
      <c r="L44" s="151"/>
      <c r="M44" s="151"/>
      <c r="N44" s="151"/>
      <c r="O44" s="151"/>
      <c r="P44" s="151"/>
      <c r="Q44" s="151"/>
      <c r="R44" s="151"/>
      <c r="S44" s="151"/>
      <c r="T44" s="151"/>
      <c r="U44" s="151"/>
      <c r="V44" s="151"/>
    </row>
    <row r="45" spans="1:22" s="3" customFormat="1" ht="60.75" customHeight="1" x14ac:dyDescent="0.2">
      <c r="A45" s="38" t="s">
        <v>162</v>
      </c>
      <c r="B45" s="38"/>
      <c r="C45" s="38"/>
      <c r="D45" s="38" t="s">
        <v>532</v>
      </c>
      <c r="E45" s="38" t="s">
        <v>533</v>
      </c>
      <c r="F45" s="84" t="s">
        <v>158</v>
      </c>
      <c r="G45" s="84" t="s">
        <v>511</v>
      </c>
      <c r="H45" s="84" t="s">
        <v>91</v>
      </c>
      <c r="I45" s="84" t="s">
        <v>524</v>
      </c>
      <c r="J45" s="81">
        <v>0</v>
      </c>
      <c r="K45" s="81">
        <v>2</v>
      </c>
      <c r="L45" s="81"/>
      <c r="M45" s="115">
        <v>2</v>
      </c>
      <c r="N45" s="115">
        <v>6</v>
      </c>
      <c r="O45" s="115">
        <v>9</v>
      </c>
      <c r="P45" s="115">
        <v>11</v>
      </c>
      <c r="Q45" s="115">
        <v>11</v>
      </c>
      <c r="R45" s="115">
        <v>45</v>
      </c>
      <c r="S45" s="116">
        <f t="shared" ref="S45:S50" si="4">K45/M45</f>
        <v>1</v>
      </c>
      <c r="T45" s="116">
        <f t="shared" ref="T45:T52" si="5">K45/R45</f>
        <v>4.4444444444444446E-2</v>
      </c>
      <c r="U45" s="38"/>
      <c r="V45" s="38"/>
    </row>
    <row r="46" spans="1:22" s="3" customFormat="1" ht="97.5" customHeight="1" x14ac:dyDescent="0.2">
      <c r="A46" s="38" t="s">
        <v>162</v>
      </c>
      <c r="B46" s="38"/>
      <c r="C46" s="38"/>
      <c r="D46" s="38" t="s">
        <v>534</v>
      </c>
      <c r="E46" s="38" t="s">
        <v>535</v>
      </c>
      <c r="F46" s="84" t="s">
        <v>27</v>
      </c>
      <c r="G46" s="84" t="s">
        <v>511</v>
      </c>
      <c r="H46" s="84" t="s">
        <v>91</v>
      </c>
      <c r="I46" s="84" t="s">
        <v>524</v>
      </c>
      <c r="J46" s="81">
        <v>0</v>
      </c>
      <c r="K46" s="81">
        <v>0</v>
      </c>
      <c r="L46" s="81"/>
      <c r="M46" s="115">
        <v>0</v>
      </c>
      <c r="N46" s="115">
        <v>20</v>
      </c>
      <c r="O46" s="115">
        <v>20</v>
      </c>
      <c r="P46" s="115">
        <v>20</v>
      </c>
      <c r="Q46" s="115">
        <v>20</v>
      </c>
      <c r="R46" s="115">
        <v>20</v>
      </c>
      <c r="S46" s="116" t="s">
        <v>28</v>
      </c>
      <c r="T46" s="116">
        <f t="shared" si="5"/>
        <v>0</v>
      </c>
      <c r="U46" s="38" t="s">
        <v>803</v>
      </c>
      <c r="V46" s="38"/>
    </row>
    <row r="47" spans="1:22" s="3" customFormat="1" ht="78.75" customHeight="1" x14ac:dyDescent="0.2">
      <c r="A47" s="38" t="s">
        <v>162</v>
      </c>
      <c r="B47" s="38"/>
      <c r="C47" s="38"/>
      <c r="D47" s="38" t="s">
        <v>536</v>
      </c>
      <c r="E47" s="38" t="s">
        <v>537</v>
      </c>
      <c r="F47" s="84" t="s">
        <v>510</v>
      </c>
      <c r="G47" s="84" t="s">
        <v>511</v>
      </c>
      <c r="H47" s="84" t="s">
        <v>91</v>
      </c>
      <c r="I47" s="38" t="s">
        <v>524</v>
      </c>
      <c r="J47" s="37">
        <v>82066880</v>
      </c>
      <c r="K47" s="37">
        <v>218292607.43000001</v>
      </c>
      <c r="L47" s="37"/>
      <c r="M47" s="37">
        <v>214812607.42898446</v>
      </c>
      <c r="N47" s="37">
        <v>247508586.05175838</v>
      </c>
      <c r="O47" s="37">
        <v>327415029.49829543</v>
      </c>
      <c r="P47" s="37">
        <v>344360004.55318981</v>
      </c>
      <c r="Q47" s="37">
        <v>404620156.85738844</v>
      </c>
      <c r="R47" s="103">
        <v>321160000</v>
      </c>
      <c r="S47" s="116">
        <f t="shared" si="4"/>
        <v>1.0162001664737765</v>
      </c>
      <c r="T47" s="139">
        <f t="shared" si="5"/>
        <v>0.6797004839643791</v>
      </c>
      <c r="U47" s="38"/>
      <c r="V47" s="38"/>
    </row>
    <row r="48" spans="1:22" s="3" customFormat="1" ht="354.75" customHeight="1" x14ac:dyDescent="0.2">
      <c r="A48" s="38" t="s">
        <v>162</v>
      </c>
      <c r="B48" s="38"/>
      <c r="C48" s="38"/>
      <c r="D48" s="38" t="s">
        <v>538</v>
      </c>
      <c r="E48" s="38" t="s">
        <v>539</v>
      </c>
      <c r="F48" s="84" t="s">
        <v>158</v>
      </c>
      <c r="G48" s="84" t="s">
        <v>511</v>
      </c>
      <c r="H48" s="84" t="s">
        <v>91</v>
      </c>
      <c r="I48" s="38" t="s">
        <v>524</v>
      </c>
      <c r="J48" s="37">
        <v>3</v>
      </c>
      <c r="K48" s="81">
        <v>7</v>
      </c>
      <c r="L48" s="81"/>
      <c r="M48" s="115">
        <v>7</v>
      </c>
      <c r="N48" s="115">
        <v>11</v>
      </c>
      <c r="O48" s="115">
        <v>16</v>
      </c>
      <c r="P48" s="115">
        <v>18</v>
      </c>
      <c r="Q48" s="115">
        <v>18</v>
      </c>
      <c r="R48" s="115">
        <v>105</v>
      </c>
      <c r="S48" s="116">
        <f t="shared" si="4"/>
        <v>1</v>
      </c>
      <c r="T48" s="116">
        <f t="shared" si="5"/>
        <v>6.6666666666666666E-2</v>
      </c>
      <c r="U48" s="38" t="s">
        <v>843</v>
      </c>
      <c r="V48" s="38"/>
    </row>
    <row r="49" spans="1:22" s="3" customFormat="1" ht="140.25" customHeight="1" x14ac:dyDescent="0.2">
      <c r="A49" s="38" t="s">
        <v>162</v>
      </c>
      <c r="B49" s="38" t="s">
        <v>202</v>
      </c>
      <c r="C49" s="38" t="s">
        <v>203</v>
      </c>
      <c r="D49" s="38" t="s">
        <v>540</v>
      </c>
      <c r="E49" s="38" t="s">
        <v>541</v>
      </c>
      <c r="F49" s="84" t="s">
        <v>510</v>
      </c>
      <c r="G49" s="84" t="s">
        <v>511</v>
      </c>
      <c r="H49" s="84" t="s">
        <v>91</v>
      </c>
      <c r="I49" s="38" t="s">
        <v>524</v>
      </c>
      <c r="J49" s="37">
        <v>1590000</v>
      </c>
      <c r="K49" s="37">
        <v>6500000</v>
      </c>
      <c r="L49" s="37"/>
      <c r="M49" s="37">
        <v>6500000</v>
      </c>
      <c r="N49" s="37">
        <v>15050000</v>
      </c>
      <c r="O49" s="37">
        <v>25550000</v>
      </c>
      <c r="P49" s="37">
        <v>29490000</v>
      </c>
      <c r="Q49" s="37">
        <v>29340000</v>
      </c>
      <c r="R49" s="37">
        <v>65000000</v>
      </c>
      <c r="S49" s="116">
        <f t="shared" si="4"/>
        <v>1</v>
      </c>
      <c r="T49" s="116">
        <f t="shared" si="5"/>
        <v>0.1</v>
      </c>
      <c r="U49" s="38" t="s">
        <v>844</v>
      </c>
      <c r="V49" s="38"/>
    </row>
    <row r="50" spans="1:22" s="3" customFormat="1" ht="223.5" customHeight="1" x14ac:dyDescent="0.2">
      <c r="A50" s="38" t="s">
        <v>162</v>
      </c>
      <c r="B50" s="38" t="s">
        <v>202</v>
      </c>
      <c r="C50" s="38" t="s">
        <v>203</v>
      </c>
      <c r="D50" s="38" t="s">
        <v>542</v>
      </c>
      <c r="E50" s="38" t="s">
        <v>543</v>
      </c>
      <c r="F50" s="84" t="s">
        <v>158</v>
      </c>
      <c r="G50" s="84" t="s">
        <v>511</v>
      </c>
      <c r="H50" s="84" t="s">
        <v>91</v>
      </c>
      <c r="I50" s="84" t="s">
        <v>524</v>
      </c>
      <c r="J50" s="81">
        <v>0</v>
      </c>
      <c r="K50" s="81">
        <v>2</v>
      </c>
      <c r="L50" s="81"/>
      <c r="M50" s="115">
        <v>2</v>
      </c>
      <c r="N50" s="115">
        <v>6</v>
      </c>
      <c r="O50" s="115">
        <v>9</v>
      </c>
      <c r="P50" s="115">
        <v>11</v>
      </c>
      <c r="Q50" s="115">
        <v>11</v>
      </c>
      <c r="R50" s="115">
        <v>45</v>
      </c>
      <c r="S50" s="116">
        <f t="shared" si="4"/>
        <v>1</v>
      </c>
      <c r="T50" s="116">
        <f t="shared" si="5"/>
        <v>4.4444444444444446E-2</v>
      </c>
      <c r="U50" s="38" t="s">
        <v>845</v>
      </c>
      <c r="V50" s="38"/>
    </row>
    <row r="51" spans="1:22" s="3" customFormat="1" ht="49.5" customHeight="1" x14ac:dyDescent="0.2">
      <c r="A51" s="38" t="s">
        <v>162</v>
      </c>
      <c r="B51" s="38" t="s">
        <v>211</v>
      </c>
      <c r="C51" s="38" t="s">
        <v>212</v>
      </c>
      <c r="D51" s="38" t="s">
        <v>544</v>
      </c>
      <c r="E51" s="38" t="s">
        <v>545</v>
      </c>
      <c r="F51" s="84" t="s">
        <v>158</v>
      </c>
      <c r="G51" s="84" t="s">
        <v>511</v>
      </c>
      <c r="H51" s="84" t="s">
        <v>91</v>
      </c>
      <c r="I51" s="84" t="s">
        <v>38</v>
      </c>
      <c r="J51" s="81">
        <v>0</v>
      </c>
      <c r="K51" s="81">
        <v>0</v>
      </c>
      <c r="L51" s="81"/>
      <c r="M51" s="115">
        <v>0</v>
      </c>
      <c r="N51" s="115">
        <v>0</v>
      </c>
      <c r="O51" s="115">
        <v>0</v>
      </c>
      <c r="P51" s="115">
        <v>0</v>
      </c>
      <c r="Q51" s="115">
        <v>0</v>
      </c>
      <c r="R51" s="115">
        <v>15</v>
      </c>
      <c r="S51" s="116">
        <v>0</v>
      </c>
      <c r="T51" s="116">
        <f t="shared" si="5"/>
        <v>0</v>
      </c>
      <c r="U51" s="38" t="s">
        <v>797</v>
      </c>
      <c r="V51" s="38"/>
    </row>
    <row r="52" spans="1:22" s="3" customFormat="1" ht="51" customHeight="1" x14ac:dyDescent="0.2">
      <c r="A52" s="38" t="s">
        <v>162</v>
      </c>
      <c r="B52" s="38" t="s">
        <v>214</v>
      </c>
      <c r="C52" s="38" t="s">
        <v>215</v>
      </c>
      <c r="D52" s="38" t="s">
        <v>546</v>
      </c>
      <c r="E52" s="38" t="s">
        <v>547</v>
      </c>
      <c r="F52" s="84" t="s">
        <v>158</v>
      </c>
      <c r="G52" s="84" t="s">
        <v>511</v>
      </c>
      <c r="H52" s="84" t="s">
        <v>91</v>
      </c>
      <c r="I52" s="84" t="s">
        <v>38</v>
      </c>
      <c r="J52" s="81">
        <v>0</v>
      </c>
      <c r="K52" s="81">
        <v>0</v>
      </c>
      <c r="L52" s="81"/>
      <c r="M52" s="115">
        <v>0</v>
      </c>
      <c r="N52" s="115">
        <v>0</v>
      </c>
      <c r="O52" s="115">
        <v>0</v>
      </c>
      <c r="P52" s="115">
        <v>0</v>
      </c>
      <c r="Q52" s="115">
        <v>0</v>
      </c>
      <c r="R52" s="115">
        <v>50</v>
      </c>
      <c r="S52" s="116">
        <v>0</v>
      </c>
      <c r="T52" s="116">
        <f t="shared" si="5"/>
        <v>0</v>
      </c>
      <c r="U52" s="38" t="s">
        <v>797</v>
      </c>
      <c r="V52" s="38"/>
    </row>
    <row r="53" spans="1:22" s="22" customFormat="1" ht="24" customHeight="1" x14ac:dyDescent="0.25">
      <c r="A53" s="151" t="s">
        <v>225</v>
      </c>
      <c r="B53" s="151"/>
      <c r="C53" s="151"/>
      <c r="D53" s="151"/>
      <c r="E53" s="151"/>
      <c r="F53" s="151"/>
      <c r="G53" s="151"/>
      <c r="H53" s="151"/>
      <c r="I53" s="151"/>
      <c r="J53" s="151"/>
      <c r="K53" s="151"/>
      <c r="L53" s="151"/>
      <c r="M53" s="151"/>
      <c r="N53" s="151"/>
      <c r="O53" s="151"/>
      <c r="P53" s="151"/>
      <c r="Q53" s="151"/>
      <c r="R53" s="151"/>
      <c r="S53" s="151"/>
      <c r="T53" s="151"/>
      <c r="U53" s="151"/>
      <c r="V53" s="151"/>
    </row>
    <row r="54" spans="1:22" s="9" customFormat="1" ht="79.5" customHeight="1" x14ac:dyDescent="0.2">
      <c r="A54" s="34" t="s">
        <v>162</v>
      </c>
      <c r="B54" s="34"/>
      <c r="C54" s="34"/>
      <c r="D54" s="34" t="s">
        <v>548</v>
      </c>
      <c r="E54" s="34" t="s">
        <v>549</v>
      </c>
      <c r="F54" s="77" t="s">
        <v>158</v>
      </c>
      <c r="G54" s="77" t="s">
        <v>511</v>
      </c>
      <c r="H54" s="77" t="s">
        <v>91</v>
      </c>
      <c r="I54" s="77" t="s">
        <v>524</v>
      </c>
      <c r="J54" s="81">
        <v>244</v>
      </c>
      <c r="K54" s="81">
        <v>421</v>
      </c>
      <c r="L54" s="85"/>
      <c r="M54" s="123">
        <v>320</v>
      </c>
      <c r="N54" s="123">
        <v>340</v>
      </c>
      <c r="O54" s="123">
        <v>360</v>
      </c>
      <c r="P54" s="123">
        <v>380</v>
      </c>
      <c r="Q54" s="123">
        <v>400</v>
      </c>
      <c r="R54" s="123">
        <v>82</v>
      </c>
      <c r="S54" s="137">
        <f>K54/M54</f>
        <v>1.315625</v>
      </c>
      <c r="T54" s="137">
        <f>K54/R54</f>
        <v>5.1341463414634143</v>
      </c>
      <c r="U54" s="34"/>
      <c r="V54" s="34"/>
    </row>
    <row r="55" spans="1:22" s="3" customFormat="1" ht="63" customHeight="1" x14ac:dyDescent="0.2">
      <c r="A55" s="38" t="s">
        <v>162</v>
      </c>
      <c r="B55" s="38"/>
      <c r="C55" s="38"/>
      <c r="D55" s="38" t="s">
        <v>530</v>
      </c>
      <c r="E55" s="38" t="s">
        <v>531</v>
      </c>
      <c r="F55" s="84" t="s">
        <v>510</v>
      </c>
      <c r="G55" s="84" t="s">
        <v>511</v>
      </c>
      <c r="H55" s="84" t="s">
        <v>91</v>
      </c>
      <c r="I55" s="38" t="s">
        <v>524</v>
      </c>
      <c r="J55" s="37">
        <v>8475662.7200000007</v>
      </c>
      <c r="K55" s="37">
        <v>62996316.689999998</v>
      </c>
      <c r="L55" s="37"/>
      <c r="M55" s="103">
        <v>11000000</v>
      </c>
      <c r="N55" s="103">
        <v>20000000</v>
      </c>
      <c r="O55" s="103">
        <v>30000000</v>
      </c>
      <c r="P55" s="103">
        <v>40000000</v>
      </c>
      <c r="Q55" s="103">
        <v>50000000</v>
      </c>
      <c r="R55" s="103">
        <v>50000000</v>
      </c>
      <c r="S55" s="137">
        <f>K55/M55</f>
        <v>5.7269378809090909</v>
      </c>
      <c r="T55" s="116">
        <f>K55/R55</f>
        <v>1.2599263338</v>
      </c>
      <c r="U55" s="38"/>
      <c r="V55" s="38"/>
    </row>
    <row r="56" spans="1:22" s="3" customFormat="1" ht="58.5" customHeight="1" x14ac:dyDescent="0.2">
      <c r="A56" s="38" t="s">
        <v>162</v>
      </c>
      <c r="B56" s="38"/>
      <c r="C56" s="38"/>
      <c r="D56" s="38" t="s">
        <v>550</v>
      </c>
      <c r="E56" s="38" t="s">
        <v>551</v>
      </c>
      <c r="F56" s="84" t="s">
        <v>158</v>
      </c>
      <c r="G56" s="84" t="s">
        <v>511</v>
      </c>
      <c r="H56" s="84" t="s">
        <v>91</v>
      </c>
      <c r="I56" s="84" t="s">
        <v>552</v>
      </c>
      <c r="J56" s="81">
        <v>0</v>
      </c>
      <c r="K56" s="81">
        <v>0</v>
      </c>
      <c r="L56" s="81"/>
      <c r="M56" s="115">
        <v>32</v>
      </c>
      <c r="N56" s="115">
        <v>32</v>
      </c>
      <c r="O56" s="115">
        <v>32</v>
      </c>
      <c r="P56" s="115">
        <v>32</v>
      </c>
      <c r="Q56" s="115">
        <v>32</v>
      </c>
      <c r="R56" s="115">
        <v>32</v>
      </c>
      <c r="S56" s="137">
        <f>K56/M56</f>
        <v>0</v>
      </c>
      <c r="T56" s="116">
        <f>K56/R56</f>
        <v>0</v>
      </c>
      <c r="U56" s="38"/>
      <c r="V56" s="38"/>
    </row>
    <row r="57" spans="1:22" s="9" customFormat="1" ht="60" customHeight="1" x14ac:dyDescent="0.2">
      <c r="A57" s="34" t="s">
        <v>162</v>
      </c>
      <c r="B57" s="34" t="s">
        <v>234</v>
      </c>
      <c r="C57" s="34" t="s">
        <v>235</v>
      </c>
      <c r="D57" s="34" t="s">
        <v>548</v>
      </c>
      <c r="E57" s="34" t="s">
        <v>549</v>
      </c>
      <c r="F57" s="77" t="s">
        <v>158</v>
      </c>
      <c r="G57" s="77" t="s">
        <v>511</v>
      </c>
      <c r="H57" s="77" t="s">
        <v>91</v>
      </c>
      <c r="I57" s="77" t="s">
        <v>524</v>
      </c>
      <c r="J57" s="81">
        <v>244</v>
      </c>
      <c r="K57" s="81">
        <v>244</v>
      </c>
      <c r="L57" s="81"/>
      <c r="M57" s="123">
        <v>320</v>
      </c>
      <c r="N57" s="123">
        <v>340</v>
      </c>
      <c r="O57" s="123">
        <v>360</v>
      </c>
      <c r="P57" s="123">
        <v>380</v>
      </c>
      <c r="Q57" s="123">
        <v>400</v>
      </c>
      <c r="R57" s="123">
        <v>82</v>
      </c>
      <c r="S57" s="137">
        <f>K57/M57</f>
        <v>0.76249999999999996</v>
      </c>
      <c r="T57" s="137">
        <f>K57/R57</f>
        <v>2.975609756097561</v>
      </c>
      <c r="U57" s="34"/>
      <c r="V57" s="34"/>
    </row>
    <row r="58" spans="1:22" s="3" customFormat="1" ht="73.5" customHeight="1" x14ac:dyDescent="0.2">
      <c r="A58" s="38" t="s">
        <v>162</v>
      </c>
      <c r="B58" s="38" t="s">
        <v>241</v>
      </c>
      <c r="C58" s="38" t="s">
        <v>836</v>
      </c>
      <c r="D58" s="38" t="s">
        <v>528</v>
      </c>
      <c r="E58" s="38" t="s">
        <v>529</v>
      </c>
      <c r="F58" s="84" t="s">
        <v>27</v>
      </c>
      <c r="G58" s="84" t="s">
        <v>511</v>
      </c>
      <c r="H58" s="84" t="s">
        <v>91</v>
      </c>
      <c r="I58" s="84" t="s">
        <v>553</v>
      </c>
      <c r="J58" s="81">
        <v>0</v>
      </c>
      <c r="K58" s="81">
        <v>94.97</v>
      </c>
      <c r="L58" s="81"/>
      <c r="M58" s="115" t="s">
        <v>38</v>
      </c>
      <c r="N58" s="115" t="s">
        <v>38</v>
      </c>
      <c r="O58" s="115">
        <v>20</v>
      </c>
      <c r="P58" s="115">
        <v>20</v>
      </c>
      <c r="Q58" s="115">
        <v>20</v>
      </c>
      <c r="R58" s="115">
        <v>20</v>
      </c>
      <c r="S58" s="116" t="s">
        <v>28</v>
      </c>
      <c r="T58" s="116">
        <f>K58/R58</f>
        <v>4.7484999999999999</v>
      </c>
      <c r="U58" s="38" t="s">
        <v>803</v>
      </c>
      <c r="V58" s="38"/>
    </row>
    <row r="59" spans="1:22" s="22" customFormat="1" ht="24" customHeight="1" x14ac:dyDescent="0.25">
      <c r="A59" s="151" t="s">
        <v>247</v>
      </c>
      <c r="B59" s="151"/>
      <c r="C59" s="151"/>
      <c r="D59" s="151"/>
      <c r="E59" s="151"/>
      <c r="F59" s="151"/>
      <c r="G59" s="151"/>
      <c r="H59" s="151"/>
      <c r="I59" s="151"/>
      <c r="J59" s="151"/>
      <c r="K59" s="151"/>
      <c r="L59" s="151"/>
      <c r="M59" s="151"/>
      <c r="N59" s="151"/>
      <c r="O59" s="151"/>
      <c r="P59" s="151"/>
      <c r="Q59" s="151"/>
      <c r="R59" s="151"/>
      <c r="S59" s="151"/>
      <c r="T59" s="151"/>
      <c r="U59" s="151"/>
      <c r="V59" s="151"/>
    </row>
    <row r="60" spans="1:22" s="3" customFormat="1" ht="78.75" customHeight="1" x14ac:dyDescent="0.2">
      <c r="A60" s="38" t="s">
        <v>162</v>
      </c>
      <c r="B60" s="36" t="s">
        <v>248</v>
      </c>
      <c r="C60" s="36" t="s">
        <v>249</v>
      </c>
      <c r="D60" s="38">
        <v>400</v>
      </c>
      <c r="E60" s="38" t="s">
        <v>507</v>
      </c>
      <c r="F60" s="84" t="s">
        <v>27</v>
      </c>
      <c r="G60" s="84" t="s">
        <v>511</v>
      </c>
      <c r="H60" s="84" t="s">
        <v>131</v>
      </c>
      <c r="I60" s="77" t="s">
        <v>250</v>
      </c>
      <c r="J60" s="74">
        <v>0.36699999999999999</v>
      </c>
      <c r="K60" s="74">
        <v>0.4</v>
      </c>
      <c r="L60" s="74"/>
      <c r="M60" s="84" t="s">
        <v>29</v>
      </c>
      <c r="N60" s="84" t="s">
        <v>29</v>
      </c>
      <c r="O60" s="84">
        <v>42</v>
      </c>
      <c r="P60" s="84"/>
      <c r="Q60" s="84"/>
      <c r="R60" s="117">
        <v>0.42</v>
      </c>
      <c r="S60" s="116" t="s">
        <v>28</v>
      </c>
      <c r="T60" s="116">
        <f>K60/R60</f>
        <v>0.95238095238095244</v>
      </c>
      <c r="U60" s="38"/>
      <c r="V60" s="38"/>
    </row>
    <row r="61" spans="1:22" s="22" customFormat="1" ht="24" customHeight="1" x14ac:dyDescent="0.25">
      <c r="A61" s="151" t="s">
        <v>252</v>
      </c>
      <c r="B61" s="151" t="s">
        <v>252</v>
      </c>
      <c r="C61" s="151"/>
      <c r="D61" s="151"/>
      <c r="E61" s="151" t="s">
        <v>720</v>
      </c>
      <c r="F61" s="151"/>
      <c r="G61" s="151"/>
      <c r="H61" s="151"/>
      <c r="I61" s="151"/>
      <c r="J61" s="151"/>
      <c r="K61" s="151"/>
      <c r="L61" s="151"/>
      <c r="M61" s="151"/>
      <c r="N61" s="151"/>
      <c r="O61" s="151"/>
      <c r="P61" s="151"/>
      <c r="Q61" s="151"/>
      <c r="R61" s="151"/>
      <c r="S61" s="151"/>
      <c r="T61" s="151"/>
      <c r="U61" s="151"/>
      <c r="V61" s="151"/>
    </row>
    <row r="62" spans="1:22" s="3" customFormat="1" ht="123.75" customHeight="1" x14ac:dyDescent="0.2">
      <c r="A62" s="38" t="s">
        <v>253</v>
      </c>
      <c r="B62" s="38" t="s">
        <v>254</v>
      </c>
      <c r="C62" s="38" t="s">
        <v>255</v>
      </c>
      <c r="D62" s="38" t="s">
        <v>554</v>
      </c>
      <c r="E62" s="38" t="s">
        <v>555</v>
      </c>
      <c r="F62" s="84" t="s">
        <v>27</v>
      </c>
      <c r="G62" s="84" t="s">
        <v>511</v>
      </c>
      <c r="H62" s="84" t="s">
        <v>36</v>
      </c>
      <c r="I62" s="85" t="s">
        <v>556</v>
      </c>
      <c r="J62" s="120">
        <v>0</v>
      </c>
      <c r="K62" s="120">
        <v>0</v>
      </c>
      <c r="L62" s="120">
        <v>57</v>
      </c>
      <c r="M62" s="115" t="s">
        <v>38</v>
      </c>
      <c r="N62" s="115">
        <v>57.4971342298767</v>
      </c>
      <c r="O62" s="81">
        <v>65.339558811194678</v>
      </c>
      <c r="P62" s="81">
        <v>65.339558811194678</v>
      </c>
      <c r="Q62" s="81">
        <v>65.339558811194678</v>
      </c>
      <c r="R62" s="115">
        <v>80</v>
      </c>
      <c r="S62" s="119" t="s">
        <v>29</v>
      </c>
      <c r="T62" s="119">
        <f>K62/R62</f>
        <v>0</v>
      </c>
      <c r="U62" s="46"/>
      <c r="V62" s="46"/>
    </row>
    <row r="63" spans="1:22" s="3" customFormat="1" ht="201" customHeight="1" x14ac:dyDescent="0.2">
      <c r="A63" s="38" t="s">
        <v>253</v>
      </c>
      <c r="B63" s="36" t="s">
        <v>557</v>
      </c>
      <c r="C63" s="36" t="s">
        <v>262</v>
      </c>
      <c r="D63" s="38" t="s">
        <v>558</v>
      </c>
      <c r="E63" s="38" t="s">
        <v>559</v>
      </c>
      <c r="F63" s="84" t="s">
        <v>27</v>
      </c>
      <c r="G63" s="84" t="s">
        <v>511</v>
      </c>
      <c r="H63" s="84" t="s">
        <v>36</v>
      </c>
      <c r="I63" s="85" t="s">
        <v>556</v>
      </c>
      <c r="J63" s="120">
        <v>0</v>
      </c>
      <c r="K63" s="120">
        <v>14.61</v>
      </c>
      <c r="L63" s="120">
        <v>31</v>
      </c>
      <c r="M63" s="115">
        <v>22.12</v>
      </c>
      <c r="N63" s="115">
        <v>47.24</v>
      </c>
      <c r="O63" s="115">
        <v>79.459999999999994</v>
      </c>
      <c r="P63" s="129">
        <v>93.42</v>
      </c>
      <c r="Q63" s="129">
        <v>93.42</v>
      </c>
      <c r="R63" s="115">
        <v>90</v>
      </c>
      <c r="S63" s="119">
        <f>K63/M63</f>
        <v>0.66048824593128386</v>
      </c>
      <c r="T63" s="119">
        <f>K63/R63</f>
        <v>0.16233333333333333</v>
      </c>
      <c r="U63" s="46"/>
      <c r="V63" s="46"/>
    </row>
    <row r="64" spans="1:22" s="3" customFormat="1" ht="117.75" customHeight="1" x14ac:dyDescent="0.2">
      <c r="A64" s="38" t="s">
        <v>253</v>
      </c>
      <c r="B64" s="38" t="s">
        <v>265</v>
      </c>
      <c r="C64" s="36" t="s">
        <v>266</v>
      </c>
      <c r="D64" s="38" t="s">
        <v>560</v>
      </c>
      <c r="E64" s="38" t="s">
        <v>561</v>
      </c>
      <c r="F64" s="84" t="s">
        <v>27</v>
      </c>
      <c r="G64" s="84" t="s">
        <v>511</v>
      </c>
      <c r="H64" s="84" t="s">
        <v>36</v>
      </c>
      <c r="I64" s="85" t="s">
        <v>556</v>
      </c>
      <c r="J64" s="120">
        <v>0</v>
      </c>
      <c r="K64" s="120">
        <v>29</v>
      </c>
      <c r="L64" s="120">
        <v>114</v>
      </c>
      <c r="M64" s="121">
        <v>84.8</v>
      </c>
      <c r="N64" s="121">
        <v>100</v>
      </c>
      <c r="O64" s="121">
        <v>100</v>
      </c>
      <c r="P64" s="121">
        <v>100</v>
      </c>
      <c r="Q64" s="121">
        <v>100</v>
      </c>
      <c r="R64" s="121">
        <v>100</v>
      </c>
      <c r="S64" s="119">
        <f>K64/M64</f>
        <v>0.34198113207547171</v>
      </c>
      <c r="T64" s="119">
        <f>K64/R64</f>
        <v>0.28999999999999998</v>
      </c>
      <c r="U64" s="46" t="s">
        <v>804</v>
      </c>
      <c r="V64" s="46" t="s">
        <v>744</v>
      </c>
    </row>
    <row r="65" spans="1:22" s="3" customFormat="1" ht="80.25" customHeight="1" x14ac:dyDescent="0.2">
      <c r="A65" s="38" t="s">
        <v>253</v>
      </c>
      <c r="B65" s="38" t="s">
        <v>271</v>
      </c>
      <c r="C65" s="38" t="s">
        <v>272</v>
      </c>
      <c r="D65" s="38" t="s">
        <v>562</v>
      </c>
      <c r="E65" s="38" t="s">
        <v>563</v>
      </c>
      <c r="F65" s="84" t="s">
        <v>27</v>
      </c>
      <c r="G65" s="84" t="s">
        <v>511</v>
      </c>
      <c r="H65" s="84" t="s">
        <v>36</v>
      </c>
      <c r="I65" s="85" t="s">
        <v>556</v>
      </c>
      <c r="J65" s="120">
        <v>1.01</v>
      </c>
      <c r="K65" s="120">
        <v>40.799999999999997</v>
      </c>
      <c r="L65" s="120">
        <v>44</v>
      </c>
      <c r="M65" s="115">
        <v>100</v>
      </c>
      <c r="N65" s="115">
        <v>100</v>
      </c>
      <c r="O65" s="115">
        <v>100</v>
      </c>
      <c r="P65" s="115">
        <v>100</v>
      </c>
      <c r="Q65" s="115">
        <v>100</v>
      </c>
      <c r="R65" s="115">
        <v>100</v>
      </c>
      <c r="S65" s="119">
        <f>K65/M65</f>
        <v>0.40799999999999997</v>
      </c>
      <c r="T65" s="119">
        <f>K65/R65</f>
        <v>0.40799999999999997</v>
      </c>
      <c r="U65" s="46"/>
      <c r="V65" s="46"/>
    </row>
    <row r="66" spans="1:22" s="3" customFormat="1" ht="117.75" customHeight="1" x14ac:dyDescent="0.2">
      <c r="A66" s="38" t="s">
        <v>253</v>
      </c>
      <c r="B66" s="38" t="s">
        <v>275</v>
      </c>
      <c r="C66" s="38" t="s">
        <v>276</v>
      </c>
      <c r="D66" s="38" t="s">
        <v>564</v>
      </c>
      <c r="E66" s="38" t="s">
        <v>565</v>
      </c>
      <c r="F66" s="84" t="s">
        <v>27</v>
      </c>
      <c r="G66" s="84" t="s">
        <v>511</v>
      </c>
      <c r="H66" s="84" t="s">
        <v>36</v>
      </c>
      <c r="I66" s="85" t="s">
        <v>556</v>
      </c>
      <c r="J66" s="120">
        <v>2.3199999999999998</v>
      </c>
      <c r="K66" s="120">
        <v>7.36</v>
      </c>
      <c r="L66" s="120">
        <v>31</v>
      </c>
      <c r="M66" s="130">
        <v>9.8000000000000007</v>
      </c>
      <c r="N66" s="130">
        <v>9.8000000000000007</v>
      </c>
      <c r="O66" s="130">
        <v>9.8000000000000007</v>
      </c>
      <c r="P66" s="130">
        <v>9.8000000000000007</v>
      </c>
      <c r="Q66" s="130">
        <v>9.8000000000000007</v>
      </c>
      <c r="R66" s="115">
        <v>12</v>
      </c>
      <c r="S66" s="119">
        <f>K66/M66</f>
        <v>0.75102040816326532</v>
      </c>
      <c r="T66" s="119">
        <f>K66/R66</f>
        <v>0.6133333333333334</v>
      </c>
      <c r="U66" s="46"/>
      <c r="V66" s="46"/>
    </row>
    <row r="67" spans="1:22" s="8" customFormat="1" ht="101.25" customHeight="1" x14ac:dyDescent="0.2">
      <c r="A67" s="38" t="s">
        <v>253</v>
      </c>
      <c r="B67" s="36" t="s">
        <v>811</v>
      </c>
      <c r="C67" s="36" t="s">
        <v>812</v>
      </c>
      <c r="D67" s="36">
        <v>236</v>
      </c>
      <c r="E67" s="36" t="s">
        <v>566</v>
      </c>
      <c r="F67" s="85" t="s">
        <v>27</v>
      </c>
      <c r="G67" s="85" t="s">
        <v>511</v>
      </c>
      <c r="H67" s="85" t="s">
        <v>86</v>
      </c>
      <c r="I67" s="85" t="s">
        <v>567</v>
      </c>
      <c r="J67" s="131">
        <v>0</v>
      </c>
      <c r="K67" s="132">
        <v>0.24</v>
      </c>
      <c r="L67" s="133">
        <v>11</v>
      </c>
      <c r="M67" s="134" t="s">
        <v>28</v>
      </c>
      <c r="N67" s="134" t="s">
        <v>568</v>
      </c>
      <c r="O67" s="134" t="s">
        <v>568</v>
      </c>
      <c r="P67" s="135" t="s">
        <v>568</v>
      </c>
      <c r="Q67" s="135" t="s">
        <v>568</v>
      </c>
      <c r="R67" s="134" t="s">
        <v>568</v>
      </c>
      <c r="S67" s="136" t="s">
        <v>29</v>
      </c>
      <c r="T67" s="136" t="s">
        <v>29</v>
      </c>
      <c r="U67" s="105"/>
      <c r="V67" s="106"/>
    </row>
    <row r="68" spans="1:22" s="3" customFormat="1" ht="78.75" customHeight="1" x14ac:dyDescent="0.2">
      <c r="A68" s="38" t="s">
        <v>253</v>
      </c>
      <c r="B68" s="38" t="s">
        <v>287</v>
      </c>
      <c r="C68" s="38" t="s">
        <v>288</v>
      </c>
      <c r="D68" s="38" t="s">
        <v>569</v>
      </c>
      <c r="E68" s="38" t="s">
        <v>570</v>
      </c>
      <c r="F68" s="84" t="s">
        <v>27</v>
      </c>
      <c r="G68" s="84" t="s">
        <v>511</v>
      </c>
      <c r="H68" s="84" t="s">
        <v>149</v>
      </c>
      <c r="I68" s="84" t="s">
        <v>571</v>
      </c>
      <c r="J68" s="120">
        <v>10.17</v>
      </c>
      <c r="K68" s="120">
        <v>16.850000000000001</v>
      </c>
      <c r="L68" s="120">
        <v>47</v>
      </c>
      <c r="M68" s="115">
        <v>15.3</v>
      </c>
      <c r="N68" s="115">
        <v>15.6</v>
      </c>
      <c r="O68" s="115">
        <v>15.6</v>
      </c>
      <c r="P68" s="119">
        <v>0.156</v>
      </c>
      <c r="Q68" s="119">
        <v>0.156</v>
      </c>
      <c r="R68" s="115">
        <v>8</v>
      </c>
      <c r="S68" s="119">
        <f>K68/M68</f>
        <v>1.1013071895424837</v>
      </c>
      <c r="T68" s="119">
        <f>K68/R68</f>
        <v>2.1062500000000002</v>
      </c>
      <c r="U68" s="46"/>
      <c r="V68" s="46"/>
    </row>
    <row r="69" spans="1:22" s="3" customFormat="1" ht="69.75" customHeight="1" x14ac:dyDescent="0.2">
      <c r="A69" s="38" t="s">
        <v>253</v>
      </c>
      <c r="B69" s="38" t="s">
        <v>295</v>
      </c>
      <c r="C69" s="38" t="s">
        <v>296</v>
      </c>
      <c r="D69" s="38" t="s">
        <v>572</v>
      </c>
      <c r="E69" s="38" t="s">
        <v>573</v>
      </c>
      <c r="F69" s="84" t="s">
        <v>158</v>
      </c>
      <c r="G69" s="84" t="s">
        <v>511</v>
      </c>
      <c r="H69" s="84" t="s">
        <v>149</v>
      </c>
      <c r="I69" s="84" t="s">
        <v>574</v>
      </c>
      <c r="J69" s="120">
        <v>4742</v>
      </c>
      <c r="K69" s="120">
        <v>6037</v>
      </c>
      <c r="L69" s="120">
        <v>23</v>
      </c>
      <c r="M69" s="121">
        <v>6050</v>
      </c>
      <c r="N69" s="121">
        <v>6125</v>
      </c>
      <c r="O69" s="121">
        <v>6125</v>
      </c>
      <c r="P69" s="121">
        <v>6125</v>
      </c>
      <c r="Q69" s="121">
        <v>6125</v>
      </c>
      <c r="R69" s="121">
        <v>500</v>
      </c>
      <c r="S69" s="119">
        <f>K69/M69</f>
        <v>0.99785123966942146</v>
      </c>
      <c r="T69" s="119">
        <f>K69/R69</f>
        <v>12.074</v>
      </c>
      <c r="U69" s="46"/>
      <c r="V69" s="46"/>
    </row>
    <row r="70" spans="1:22" s="3" customFormat="1" ht="65.25" customHeight="1" x14ac:dyDescent="0.2">
      <c r="A70" s="38" t="s">
        <v>253</v>
      </c>
      <c r="B70" s="38" t="s">
        <v>575</v>
      </c>
      <c r="C70" s="38" t="s">
        <v>576</v>
      </c>
      <c r="D70" s="38" t="s">
        <v>577</v>
      </c>
      <c r="E70" s="38" t="s">
        <v>578</v>
      </c>
      <c r="F70" s="84" t="s">
        <v>158</v>
      </c>
      <c r="G70" s="84" t="s">
        <v>511</v>
      </c>
      <c r="H70" s="84" t="s">
        <v>801</v>
      </c>
      <c r="I70" s="84" t="s">
        <v>579</v>
      </c>
      <c r="J70" s="78">
        <v>1594</v>
      </c>
      <c r="K70" s="78">
        <v>1561</v>
      </c>
      <c r="L70" s="78">
        <v>220</v>
      </c>
      <c r="M70" s="86">
        <v>1555</v>
      </c>
      <c r="N70" s="121">
        <v>1542</v>
      </c>
      <c r="O70" s="121">
        <v>1529</v>
      </c>
      <c r="P70" s="129">
        <v>1516</v>
      </c>
      <c r="Q70" s="129">
        <v>1500</v>
      </c>
      <c r="R70" s="86">
        <v>1691</v>
      </c>
      <c r="S70" s="126">
        <f>(1728-K70)/(1728-M70)</f>
        <v>0.96531791907514453</v>
      </c>
      <c r="T70" s="119">
        <f>(1728-K70)/(1728-R70)</f>
        <v>4.5135135135135132</v>
      </c>
      <c r="U70" s="46"/>
      <c r="V70" s="43"/>
    </row>
    <row r="71" spans="1:22" s="3" customFormat="1" ht="96" customHeight="1" x14ac:dyDescent="0.2">
      <c r="A71" s="38" t="s">
        <v>253</v>
      </c>
      <c r="B71" s="38" t="s">
        <v>305</v>
      </c>
      <c r="C71" s="38" t="s">
        <v>306</v>
      </c>
      <c r="D71" s="38" t="s">
        <v>580</v>
      </c>
      <c r="E71" s="38" t="s">
        <v>581</v>
      </c>
      <c r="F71" s="84" t="s">
        <v>582</v>
      </c>
      <c r="G71" s="84" t="s">
        <v>511</v>
      </c>
      <c r="H71" s="84" t="s">
        <v>801</v>
      </c>
      <c r="I71" s="84" t="s">
        <v>583</v>
      </c>
      <c r="J71" s="120">
        <v>19.399999999999999</v>
      </c>
      <c r="K71" s="120">
        <v>19.3</v>
      </c>
      <c r="L71" s="120">
        <v>1</v>
      </c>
      <c r="M71" s="86">
        <v>20</v>
      </c>
      <c r="N71" s="121">
        <v>20</v>
      </c>
      <c r="O71" s="121">
        <v>20</v>
      </c>
      <c r="P71" s="129">
        <v>20</v>
      </c>
      <c r="Q71" s="129">
        <v>19</v>
      </c>
      <c r="R71" s="121">
        <v>15</v>
      </c>
      <c r="S71" s="119">
        <f>(19.3-K71)/(19.3-M71)</f>
        <v>0</v>
      </c>
      <c r="T71" s="119">
        <f>(19.3-K71)/(19.3-R71)</f>
        <v>0</v>
      </c>
      <c r="U71" s="46"/>
      <c r="V71" s="43"/>
    </row>
    <row r="72" spans="1:22" s="3" customFormat="1" ht="49.5" customHeight="1" x14ac:dyDescent="0.2">
      <c r="A72" s="38" t="s">
        <v>253</v>
      </c>
      <c r="B72" s="38" t="s">
        <v>584</v>
      </c>
      <c r="C72" s="38" t="s">
        <v>585</v>
      </c>
      <c r="D72" s="38">
        <v>308</v>
      </c>
      <c r="E72" s="38" t="s">
        <v>586</v>
      </c>
      <c r="F72" s="84" t="s">
        <v>27</v>
      </c>
      <c r="G72" s="84" t="s">
        <v>511</v>
      </c>
      <c r="H72" s="84" t="s">
        <v>801</v>
      </c>
      <c r="I72" s="84" t="s">
        <v>587</v>
      </c>
      <c r="J72" s="120">
        <v>76</v>
      </c>
      <c r="K72" s="120">
        <v>74.3</v>
      </c>
      <c r="L72" s="120">
        <v>54</v>
      </c>
      <c r="M72" s="115">
        <v>79</v>
      </c>
      <c r="N72" s="115">
        <v>80</v>
      </c>
      <c r="O72" s="115">
        <v>82</v>
      </c>
      <c r="P72" s="129">
        <v>84</v>
      </c>
      <c r="Q72" s="129">
        <v>85</v>
      </c>
      <c r="R72" s="115">
        <v>85</v>
      </c>
      <c r="S72" s="119">
        <f>(K72-75.4)/(M72-75.4)</f>
        <v>-0.30555555555555841</v>
      </c>
      <c r="T72" s="119">
        <f>(K72-75.4)/(R72-75.4)</f>
        <v>-0.11458333333333429</v>
      </c>
      <c r="U72" s="46"/>
      <c r="V72" s="43"/>
    </row>
    <row r="73" spans="1:22" s="22" customFormat="1" ht="24" customHeight="1" x14ac:dyDescent="0.25">
      <c r="A73" s="151" t="s">
        <v>317</v>
      </c>
      <c r="B73" s="151"/>
      <c r="C73" s="151"/>
      <c r="D73" s="151"/>
      <c r="E73" s="151"/>
      <c r="F73" s="151"/>
      <c r="G73" s="151"/>
      <c r="H73" s="151"/>
      <c r="I73" s="151"/>
      <c r="J73" s="151"/>
      <c r="K73" s="151"/>
      <c r="L73" s="151"/>
      <c r="M73" s="151"/>
      <c r="N73" s="151"/>
      <c r="O73" s="151"/>
      <c r="P73" s="151"/>
      <c r="Q73" s="151"/>
      <c r="R73" s="151"/>
      <c r="S73" s="151"/>
      <c r="T73" s="151"/>
      <c r="U73" s="151"/>
      <c r="V73" s="151"/>
    </row>
    <row r="74" spans="1:22" s="3" customFormat="1" ht="63" customHeight="1" x14ac:dyDescent="0.2">
      <c r="A74" s="38" t="s">
        <v>253</v>
      </c>
      <c r="B74" s="38" t="s">
        <v>318</v>
      </c>
      <c r="C74" s="38" t="s">
        <v>319</v>
      </c>
      <c r="D74" s="38" t="s">
        <v>588</v>
      </c>
      <c r="E74" s="38" t="s">
        <v>589</v>
      </c>
      <c r="F74" s="84" t="s">
        <v>590</v>
      </c>
      <c r="G74" s="84" t="s">
        <v>511</v>
      </c>
      <c r="H74" s="84" t="s">
        <v>800</v>
      </c>
      <c r="I74" s="84"/>
      <c r="J74" s="120">
        <v>0</v>
      </c>
      <c r="K74" s="120">
        <v>0</v>
      </c>
      <c r="L74" s="120">
        <v>47</v>
      </c>
      <c r="M74" s="121">
        <v>0</v>
      </c>
      <c r="N74" s="121">
        <v>0</v>
      </c>
      <c r="O74" s="121">
        <v>611734</v>
      </c>
      <c r="P74" s="121">
        <v>0</v>
      </c>
      <c r="Q74" s="121">
        <v>0</v>
      </c>
      <c r="R74" s="121">
        <v>611734</v>
      </c>
      <c r="S74" s="119" t="s">
        <v>29</v>
      </c>
      <c r="T74" s="119">
        <f>K74/R74</f>
        <v>0</v>
      </c>
      <c r="U74" s="46"/>
      <c r="V74" s="46"/>
    </row>
    <row r="75" spans="1:22" s="3" customFormat="1" ht="56.25" customHeight="1" x14ac:dyDescent="0.2">
      <c r="A75" s="38" t="s">
        <v>253</v>
      </c>
      <c r="B75" s="38" t="s">
        <v>324</v>
      </c>
      <c r="C75" s="38" t="s">
        <v>325</v>
      </c>
      <c r="D75" s="38" t="s">
        <v>591</v>
      </c>
      <c r="E75" s="38" t="s">
        <v>592</v>
      </c>
      <c r="F75" s="84" t="s">
        <v>27</v>
      </c>
      <c r="G75" s="84" t="s">
        <v>511</v>
      </c>
      <c r="H75" s="84" t="s">
        <v>800</v>
      </c>
      <c r="I75" s="84" t="s">
        <v>323</v>
      </c>
      <c r="J75" s="120">
        <v>0</v>
      </c>
      <c r="K75" s="120">
        <v>5.46</v>
      </c>
      <c r="L75" s="120">
        <v>26</v>
      </c>
      <c r="M75" s="121">
        <v>6.4</v>
      </c>
      <c r="N75" s="121">
        <v>22.4</v>
      </c>
      <c r="O75" s="121">
        <v>25.2</v>
      </c>
      <c r="P75" s="121">
        <v>27.5</v>
      </c>
      <c r="Q75" s="127">
        <v>0</v>
      </c>
      <c r="R75" s="121">
        <v>8</v>
      </c>
      <c r="S75" s="119">
        <f>K75/M75</f>
        <v>0.85312499999999991</v>
      </c>
      <c r="T75" s="119">
        <f>K75/R75</f>
        <v>0.6825</v>
      </c>
      <c r="U75" s="46"/>
      <c r="V75" s="46"/>
    </row>
    <row r="76" spans="1:22" s="3" customFormat="1" ht="85.5" customHeight="1" x14ac:dyDescent="0.2">
      <c r="A76" s="38" t="s">
        <v>253</v>
      </c>
      <c r="B76" s="38" t="s">
        <v>328</v>
      </c>
      <c r="C76" s="34" t="s">
        <v>329</v>
      </c>
      <c r="D76" s="38" t="s">
        <v>593</v>
      </c>
      <c r="E76" s="38" t="s">
        <v>594</v>
      </c>
      <c r="F76" s="84" t="s">
        <v>158</v>
      </c>
      <c r="G76" s="84" t="s">
        <v>511</v>
      </c>
      <c r="H76" s="84" t="s">
        <v>800</v>
      </c>
      <c r="I76" s="84" t="s">
        <v>595</v>
      </c>
      <c r="J76" s="120">
        <v>0</v>
      </c>
      <c r="K76" s="120">
        <v>0</v>
      </c>
      <c r="L76" s="120">
        <v>83</v>
      </c>
      <c r="M76" s="121">
        <v>0</v>
      </c>
      <c r="N76" s="121">
        <v>0</v>
      </c>
      <c r="O76" s="121">
        <v>0</v>
      </c>
      <c r="P76" s="121">
        <v>0</v>
      </c>
      <c r="Q76" s="121">
        <v>0</v>
      </c>
      <c r="R76" s="121">
        <v>0</v>
      </c>
      <c r="S76" s="119" t="s">
        <v>29</v>
      </c>
      <c r="T76" s="119" t="s">
        <v>29</v>
      </c>
      <c r="U76" s="46"/>
      <c r="V76" s="46"/>
    </row>
    <row r="77" spans="1:22" s="3" customFormat="1" ht="85.5" customHeight="1" x14ac:dyDescent="0.2">
      <c r="A77" s="38" t="s">
        <v>253</v>
      </c>
      <c r="B77" s="38" t="s">
        <v>596</v>
      </c>
      <c r="C77" s="34" t="s">
        <v>597</v>
      </c>
      <c r="D77" s="38" t="s">
        <v>598</v>
      </c>
      <c r="E77" s="38" t="s">
        <v>599</v>
      </c>
      <c r="F77" s="84" t="s">
        <v>27</v>
      </c>
      <c r="G77" s="84" t="s">
        <v>511</v>
      </c>
      <c r="H77" s="84" t="s">
        <v>800</v>
      </c>
      <c r="I77" s="84" t="s">
        <v>600</v>
      </c>
      <c r="J77" s="120">
        <v>0</v>
      </c>
      <c r="K77" s="120">
        <v>0</v>
      </c>
      <c r="L77" s="120">
        <v>8</v>
      </c>
      <c r="M77" s="121">
        <v>0</v>
      </c>
      <c r="N77" s="121">
        <v>0</v>
      </c>
      <c r="O77" s="121">
        <v>2</v>
      </c>
      <c r="P77" s="121">
        <v>0</v>
      </c>
      <c r="Q77" s="121">
        <v>0</v>
      </c>
      <c r="R77" s="121">
        <v>2</v>
      </c>
      <c r="S77" s="119" t="s">
        <v>29</v>
      </c>
      <c r="T77" s="119">
        <f t="shared" ref="T77:T82" si="6">K77/R77</f>
        <v>0</v>
      </c>
      <c r="U77" s="46"/>
      <c r="V77" s="46"/>
    </row>
    <row r="78" spans="1:22" s="3" customFormat="1" ht="36.75" customHeight="1" x14ac:dyDescent="0.2">
      <c r="A78" s="38" t="s">
        <v>253</v>
      </c>
      <c r="B78" s="38" t="s">
        <v>601</v>
      </c>
      <c r="C78" s="34" t="s">
        <v>602</v>
      </c>
      <c r="D78" s="38" t="s">
        <v>603</v>
      </c>
      <c r="E78" s="38" t="s">
        <v>604</v>
      </c>
      <c r="F78" s="84" t="s">
        <v>27</v>
      </c>
      <c r="G78" s="84" t="s">
        <v>511</v>
      </c>
      <c r="H78" s="84" t="s">
        <v>800</v>
      </c>
      <c r="I78" s="84" t="s">
        <v>595</v>
      </c>
      <c r="J78" s="120">
        <v>0</v>
      </c>
      <c r="K78" s="120">
        <v>0</v>
      </c>
      <c r="L78" s="120">
        <v>2</v>
      </c>
      <c r="M78" s="121">
        <v>0</v>
      </c>
      <c r="N78" s="121">
        <v>0</v>
      </c>
      <c r="O78" s="121">
        <v>15</v>
      </c>
      <c r="P78" s="121">
        <v>0</v>
      </c>
      <c r="Q78" s="121">
        <v>0</v>
      </c>
      <c r="R78" s="121">
        <v>15</v>
      </c>
      <c r="S78" s="119" t="s">
        <v>29</v>
      </c>
      <c r="T78" s="119">
        <f t="shared" si="6"/>
        <v>0</v>
      </c>
      <c r="U78" s="46"/>
      <c r="V78" s="46"/>
    </row>
    <row r="79" spans="1:22" s="3" customFormat="1" ht="61.5" customHeight="1" x14ac:dyDescent="0.2">
      <c r="A79" s="38" t="s">
        <v>253</v>
      </c>
      <c r="B79" s="38" t="s">
        <v>332</v>
      </c>
      <c r="C79" s="34" t="s">
        <v>333</v>
      </c>
      <c r="D79" s="38" t="s">
        <v>605</v>
      </c>
      <c r="E79" s="38" t="s">
        <v>606</v>
      </c>
      <c r="F79" s="84" t="s">
        <v>158</v>
      </c>
      <c r="G79" s="84" t="s">
        <v>511</v>
      </c>
      <c r="H79" s="84" t="s">
        <v>149</v>
      </c>
      <c r="I79" s="84" t="s">
        <v>607</v>
      </c>
      <c r="J79" s="120">
        <v>40</v>
      </c>
      <c r="K79" s="120">
        <v>41</v>
      </c>
      <c r="L79" s="120">
        <v>47</v>
      </c>
      <c r="M79" s="121">
        <v>24</v>
      </c>
      <c r="N79" s="121">
        <v>25</v>
      </c>
      <c r="O79" s="121">
        <v>26</v>
      </c>
      <c r="P79" s="128">
        <v>30</v>
      </c>
      <c r="Q79" s="128">
        <v>35</v>
      </c>
      <c r="R79" s="121">
        <v>35</v>
      </c>
      <c r="S79" s="119" t="s">
        <v>29</v>
      </c>
      <c r="T79" s="119">
        <f t="shared" si="6"/>
        <v>1.1714285714285715</v>
      </c>
      <c r="U79" s="46"/>
      <c r="V79" s="46"/>
    </row>
    <row r="80" spans="1:22" s="3" customFormat="1" ht="81.75" customHeight="1" x14ac:dyDescent="0.2">
      <c r="A80" s="38" t="s">
        <v>253</v>
      </c>
      <c r="B80" s="38" t="s">
        <v>341</v>
      </c>
      <c r="C80" s="34" t="s">
        <v>342</v>
      </c>
      <c r="D80" s="38" t="s">
        <v>608</v>
      </c>
      <c r="E80" s="38" t="s">
        <v>609</v>
      </c>
      <c r="F80" s="84" t="s">
        <v>27</v>
      </c>
      <c r="G80" s="84" t="s">
        <v>511</v>
      </c>
      <c r="H80" s="84" t="s">
        <v>800</v>
      </c>
      <c r="I80" s="84" t="s">
        <v>344</v>
      </c>
      <c r="J80" s="120">
        <v>0</v>
      </c>
      <c r="K80" s="120">
        <v>0</v>
      </c>
      <c r="L80" s="120">
        <v>0</v>
      </c>
      <c r="M80" s="121">
        <v>55</v>
      </c>
      <c r="N80" s="121">
        <v>59</v>
      </c>
      <c r="O80" s="121">
        <v>65</v>
      </c>
      <c r="P80" s="119">
        <v>70</v>
      </c>
      <c r="Q80" s="119">
        <v>75</v>
      </c>
      <c r="R80" s="121">
        <v>75</v>
      </c>
      <c r="S80" s="119" t="s">
        <v>29</v>
      </c>
      <c r="T80" s="119">
        <f t="shared" si="6"/>
        <v>0</v>
      </c>
      <c r="U80" s="46"/>
      <c r="V80" s="46"/>
    </row>
    <row r="81" spans="1:22" s="3" customFormat="1" ht="66" customHeight="1" x14ac:dyDescent="0.2">
      <c r="A81" s="38" t="s">
        <v>253</v>
      </c>
      <c r="B81" s="38" t="s">
        <v>610</v>
      </c>
      <c r="C81" s="34" t="s">
        <v>611</v>
      </c>
      <c r="D81" s="38" t="s">
        <v>612</v>
      </c>
      <c r="E81" s="38" t="s">
        <v>613</v>
      </c>
      <c r="F81" s="84" t="s">
        <v>27</v>
      </c>
      <c r="G81" s="84" t="s">
        <v>511</v>
      </c>
      <c r="H81" s="84" t="s">
        <v>800</v>
      </c>
      <c r="I81" s="84"/>
      <c r="J81" s="120">
        <v>0</v>
      </c>
      <c r="K81" s="120">
        <v>0</v>
      </c>
      <c r="L81" s="120">
        <v>0</v>
      </c>
      <c r="M81" s="121">
        <v>0</v>
      </c>
      <c r="N81" s="121">
        <v>0</v>
      </c>
      <c r="O81" s="121">
        <v>0</v>
      </c>
      <c r="P81" s="121">
        <v>0</v>
      </c>
      <c r="Q81" s="121">
        <v>0</v>
      </c>
      <c r="R81" s="121">
        <v>100</v>
      </c>
      <c r="S81" s="119" t="s">
        <v>29</v>
      </c>
      <c r="T81" s="119">
        <f t="shared" si="6"/>
        <v>0</v>
      </c>
      <c r="U81" s="46"/>
      <c r="V81" s="46"/>
    </row>
    <row r="82" spans="1:22" s="3" customFormat="1" ht="62.25" customHeight="1" x14ac:dyDescent="0.2">
      <c r="A82" s="38" t="s">
        <v>253</v>
      </c>
      <c r="B82" s="38" t="s">
        <v>614</v>
      </c>
      <c r="C82" s="34" t="s">
        <v>615</v>
      </c>
      <c r="D82" s="38" t="s">
        <v>616</v>
      </c>
      <c r="E82" s="38" t="s">
        <v>617</v>
      </c>
      <c r="F82" s="84" t="s">
        <v>27</v>
      </c>
      <c r="G82" s="84" t="s">
        <v>511</v>
      </c>
      <c r="H82" s="84" t="s">
        <v>800</v>
      </c>
      <c r="I82" s="84"/>
      <c r="J82" s="120">
        <v>0</v>
      </c>
      <c r="K82" s="120">
        <v>0</v>
      </c>
      <c r="L82" s="120">
        <v>0</v>
      </c>
      <c r="M82" s="121">
        <v>0</v>
      </c>
      <c r="N82" s="121">
        <v>0</v>
      </c>
      <c r="O82" s="121">
        <v>0</v>
      </c>
      <c r="P82" s="121">
        <v>0</v>
      </c>
      <c r="Q82" s="121">
        <v>0</v>
      </c>
      <c r="R82" s="121">
        <v>20</v>
      </c>
      <c r="S82" s="119" t="s">
        <v>29</v>
      </c>
      <c r="T82" s="119">
        <f t="shared" si="6"/>
        <v>0</v>
      </c>
      <c r="U82" s="46"/>
      <c r="V82" s="46"/>
    </row>
    <row r="83" spans="1:22" s="22" customFormat="1" ht="24" customHeight="1" x14ac:dyDescent="0.25">
      <c r="A83" s="151" t="s">
        <v>345</v>
      </c>
      <c r="B83" s="151"/>
      <c r="C83" s="151"/>
      <c r="D83" s="151"/>
      <c r="E83" s="151"/>
      <c r="F83" s="151"/>
      <c r="G83" s="151"/>
      <c r="H83" s="151"/>
      <c r="I83" s="151"/>
      <c r="J83" s="151"/>
      <c r="K83" s="151"/>
      <c r="L83" s="151"/>
      <c r="M83" s="151"/>
      <c r="N83" s="151"/>
      <c r="O83" s="151"/>
      <c r="P83" s="151"/>
      <c r="Q83" s="151"/>
      <c r="R83" s="151"/>
      <c r="S83" s="151"/>
      <c r="T83" s="151"/>
      <c r="U83" s="151"/>
      <c r="V83" s="151"/>
    </row>
    <row r="84" spans="1:22" s="3" customFormat="1" ht="60.75" customHeight="1" x14ac:dyDescent="0.2">
      <c r="A84" s="38" t="s">
        <v>253</v>
      </c>
      <c r="B84" s="38" t="s">
        <v>346</v>
      </c>
      <c r="C84" s="38" t="s">
        <v>347</v>
      </c>
      <c r="D84" s="38" t="s">
        <v>618</v>
      </c>
      <c r="E84" s="38" t="s">
        <v>619</v>
      </c>
      <c r="F84" s="84" t="s">
        <v>590</v>
      </c>
      <c r="G84" s="84" t="s">
        <v>511</v>
      </c>
      <c r="H84" s="84" t="s">
        <v>800</v>
      </c>
      <c r="I84" s="84" t="s">
        <v>620</v>
      </c>
      <c r="J84" s="120">
        <v>0</v>
      </c>
      <c r="K84" s="120">
        <v>0</v>
      </c>
      <c r="L84" s="120">
        <v>20</v>
      </c>
      <c r="M84" s="121">
        <v>0</v>
      </c>
      <c r="N84" s="121">
        <v>0</v>
      </c>
      <c r="O84" s="121">
        <v>10300000</v>
      </c>
      <c r="P84" s="121">
        <v>0</v>
      </c>
      <c r="Q84" s="121">
        <v>0</v>
      </c>
      <c r="R84" s="121">
        <v>10300000</v>
      </c>
      <c r="S84" s="119" t="s">
        <v>29</v>
      </c>
      <c r="T84" s="119">
        <f t="shared" ref="T84:T92" si="7">K84/R84</f>
        <v>0</v>
      </c>
      <c r="U84" s="46"/>
      <c r="V84" s="46"/>
    </row>
    <row r="85" spans="1:22" s="3" customFormat="1" ht="97.5" customHeight="1" x14ac:dyDescent="0.2">
      <c r="A85" s="38" t="s">
        <v>253</v>
      </c>
      <c r="B85" s="38" t="s">
        <v>351</v>
      </c>
      <c r="C85" s="38" t="s">
        <v>352</v>
      </c>
      <c r="D85" s="38" t="s">
        <v>621</v>
      </c>
      <c r="E85" s="38" t="s">
        <v>622</v>
      </c>
      <c r="F85" s="84" t="s">
        <v>623</v>
      </c>
      <c r="G85" s="84" t="s">
        <v>511</v>
      </c>
      <c r="H85" s="84" t="s">
        <v>800</v>
      </c>
      <c r="I85" s="84" t="s">
        <v>323</v>
      </c>
      <c r="J85" s="120">
        <v>0</v>
      </c>
      <c r="K85" s="120">
        <v>0</v>
      </c>
      <c r="L85" s="120">
        <v>4</v>
      </c>
      <c r="M85" s="121">
        <v>0</v>
      </c>
      <c r="N85" s="121">
        <v>0</v>
      </c>
      <c r="O85" s="121">
        <v>55000000</v>
      </c>
      <c r="P85" s="121">
        <v>55000000</v>
      </c>
      <c r="Q85" s="121">
        <v>0</v>
      </c>
      <c r="R85" s="121">
        <v>55000000</v>
      </c>
      <c r="S85" s="119" t="s">
        <v>29</v>
      </c>
      <c r="T85" s="119">
        <f t="shared" si="7"/>
        <v>0</v>
      </c>
      <c r="U85" s="46"/>
      <c r="V85" s="46"/>
    </row>
    <row r="86" spans="1:22" s="3" customFormat="1" ht="96" customHeight="1" x14ac:dyDescent="0.2">
      <c r="A86" s="38" t="s">
        <v>253</v>
      </c>
      <c r="B86" s="38" t="s">
        <v>351</v>
      </c>
      <c r="C86" s="38" t="s">
        <v>352</v>
      </c>
      <c r="D86" s="38" t="s">
        <v>624</v>
      </c>
      <c r="E86" s="38" t="s">
        <v>625</v>
      </c>
      <c r="F86" s="84" t="s">
        <v>623</v>
      </c>
      <c r="G86" s="84" t="s">
        <v>511</v>
      </c>
      <c r="H86" s="84" t="s">
        <v>800</v>
      </c>
      <c r="I86" s="84" t="s">
        <v>323</v>
      </c>
      <c r="J86" s="120">
        <v>0</v>
      </c>
      <c r="K86" s="120">
        <v>0</v>
      </c>
      <c r="L86" s="120">
        <v>4</v>
      </c>
      <c r="M86" s="121">
        <v>0</v>
      </c>
      <c r="N86" s="121">
        <v>0</v>
      </c>
      <c r="O86" s="121">
        <v>39300000</v>
      </c>
      <c r="P86" s="121">
        <v>39300000</v>
      </c>
      <c r="Q86" s="121">
        <v>0</v>
      </c>
      <c r="R86" s="121">
        <v>39300000</v>
      </c>
      <c r="S86" s="119" t="s">
        <v>29</v>
      </c>
      <c r="T86" s="119">
        <f t="shared" si="7"/>
        <v>0</v>
      </c>
      <c r="U86" s="46"/>
      <c r="V86" s="46"/>
    </row>
    <row r="87" spans="1:22" s="3" customFormat="1" ht="48" customHeight="1" x14ac:dyDescent="0.2">
      <c r="A87" s="38" t="s">
        <v>253</v>
      </c>
      <c r="B87" s="38" t="s">
        <v>354</v>
      </c>
      <c r="C87" s="38" t="s">
        <v>355</v>
      </c>
      <c r="D87" s="38" t="s">
        <v>626</v>
      </c>
      <c r="E87" s="38" t="s">
        <v>627</v>
      </c>
      <c r="F87" s="84" t="s">
        <v>27</v>
      </c>
      <c r="G87" s="84" t="s">
        <v>511</v>
      </c>
      <c r="H87" s="84" t="s">
        <v>800</v>
      </c>
      <c r="I87" s="84" t="s">
        <v>323</v>
      </c>
      <c r="J87" s="120">
        <v>0</v>
      </c>
      <c r="K87" s="120">
        <v>0</v>
      </c>
      <c r="L87" s="120">
        <v>6</v>
      </c>
      <c r="M87" s="121">
        <v>0</v>
      </c>
      <c r="N87" s="121">
        <v>0</v>
      </c>
      <c r="O87" s="121">
        <v>7</v>
      </c>
      <c r="P87" s="121">
        <v>7</v>
      </c>
      <c r="Q87" s="121">
        <v>0</v>
      </c>
      <c r="R87" s="121">
        <v>7</v>
      </c>
      <c r="S87" s="119" t="s">
        <v>29</v>
      </c>
      <c r="T87" s="119">
        <f t="shared" si="7"/>
        <v>0</v>
      </c>
      <c r="U87" s="46"/>
      <c r="V87" s="46"/>
    </row>
    <row r="88" spans="1:22" s="3" customFormat="1" ht="50.25" customHeight="1" x14ac:dyDescent="0.2">
      <c r="A88" s="38" t="s">
        <v>253</v>
      </c>
      <c r="B88" s="38" t="s">
        <v>357</v>
      </c>
      <c r="C88" s="38" t="s">
        <v>358</v>
      </c>
      <c r="D88" s="38" t="s">
        <v>628</v>
      </c>
      <c r="E88" s="38" t="s">
        <v>629</v>
      </c>
      <c r="F88" s="84" t="s">
        <v>27</v>
      </c>
      <c r="G88" s="84" t="s">
        <v>511</v>
      </c>
      <c r="H88" s="84" t="s">
        <v>800</v>
      </c>
      <c r="I88" s="84" t="s">
        <v>323</v>
      </c>
      <c r="J88" s="120">
        <v>0</v>
      </c>
      <c r="K88" s="120">
        <v>0</v>
      </c>
      <c r="L88" s="120">
        <v>1</v>
      </c>
      <c r="M88" s="121">
        <v>0</v>
      </c>
      <c r="N88" s="121">
        <v>0</v>
      </c>
      <c r="O88" s="121">
        <v>25</v>
      </c>
      <c r="P88" s="121">
        <v>0</v>
      </c>
      <c r="Q88" s="121">
        <v>0</v>
      </c>
      <c r="R88" s="121">
        <v>25</v>
      </c>
      <c r="S88" s="119" t="s">
        <v>29</v>
      </c>
      <c r="T88" s="119">
        <f t="shared" si="7"/>
        <v>0</v>
      </c>
      <c r="U88" s="46"/>
      <c r="V88" s="46"/>
    </row>
    <row r="89" spans="1:22" s="3" customFormat="1" ht="56.25" customHeight="1" x14ac:dyDescent="0.2">
      <c r="A89" s="38" t="s">
        <v>253</v>
      </c>
      <c r="B89" s="38" t="s">
        <v>357</v>
      </c>
      <c r="C89" s="38" t="s">
        <v>358</v>
      </c>
      <c r="D89" s="38" t="s">
        <v>630</v>
      </c>
      <c r="E89" s="38" t="s">
        <v>631</v>
      </c>
      <c r="F89" s="84" t="s">
        <v>158</v>
      </c>
      <c r="G89" s="84" t="s">
        <v>511</v>
      </c>
      <c r="H89" s="84" t="s">
        <v>800</v>
      </c>
      <c r="I89" s="84" t="s">
        <v>323</v>
      </c>
      <c r="J89" s="120">
        <v>0</v>
      </c>
      <c r="K89" s="120">
        <v>0</v>
      </c>
      <c r="L89" s="120">
        <v>1</v>
      </c>
      <c r="M89" s="121">
        <v>0</v>
      </c>
      <c r="N89" s="121">
        <v>0</v>
      </c>
      <c r="O89" s="121">
        <v>3</v>
      </c>
      <c r="P89" s="121">
        <v>0</v>
      </c>
      <c r="Q89" s="121">
        <v>0</v>
      </c>
      <c r="R89" s="121">
        <v>3</v>
      </c>
      <c r="S89" s="119" t="s">
        <v>29</v>
      </c>
      <c r="T89" s="119">
        <f t="shared" si="7"/>
        <v>0</v>
      </c>
      <c r="U89" s="46"/>
      <c r="V89" s="46"/>
    </row>
    <row r="90" spans="1:22" s="3" customFormat="1" ht="54.75" customHeight="1" x14ac:dyDescent="0.2">
      <c r="A90" s="38" t="s">
        <v>253</v>
      </c>
      <c r="B90" s="38" t="s">
        <v>368</v>
      </c>
      <c r="C90" s="38" t="s">
        <v>369</v>
      </c>
      <c r="D90" s="38" t="s">
        <v>632</v>
      </c>
      <c r="E90" s="38" t="s">
        <v>633</v>
      </c>
      <c r="F90" s="84" t="s">
        <v>158</v>
      </c>
      <c r="G90" s="84" t="s">
        <v>511</v>
      </c>
      <c r="H90" s="84" t="s">
        <v>800</v>
      </c>
      <c r="I90" s="84" t="s">
        <v>323</v>
      </c>
      <c r="J90" s="120">
        <v>0</v>
      </c>
      <c r="K90" s="120">
        <v>0</v>
      </c>
      <c r="L90" s="120">
        <v>1</v>
      </c>
      <c r="M90" s="121">
        <v>0</v>
      </c>
      <c r="N90" s="121">
        <v>0</v>
      </c>
      <c r="O90" s="121">
        <v>20403000</v>
      </c>
      <c r="P90" s="121">
        <v>20403000</v>
      </c>
      <c r="Q90" s="121">
        <v>35789000</v>
      </c>
      <c r="R90" s="121">
        <v>35789000</v>
      </c>
      <c r="S90" s="119" t="s">
        <v>29</v>
      </c>
      <c r="T90" s="119">
        <f t="shared" si="7"/>
        <v>0</v>
      </c>
      <c r="U90" s="46"/>
      <c r="V90" s="46"/>
    </row>
    <row r="91" spans="1:22" s="3" customFormat="1" ht="38.25" customHeight="1" x14ac:dyDescent="0.2">
      <c r="A91" s="38" t="s">
        <v>253</v>
      </c>
      <c r="B91" s="38" t="s">
        <v>368</v>
      </c>
      <c r="C91" s="38" t="s">
        <v>369</v>
      </c>
      <c r="D91" s="38" t="s">
        <v>634</v>
      </c>
      <c r="E91" s="38" t="s">
        <v>635</v>
      </c>
      <c r="F91" s="84" t="s">
        <v>636</v>
      </c>
      <c r="G91" s="84" t="s">
        <v>511</v>
      </c>
      <c r="H91" s="84" t="s">
        <v>800</v>
      </c>
      <c r="I91" s="84"/>
      <c r="J91" s="120">
        <v>0</v>
      </c>
      <c r="K91" s="120">
        <v>0</v>
      </c>
      <c r="L91" s="120">
        <v>1</v>
      </c>
      <c r="M91" s="121">
        <v>0</v>
      </c>
      <c r="N91" s="121">
        <v>0</v>
      </c>
      <c r="O91" s="121">
        <v>24</v>
      </c>
      <c r="P91" s="121">
        <v>24</v>
      </c>
      <c r="Q91" s="121">
        <v>24</v>
      </c>
      <c r="R91" s="121">
        <v>24</v>
      </c>
      <c r="S91" s="119" t="s">
        <v>29</v>
      </c>
      <c r="T91" s="119">
        <f t="shared" si="7"/>
        <v>0</v>
      </c>
      <c r="U91" s="107"/>
      <c r="V91" s="107"/>
    </row>
    <row r="92" spans="1:22" s="3" customFormat="1" ht="61.5" customHeight="1" x14ac:dyDescent="0.2">
      <c r="A92" s="38" t="s">
        <v>253</v>
      </c>
      <c r="B92" s="38" t="s">
        <v>368</v>
      </c>
      <c r="C92" s="38" t="s">
        <v>369</v>
      </c>
      <c r="D92" s="38" t="s">
        <v>637</v>
      </c>
      <c r="E92" s="38" t="s">
        <v>638</v>
      </c>
      <c r="F92" s="84" t="s">
        <v>636</v>
      </c>
      <c r="G92" s="84" t="s">
        <v>511</v>
      </c>
      <c r="H92" s="84" t="s">
        <v>800</v>
      </c>
      <c r="I92" s="84"/>
      <c r="J92" s="120">
        <v>0</v>
      </c>
      <c r="K92" s="120">
        <v>0</v>
      </c>
      <c r="L92" s="120">
        <v>1</v>
      </c>
      <c r="M92" s="121">
        <v>0</v>
      </c>
      <c r="N92" s="121">
        <v>0</v>
      </c>
      <c r="O92" s="121">
        <v>15</v>
      </c>
      <c r="P92" s="121">
        <v>15</v>
      </c>
      <c r="Q92" s="121">
        <v>15</v>
      </c>
      <c r="R92" s="121">
        <v>15</v>
      </c>
      <c r="S92" s="119" t="s">
        <v>29</v>
      </c>
      <c r="T92" s="119">
        <f t="shared" si="7"/>
        <v>0</v>
      </c>
      <c r="U92" s="46"/>
      <c r="V92" s="46"/>
    </row>
    <row r="93" spans="1:22" s="22" customFormat="1" ht="24" customHeight="1" x14ac:dyDescent="0.25">
      <c r="A93" s="151" t="s">
        <v>372</v>
      </c>
      <c r="B93" s="151"/>
      <c r="C93" s="151"/>
      <c r="D93" s="151"/>
      <c r="E93" s="151"/>
      <c r="F93" s="151"/>
      <c r="G93" s="151"/>
      <c r="H93" s="151"/>
      <c r="I93" s="151"/>
      <c r="J93" s="151"/>
      <c r="K93" s="151"/>
      <c r="L93" s="151"/>
      <c r="M93" s="151"/>
      <c r="N93" s="151"/>
      <c r="O93" s="151"/>
      <c r="P93" s="151"/>
      <c r="Q93" s="151"/>
      <c r="R93" s="151"/>
      <c r="S93" s="151"/>
      <c r="T93" s="151"/>
      <c r="U93" s="151"/>
      <c r="V93" s="151"/>
    </row>
    <row r="94" spans="1:22" s="3" customFormat="1" ht="90" customHeight="1" x14ac:dyDescent="0.2">
      <c r="A94" s="38" t="s">
        <v>253</v>
      </c>
      <c r="B94" s="34" t="s">
        <v>639</v>
      </c>
      <c r="C94" s="34" t="s">
        <v>641</v>
      </c>
      <c r="D94" s="38" t="s">
        <v>642</v>
      </c>
      <c r="E94" s="38" t="s">
        <v>643</v>
      </c>
      <c r="F94" s="84" t="s">
        <v>27</v>
      </c>
      <c r="G94" s="84" t="s">
        <v>511</v>
      </c>
      <c r="H94" s="84" t="s">
        <v>149</v>
      </c>
      <c r="I94" s="84" t="s">
        <v>644</v>
      </c>
      <c r="J94" s="120">
        <v>51.68</v>
      </c>
      <c r="K94" s="120">
        <v>54.22</v>
      </c>
      <c r="L94" s="120">
        <v>809</v>
      </c>
      <c r="M94" s="123">
        <v>51.97</v>
      </c>
      <c r="N94" s="123">
        <v>55.4</v>
      </c>
      <c r="O94" s="123">
        <v>55.9</v>
      </c>
      <c r="P94" s="123">
        <v>62.8</v>
      </c>
      <c r="Q94" s="123">
        <v>65.400000000000006</v>
      </c>
      <c r="R94" s="123">
        <v>64</v>
      </c>
      <c r="S94" s="119">
        <f t="shared" ref="S94:S104" si="8">K94/M94</f>
        <v>1.0432942081970367</v>
      </c>
      <c r="T94" s="119">
        <f t="shared" ref="T94:T105" si="9">K94/R94</f>
        <v>0.84718749999999998</v>
      </c>
      <c r="U94" s="107"/>
      <c r="V94" s="107"/>
    </row>
    <row r="95" spans="1:22" s="3" customFormat="1" ht="102.75" customHeight="1" x14ac:dyDescent="0.2">
      <c r="A95" s="38" t="s">
        <v>253</v>
      </c>
      <c r="B95" s="34" t="s">
        <v>639</v>
      </c>
      <c r="C95" s="34" t="s">
        <v>374</v>
      </c>
      <c r="D95" s="38" t="s">
        <v>645</v>
      </c>
      <c r="E95" s="38" t="s">
        <v>646</v>
      </c>
      <c r="F95" s="84" t="s">
        <v>27</v>
      </c>
      <c r="G95" s="84" t="s">
        <v>511</v>
      </c>
      <c r="H95" s="84" t="s">
        <v>149</v>
      </c>
      <c r="I95" s="84" t="s">
        <v>644</v>
      </c>
      <c r="J95" s="120">
        <v>57.25</v>
      </c>
      <c r="K95" s="120">
        <v>58.9</v>
      </c>
      <c r="L95" s="120">
        <v>809</v>
      </c>
      <c r="M95" s="123">
        <v>58.95</v>
      </c>
      <c r="N95" s="123">
        <v>61.8</v>
      </c>
      <c r="O95" s="123">
        <v>62.4</v>
      </c>
      <c r="P95" s="123">
        <v>64.5</v>
      </c>
      <c r="Q95" s="123">
        <v>66.7</v>
      </c>
      <c r="R95" s="123">
        <v>68</v>
      </c>
      <c r="S95" s="119">
        <f t="shared" si="8"/>
        <v>0.99915182357930443</v>
      </c>
      <c r="T95" s="119">
        <f t="shared" si="9"/>
        <v>0.86617647058823533</v>
      </c>
      <c r="U95" s="107"/>
      <c r="V95" s="107"/>
    </row>
    <row r="96" spans="1:22" s="3" customFormat="1" ht="66" customHeight="1" x14ac:dyDescent="0.2">
      <c r="A96" s="38"/>
      <c r="B96" s="34" t="s">
        <v>639</v>
      </c>
      <c r="C96" s="34" t="s">
        <v>640</v>
      </c>
      <c r="D96" s="38" t="s">
        <v>647</v>
      </c>
      <c r="E96" s="38" t="s">
        <v>648</v>
      </c>
      <c r="F96" s="84" t="s">
        <v>27</v>
      </c>
      <c r="G96" s="84" t="s">
        <v>511</v>
      </c>
      <c r="H96" s="84" t="s">
        <v>91</v>
      </c>
      <c r="I96" s="84" t="s">
        <v>649</v>
      </c>
      <c r="J96" s="120">
        <v>0</v>
      </c>
      <c r="K96" s="120">
        <v>0</v>
      </c>
      <c r="L96" s="120">
        <v>809</v>
      </c>
      <c r="M96" s="122">
        <v>145</v>
      </c>
      <c r="N96" s="122">
        <v>150</v>
      </c>
      <c r="O96" s="122">
        <v>150</v>
      </c>
      <c r="P96" s="123">
        <v>150</v>
      </c>
      <c r="Q96" s="123">
        <v>150</v>
      </c>
      <c r="R96" s="122">
        <v>150</v>
      </c>
      <c r="S96" s="119">
        <f t="shared" si="8"/>
        <v>0</v>
      </c>
      <c r="T96" s="119">
        <f t="shared" si="9"/>
        <v>0</v>
      </c>
      <c r="U96" s="107"/>
      <c r="V96" s="43"/>
    </row>
    <row r="97" spans="1:22" s="3" customFormat="1" ht="107.25" customHeight="1" x14ac:dyDescent="0.2">
      <c r="A97" s="38"/>
      <c r="B97" s="38" t="s">
        <v>373</v>
      </c>
      <c r="C97" s="38" t="s">
        <v>650</v>
      </c>
      <c r="D97" s="38" t="s">
        <v>651</v>
      </c>
      <c r="E97" s="38" t="s">
        <v>652</v>
      </c>
      <c r="F97" s="84" t="s">
        <v>27</v>
      </c>
      <c r="G97" s="84" t="s">
        <v>511</v>
      </c>
      <c r="H97" s="84" t="s">
        <v>149</v>
      </c>
      <c r="I97" s="84" t="s">
        <v>377</v>
      </c>
      <c r="J97" s="120">
        <v>44.024999999999999</v>
      </c>
      <c r="K97" s="120">
        <v>44.65</v>
      </c>
      <c r="L97" s="120">
        <v>258</v>
      </c>
      <c r="M97" s="122">
        <v>45.7</v>
      </c>
      <c r="N97" s="122">
        <v>47.4</v>
      </c>
      <c r="O97" s="122">
        <v>47.9</v>
      </c>
      <c r="P97" s="123">
        <v>48.9</v>
      </c>
      <c r="Q97" s="123">
        <v>50</v>
      </c>
      <c r="R97" s="122">
        <v>50</v>
      </c>
      <c r="S97" s="119">
        <f t="shared" si="8"/>
        <v>0.97702407002188174</v>
      </c>
      <c r="T97" s="119">
        <f t="shared" si="9"/>
        <v>0.89300000000000002</v>
      </c>
      <c r="U97" s="107" t="s">
        <v>816</v>
      </c>
      <c r="V97" s="107"/>
    </row>
    <row r="98" spans="1:22" s="3" customFormat="1" ht="106.5" customHeight="1" x14ac:dyDescent="0.2">
      <c r="A98" s="38"/>
      <c r="B98" s="38" t="s">
        <v>373</v>
      </c>
      <c r="C98" s="38" t="s">
        <v>650</v>
      </c>
      <c r="D98" s="38" t="s">
        <v>653</v>
      </c>
      <c r="E98" s="38" t="s">
        <v>654</v>
      </c>
      <c r="F98" s="84" t="s">
        <v>27</v>
      </c>
      <c r="G98" s="84" t="s">
        <v>511</v>
      </c>
      <c r="H98" s="84" t="s">
        <v>149</v>
      </c>
      <c r="I98" s="84" t="s">
        <v>377</v>
      </c>
      <c r="J98" s="120">
        <v>9.0210000000000008</v>
      </c>
      <c r="K98" s="120">
        <v>9.6199999999999992</v>
      </c>
      <c r="L98" s="120">
        <v>258</v>
      </c>
      <c r="M98" s="122">
        <v>10.5</v>
      </c>
      <c r="N98" s="122">
        <v>12.2</v>
      </c>
      <c r="O98" s="122">
        <v>12.6</v>
      </c>
      <c r="P98" s="123">
        <v>13.7</v>
      </c>
      <c r="Q98" s="123">
        <v>15.1</v>
      </c>
      <c r="R98" s="122">
        <v>15.1</v>
      </c>
      <c r="S98" s="119">
        <f t="shared" si="8"/>
        <v>0.91619047619047611</v>
      </c>
      <c r="T98" s="119">
        <f t="shared" si="9"/>
        <v>0.63708609271523176</v>
      </c>
      <c r="U98" s="107" t="s">
        <v>817</v>
      </c>
      <c r="V98" s="107"/>
    </row>
    <row r="99" spans="1:22" s="3" customFormat="1" ht="101.25" customHeight="1" x14ac:dyDescent="0.2">
      <c r="A99" s="38" t="s">
        <v>253</v>
      </c>
      <c r="B99" s="34" t="s">
        <v>415</v>
      </c>
      <c r="C99" s="34" t="s">
        <v>416</v>
      </c>
      <c r="D99" s="38" t="s">
        <v>655</v>
      </c>
      <c r="E99" s="38" t="s">
        <v>656</v>
      </c>
      <c r="F99" s="84" t="s">
        <v>27</v>
      </c>
      <c r="G99" s="84" t="s">
        <v>511</v>
      </c>
      <c r="H99" s="84" t="s">
        <v>799</v>
      </c>
      <c r="I99" s="84" t="s">
        <v>38</v>
      </c>
      <c r="J99" s="120">
        <v>65</v>
      </c>
      <c r="K99" s="120">
        <v>65</v>
      </c>
      <c r="L99" s="120">
        <v>3</v>
      </c>
      <c r="M99" s="86">
        <v>60</v>
      </c>
      <c r="N99" s="86">
        <v>65</v>
      </c>
      <c r="O99" s="86">
        <v>70</v>
      </c>
      <c r="P99" s="125">
        <v>70.099999999999994</v>
      </c>
      <c r="Q99" s="125">
        <v>70.2</v>
      </c>
      <c r="R99" s="86">
        <v>70</v>
      </c>
      <c r="S99" s="119">
        <f t="shared" si="8"/>
        <v>1.0833333333333333</v>
      </c>
      <c r="T99" s="119">
        <f t="shared" si="9"/>
        <v>0.9285714285714286</v>
      </c>
      <c r="U99" s="106" t="s">
        <v>657</v>
      </c>
      <c r="V99" s="107"/>
    </row>
    <row r="100" spans="1:22" s="3" customFormat="1" ht="54.75" customHeight="1" x14ac:dyDescent="0.2">
      <c r="A100" s="38" t="s">
        <v>253</v>
      </c>
      <c r="B100" s="34" t="s">
        <v>406</v>
      </c>
      <c r="C100" s="34" t="s">
        <v>407</v>
      </c>
      <c r="D100" s="38" t="s">
        <v>658</v>
      </c>
      <c r="E100" s="38" t="s">
        <v>659</v>
      </c>
      <c r="F100" s="84" t="s">
        <v>660</v>
      </c>
      <c r="G100" s="84" t="s">
        <v>511</v>
      </c>
      <c r="H100" s="84" t="s">
        <v>799</v>
      </c>
      <c r="I100" s="84" t="s">
        <v>661</v>
      </c>
      <c r="J100" s="120">
        <v>2000000</v>
      </c>
      <c r="K100" s="120">
        <v>2000000</v>
      </c>
      <c r="L100" s="120">
        <v>3</v>
      </c>
      <c r="M100" s="86">
        <v>2079000</v>
      </c>
      <c r="N100" s="86">
        <v>79000</v>
      </c>
      <c r="O100" s="86">
        <v>238680</v>
      </c>
      <c r="P100" s="86">
        <v>5000000</v>
      </c>
      <c r="Q100" s="86">
        <v>2470000</v>
      </c>
      <c r="R100" s="86">
        <v>2470000</v>
      </c>
      <c r="S100" s="119">
        <f t="shared" si="8"/>
        <v>0.96200096200096197</v>
      </c>
      <c r="T100" s="119">
        <f t="shared" si="9"/>
        <v>0.80971659919028338</v>
      </c>
      <c r="U100" s="106"/>
      <c r="V100" s="107"/>
    </row>
    <row r="101" spans="1:22" s="3" customFormat="1" ht="62.25" customHeight="1" x14ac:dyDescent="0.2">
      <c r="A101" s="38" t="s">
        <v>253</v>
      </c>
      <c r="B101" s="38" t="s">
        <v>662</v>
      </c>
      <c r="C101" s="38" t="s">
        <v>663</v>
      </c>
      <c r="D101" s="38" t="s">
        <v>664</v>
      </c>
      <c r="E101" s="38" t="s">
        <v>665</v>
      </c>
      <c r="F101" s="84" t="s">
        <v>158</v>
      </c>
      <c r="G101" s="84" t="s">
        <v>511</v>
      </c>
      <c r="H101" s="84" t="s">
        <v>149</v>
      </c>
      <c r="I101" s="84" t="s">
        <v>377</v>
      </c>
      <c r="J101" s="120">
        <v>0</v>
      </c>
      <c r="K101" s="120">
        <v>0</v>
      </c>
      <c r="L101" s="120">
        <v>6</v>
      </c>
      <c r="M101" s="122">
        <v>2145</v>
      </c>
      <c r="N101" s="122">
        <v>2145</v>
      </c>
      <c r="O101" s="122">
        <v>2145</v>
      </c>
      <c r="P101" s="123">
        <v>45756</v>
      </c>
      <c r="Q101" s="123">
        <v>59274</v>
      </c>
      <c r="R101" s="122">
        <v>65000</v>
      </c>
      <c r="S101" s="119">
        <f t="shared" si="8"/>
        <v>0</v>
      </c>
      <c r="T101" s="119">
        <f t="shared" si="9"/>
        <v>0</v>
      </c>
      <c r="U101" s="107"/>
      <c r="V101" s="107"/>
    </row>
    <row r="102" spans="1:22" s="3" customFormat="1" ht="106.5" customHeight="1" x14ac:dyDescent="0.2">
      <c r="A102" s="38" t="s">
        <v>253</v>
      </c>
      <c r="B102" s="38" t="s">
        <v>390</v>
      </c>
      <c r="C102" s="38" t="s">
        <v>391</v>
      </c>
      <c r="D102" s="38" t="s">
        <v>666</v>
      </c>
      <c r="E102" s="38" t="s">
        <v>667</v>
      </c>
      <c r="F102" s="84" t="s">
        <v>158</v>
      </c>
      <c r="G102" s="84" t="s">
        <v>511</v>
      </c>
      <c r="H102" s="84" t="s">
        <v>91</v>
      </c>
      <c r="I102" s="84" t="s">
        <v>649</v>
      </c>
      <c r="J102" s="120">
        <v>0</v>
      </c>
      <c r="K102" s="120" t="s">
        <v>28</v>
      </c>
      <c r="L102" s="120">
        <v>21</v>
      </c>
      <c r="M102" s="122">
        <v>770000</v>
      </c>
      <c r="N102" s="122">
        <v>810000</v>
      </c>
      <c r="O102" s="122">
        <v>850000</v>
      </c>
      <c r="P102" s="123">
        <v>890000</v>
      </c>
      <c r="Q102" s="123">
        <v>911672</v>
      </c>
      <c r="R102" s="122">
        <v>911672</v>
      </c>
      <c r="S102" s="119" t="e">
        <f t="shared" si="8"/>
        <v>#VALUE!</v>
      </c>
      <c r="T102" s="119" t="e">
        <f t="shared" si="9"/>
        <v>#VALUE!</v>
      </c>
      <c r="U102" s="107"/>
      <c r="V102" s="43"/>
    </row>
    <row r="103" spans="1:22" s="3" customFormat="1" ht="94.5" customHeight="1" x14ac:dyDescent="0.2">
      <c r="A103" s="38" t="s">
        <v>253</v>
      </c>
      <c r="B103" s="38" t="s">
        <v>390</v>
      </c>
      <c r="C103" s="38" t="s">
        <v>391</v>
      </c>
      <c r="D103" s="38" t="s">
        <v>668</v>
      </c>
      <c r="E103" s="38" t="s">
        <v>669</v>
      </c>
      <c r="F103" s="84" t="s">
        <v>158</v>
      </c>
      <c r="G103" s="84" t="s">
        <v>511</v>
      </c>
      <c r="H103" s="84" t="s">
        <v>91</v>
      </c>
      <c r="I103" s="84" t="s">
        <v>394</v>
      </c>
      <c r="J103" s="120">
        <v>2</v>
      </c>
      <c r="K103" s="120">
        <v>5</v>
      </c>
      <c r="L103" s="120">
        <v>21</v>
      </c>
      <c r="M103" s="122">
        <v>7</v>
      </c>
      <c r="N103" s="122">
        <v>17</v>
      </c>
      <c r="O103" s="122">
        <v>19</v>
      </c>
      <c r="P103" s="123">
        <v>21</v>
      </c>
      <c r="Q103" s="123">
        <v>21</v>
      </c>
      <c r="R103" s="122">
        <v>15</v>
      </c>
      <c r="S103" s="119">
        <f t="shared" si="8"/>
        <v>0.7142857142857143</v>
      </c>
      <c r="T103" s="119">
        <f t="shared" si="9"/>
        <v>0.33333333333333331</v>
      </c>
      <c r="U103" s="107"/>
      <c r="V103" s="43"/>
    </row>
    <row r="104" spans="1:22" s="3" customFormat="1" ht="67.5" customHeight="1" x14ac:dyDescent="0.2">
      <c r="A104" s="38" t="s">
        <v>253</v>
      </c>
      <c r="B104" s="38" t="s">
        <v>418</v>
      </c>
      <c r="C104" s="38" t="s">
        <v>419</v>
      </c>
      <c r="D104" s="38" t="s">
        <v>670</v>
      </c>
      <c r="E104" s="38" t="s">
        <v>671</v>
      </c>
      <c r="F104" s="84" t="s">
        <v>27</v>
      </c>
      <c r="G104" s="84" t="s">
        <v>511</v>
      </c>
      <c r="H104" s="84" t="s">
        <v>91</v>
      </c>
      <c r="I104" s="84" t="s">
        <v>672</v>
      </c>
      <c r="J104" s="120">
        <v>50.37</v>
      </c>
      <c r="K104" s="120">
        <v>47.68</v>
      </c>
      <c r="L104" s="120">
        <v>443</v>
      </c>
      <c r="M104" s="123">
        <v>45</v>
      </c>
      <c r="N104" s="123">
        <v>43</v>
      </c>
      <c r="O104" s="123">
        <v>40</v>
      </c>
      <c r="P104" s="123">
        <v>40</v>
      </c>
      <c r="Q104" s="123">
        <v>40</v>
      </c>
      <c r="R104" s="123">
        <v>15</v>
      </c>
      <c r="S104" s="119">
        <f t="shared" si="8"/>
        <v>1.0595555555555556</v>
      </c>
      <c r="T104" s="119">
        <f t="shared" si="9"/>
        <v>3.1786666666666665</v>
      </c>
      <c r="U104" s="107"/>
      <c r="V104" s="43"/>
    </row>
    <row r="105" spans="1:22" s="3" customFormat="1" ht="68.25" customHeight="1" x14ac:dyDescent="0.2">
      <c r="A105" s="38" t="s">
        <v>253</v>
      </c>
      <c r="B105" s="38" t="s">
        <v>423</v>
      </c>
      <c r="C105" s="38" t="s">
        <v>424</v>
      </c>
      <c r="D105" s="38" t="s">
        <v>673</v>
      </c>
      <c r="E105" s="38" t="s">
        <v>674</v>
      </c>
      <c r="F105" s="84" t="s">
        <v>27</v>
      </c>
      <c r="G105" s="84" t="s">
        <v>511</v>
      </c>
      <c r="H105" s="84" t="s">
        <v>91</v>
      </c>
      <c r="I105" s="84" t="s">
        <v>675</v>
      </c>
      <c r="J105" s="120">
        <v>0</v>
      </c>
      <c r="K105" s="120">
        <v>45.16</v>
      </c>
      <c r="L105" s="120">
        <v>59</v>
      </c>
      <c r="M105" s="123">
        <v>45</v>
      </c>
      <c r="N105" s="123">
        <v>43</v>
      </c>
      <c r="O105" s="123">
        <v>40</v>
      </c>
      <c r="P105" s="123">
        <v>38</v>
      </c>
      <c r="Q105" s="123">
        <v>38</v>
      </c>
      <c r="R105" s="123">
        <v>2</v>
      </c>
      <c r="S105" s="126">
        <f>K105/M105</f>
        <v>1.0035555555555555</v>
      </c>
      <c r="T105" s="126">
        <f t="shared" si="9"/>
        <v>22.58</v>
      </c>
      <c r="U105" s="107" t="s">
        <v>676</v>
      </c>
      <c r="V105" s="43"/>
    </row>
    <row r="106" spans="1:22" s="22" customFormat="1" ht="24" customHeight="1" x14ac:dyDescent="0.25">
      <c r="A106" s="151" t="s">
        <v>427</v>
      </c>
      <c r="B106" s="151"/>
      <c r="C106" s="151"/>
      <c r="D106" s="151"/>
      <c r="E106" s="151"/>
      <c r="F106" s="151"/>
      <c r="G106" s="151"/>
      <c r="H106" s="151"/>
      <c r="I106" s="151"/>
      <c r="J106" s="151"/>
      <c r="K106" s="151"/>
      <c r="L106" s="151"/>
      <c r="M106" s="151"/>
      <c r="N106" s="151"/>
      <c r="O106" s="151"/>
      <c r="P106" s="151"/>
      <c r="Q106" s="151"/>
      <c r="R106" s="151"/>
      <c r="S106" s="151"/>
      <c r="T106" s="151"/>
      <c r="U106" s="151"/>
      <c r="V106" s="151"/>
    </row>
    <row r="107" spans="1:22" s="3" customFormat="1" ht="110.25" customHeight="1" x14ac:dyDescent="0.2">
      <c r="A107" s="38"/>
      <c r="B107" s="34" t="s">
        <v>677</v>
      </c>
      <c r="C107" s="34" t="s">
        <v>678</v>
      </c>
      <c r="D107" s="38" t="s">
        <v>645</v>
      </c>
      <c r="E107" s="38" t="s">
        <v>646</v>
      </c>
      <c r="F107" s="84" t="s">
        <v>27</v>
      </c>
      <c r="G107" s="84" t="s">
        <v>511</v>
      </c>
      <c r="H107" s="84" t="s">
        <v>149</v>
      </c>
      <c r="I107" s="84" t="s">
        <v>644</v>
      </c>
      <c r="J107" s="120">
        <v>57.25</v>
      </c>
      <c r="K107" s="120">
        <v>58.9</v>
      </c>
      <c r="L107" s="120">
        <v>217</v>
      </c>
      <c r="M107" s="122">
        <v>58.95</v>
      </c>
      <c r="N107" s="122">
        <v>61.8</v>
      </c>
      <c r="O107" s="122">
        <v>62.4</v>
      </c>
      <c r="P107" s="123">
        <v>64.5</v>
      </c>
      <c r="Q107" s="123">
        <v>66.7</v>
      </c>
      <c r="R107" s="122">
        <v>68</v>
      </c>
      <c r="S107" s="119">
        <f>K107/M107</f>
        <v>0.99915182357930443</v>
      </c>
      <c r="T107" s="119">
        <f t="shared" ref="T107:T117" si="10">K107/R107</f>
        <v>0.86617647058823533</v>
      </c>
      <c r="U107" s="107"/>
      <c r="V107" s="107"/>
    </row>
    <row r="108" spans="1:22" s="3" customFormat="1" ht="94.5" customHeight="1" x14ac:dyDescent="0.2">
      <c r="A108" s="38"/>
      <c r="B108" s="34" t="s">
        <v>677</v>
      </c>
      <c r="C108" s="34" t="s">
        <v>679</v>
      </c>
      <c r="D108" s="38" t="s">
        <v>642</v>
      </c>
      <c r="E108" s="38" t="s">
        <v>643</v>
      </c>
      <c r="F108" s="84" t="s">
        <v>27</v>
      </c>
      <c r="G108" s="84" t="s">
        <v>511</v>
      </c>
      <c r="H108" s="84" t="s">
        <v>149</v>
      </c>
      <c r="I108" s="84" t="s">
        <v>644</v>
      </c>
      <c r="J108" s="120">
        <v>51.68</v>
      </c>
      <c r="K108" s="120">
        <v>54.22</v>
      </c>
      <c r="L108" s="120">
        <v>217</v>
      </c>
      <c r="M108" s="122">
        <v>51.97</v>
      </c>
      <c r="N108" s="122">
        <v>55.400000000000006</v>
      </c>
      <c r="O108" s="122">
        <v>55.9</v>
      </c>
      <c r="P108" s="123">
        <v>62.800000000000004</v>
      </c>
      <c r="Q108" s="123">
        <v>65.399999999999991</v>
      </c>
      <c r="R108" s="122">
        <v>64</v>
      </c>
      <c r="S108" s="119">
        <f>K108/M108</f>
        <v>1.0432942081970367</v>
      </c>
      <c r="T108" s="119">
        <f t="shared" si="10"/>
        <v>0.84718749999999998</v>
      </c>
      <c r="U108" s="107"/>
      <c r="V108" s="107"/>
    </row>
    <row r="109" spans="1:22" s="3" customFormat="1" ht="111.75" customHeight="1" x14ac:dyDescent="0.2">
      <c r="A109" s="38" t="s">
        <v>253</v>
      </c>
      <c r="B109" s="38" t="s">
        <v>428</v>
      </c>
      <c r="C109" s="38" t="s">
        <v>429</v>
      </c>
      <c r="D109" s="38" t="s">
        <v>680</v>
      </c>
      <c r="E109" s="38" t="s">
        <v>681</v>
      </c>
      <c r="F109" s="84" t="s">
        <v>27</v>
      </c>
      <c r="G109" s="84" t="s">
        <v>511</v>
      </c>
      <c r="H109" s="84" t="s">
        <v>149</v>
      </c>
      <c r="I109" s="84" t="s">
        <v>377</v>
      </c>
      <c r="J109" s="120">
        <v>57.23</v>
      </c>
      <c r="K109" s="120">
        <v>58.3</v>
      </c>
      <c r="L109" s="120">
        <v>86</v>
      </c>
      <c r="M109" s="122">
        <v>57.25</v>
      </c>
      <c r="N109" s="122">
        <v>58.4</v>
      </c>
      <c r="O109" s="122">
        <v>58.5</v>
      </c>
      <c r="P109" s="123">
        <v>59.6</v>
      </c>
      <c r="Q109" s="123">
        <v>60.7</v>
      </c>
      <c r="R109" s="122">
        <v>66</v>
      </c>
      <c r="S109" s="119">
        <f>K109/M109</f>
        <v>1.0183406113537117</v>
      </c>
      <c r="T109" s="119">
        <f t="shared" si="10"/>
        <v>0.8833333333333333</v>
      </c>
      <c r="U109" s="107" t="s">
        <v>818</v>
      </c>
      <c r="V109" s="107"/>
    </row>
    <row r="110" spans="1:22" s="3" customFormat="1" ht="109.5" customHeight="1" x14ac:dyDescent="0.2">
      <c r="A110" s="38" t="s">
        <v>253</v>
      </c>
      <c r="B110" s="38" t="s">
        <v>428</v>
      </c>
      <c r="C110" s="38" t="s">
        <v>429</v>
      </c>
      <c r="D110" s="38" t="s">
        <v>682</v>
      </c>
      <c r="E110" s="38" t="s">
        <v>683</v>
      </c>
      <c r="F110" s="84" t="s">
        <v>27</v>
      </c>
      <c r="G110" s="84" t="s">
        <v>511</v>
      </c>
      <c r="H110" s="84" t="s">
        <v>149</v>
      </c>
      <c r="I110" s="84" t="s">
        <v>377</v>
      </c>
      <c r="J110" s="120">
        <v>51.66</v>
      </c>
      <c r="K110" s="120">
        <v>53.64</v>
      </c>
      <c r="L110" s="120">
        <v>86</v>
      </c>
      <c r="M110" s="122">
        <v>50.47</v>
      </c>
      <c r="N110" s="122">
        <v>52.2</v>
      </c>
      <c r="O110" s="122">
        <v>52.3</v>
      </c>
      <c r="P110" s="123">
        <v>58.1</v>
      </c>
      <c r="Q110" s="123">
        <v>59.3</v>
      </c>
      <c r="R110" s="122">
        <v>62</v>
      </c>
      <c r="S110" s="119">
        <f>K110/M110</f>
        <v>1.0628095898553596</v>
      </c>
      <c r="T110" s="119">
        <f t="shared" si="10"/>
        <v>0.8651612903225806</v>
      </c>
      <c r="U110" s="107" t="s">
        <v>819</v>
      </c>
      <c r="V110" s="107"/>
    </row>
    <row r="111" spans="1:22" s="3" customFormat="1" ht="90.75" customHeight="1" x14ac:dyDescent="0.2">
      <c r="A111" s="38" t="s">
        <v>253</v>
      </c>
      <c r="B111" s="38" t="s">
        <v>437</v>
      </c>
      <c r="C111" s="38" t="s">
        <v>684</v>
      </c>
      <c r="D111" s="38" t="s">
        <v>685</v>
      </c>
      <c r="E111" s="38" t="s">
        <v>686</v>
      </c>
      <c r="F111" s="84" t="s">
        <v>158</v>
      </c>
      <c r="G111" s="84" t="s">
        <v>511</v>
      </c>
      <c r="H111" s="84" t="s">
        <v>149</v>
      </c>
      <c r="I111" s="84" t="s">
        <v>377</v>
      </c>
      <c r="J111" s="120">
        <v>2000</v>
      </c>
      <c r="K111" s="120">
        <v>2000</v>
      </c>
      <c r="L111" s="120">
        <v>14</v>
      </c>
      <c r="M111" s="122">
        <v>2200</v>
      </c>
      <c r="N111" s="122">
        <v>2200</v>
      </c>
      <c r="O111" s="122">
        <v>2200</v>
      </c>
      <c r="P111" s="123">
        <v>2200</v>
      </c>
      <c r="Q111" s="123">
        <v>2200</v>
      </c>
      <c r="R111" s="122">
        <v>500</v>
      </c>
      <c r="S111" s="124">
        <f>K111/M111</f>
        <v>0.90909090909090906</v>
      </c>
      <c r="T111" s="124">
        <f t="shared" si="10"/>
        <v>4</v>
      </c>
      <c r="U111" s="38" t="s">
        <v>805</v>
      </c>
      <c r="V111" s="107"/>
    </row>
    <row r="112" spans="1:22" s="3" customFormat="1" ht="77.25" customHeight="1" x14ac:dyDescent="0.2">
      <c r="A112" s="38" t="s">
        <v>253</v>
      </c>
      <c r="B112" s="38" t="s">
        <v>440</v>
      </c>
      <c r="C112" s="38" t="s">
        <v>687</v>
      </c>
      <c r="D112" s="38" t="s">
        <v>688</v>
      </c>
      <c r="E112" s="38" t="s">
        <v>441</v>
      </c>
      <c r="F112" s="84" t="s">
        <v>158</v>
      </c>
      <c r="G112" s="84" t="s">
        <v>511</v>
      </c>
      <c r="H112" s="84" t="s">
        <v>149</v>
      </c>
      <c r="I112" s="84" t="s">
        <v>377</v>
      </c>
      <c r="J112" s="120">
        <v>0</v>
      </c>
      <c r="K112" s="120">
        <v>0</v>
      </c>
      <c r="L112" s="120">
        <v>1</v>
      </c>
      <c r="M112" s="122">
        <v>0</v>
      </c>
      <c r="N112" s="122">
        <v>38</v>
      </c>
      <c r="O112" s="122">
        <v>38</v>
      </c>
      <c r="P112" s="123">
        <v>60</v>
      </c>
      <c r="Q112" s="123">
        <v>60</v>
      </c>
      <c r="R112" s="122">
        <v>35</v>
      </c>
      <c r="S112" s="119" t="s">
        <v>29</v>
      </c>
      <c r="T112" s="119">
        <f t="shared" si="10"/>
        <v>0</v>
      </c>
      <c r="U112" s="107"/>
      <c r="V112" s="107"/>
    </row>
    <row r="113" spans="1:22" s="3" customFormat="1" ht="72.75" customHeight="1" x14ac:dyDescent="0.2">
      <c r="A113" s="38" t="s">
        <v>253</v>
      </c>
      <c r="B113" s="34" t="s">
        <v>447</v>
      </c>
      <c r="C113" s="34" t="s">
        <v>448</v>
      </c>
      <c r="D113" s="38" t="s">
        <v>689</v>
      </c>
      <c r="E113" s="38" t="s">
        <v>690</v>
      </c>
      <c r="F113" s="84" t="s">
        <v>27</v>
      </c>
      <c r="G113" s="84" t="s">
        <v>511</v>
      </c>
      <c r="H113" s="84" t="s">
        <v>91</v>
      </c>
      <c r="I113" s="84" t="s">
        <v>691</v>
      </c>
      <c r="J113" s="120">
        <v>0</v>
      </c>
      <c r="K113" s="120">
        <v>9.58</v>
      </c>
      <c r="L113" s="120">
        <v>32</v>
      </c>
      <c r="M113" s="122">
        <v>12</v>
      </c>
      <c r="N113" s="122">
        <v>12.5</v>
      </c>
      <c r="O113" s="122">
        <v>13</v>
      </c>
      <c r="P113" s="123">
        <v>13.5</v>
      </c>
      <c r="Q113" s="123">
        <v>14</v>
      </c>
      <c r="R113" s="122">
        <v>16</v>
      </c>
      <c r="S113" s="119">
        <f>K113/M113</f>
        <v>0.79833333333333334</v>
      </c>
      <c r="T113" s="119">
        <f t="shared" si="10"/>
        <v>0.59875</v>
      </c>
      <c r="U113" s="107"/>
      <c r="V113" s="43"/>
    </row>
    <row r="114" spans="1:22" s="3" customFormat="1" ht="87.75" customHeight="1" x14ac:dyDescent="0.2">
      <c r="A114" s="38" t="s">
        <v>253</v>
      </c>
      <c r="B114" s="34" t="s">
        <v>447</v>
      </c>
      <c r="C114" s="34" t="s">
        <v>448</v>
      </c>
      <c r="D114" s="38" t="s">
        <v>692</v>
      </c>
      <c r="E114" s="38" t="s">
        <v>693</v>
      </c>
      <c r="F114" s="84" t="s">
        <v>27</v>
      </c>
      <c r="G114" s="84" t="s">
        <v>511</v>
      </c>
      <c r="H114" s="84" t="s">
        <v>91</v>
      </c>
      <c r="I114" s="84" t="s">
        <v>694</v>
      </c>
      <c r="J114" s="120">
        <v>0</v>
      </c>
      <c r="K114" s="120">
        <v>89</v>
      </c>
      <c r="L114" s="120">
        <v>32</v>
      </c>
      <c r="M114" s="122">
        <v>83</v>
      </c>
      <c r="N114" s="122">
        <v>83</v>
      </c>
      <c r="O114" s="122">
        <v>82</v>
      </c>
      <c r="P114" s="123">
        <v>82</v>
      </c>
      <c r="Q114" s="123">
        <v>82</v>
      </c>
      <c r="R114" s="122">
        <v>80</v>
      </c>
      <c r="S114" s="119">
        <f>K114/M114</f>
        <v>1.072289156626506</v>
      </c>
      <c r="T114" s="119">
        <f t="shared" si="10"/>
        <v>1.1125</v>
      </c>
      <c r="U114" s="107"/>
      <c r="V114" s="43"/>
    </row>
    <row r="115" spans="1:22" s="3" customFormat="1" ht="80.25" customHeight="1" x14ac:dyDescent="0.2">
      <c r="A115" s="38"/>
      <c r="B115" s="34" t="s">
        <v>454</v>
      </c>
      <c r="C115" s="34" t="s">
        <v>455</v>
      </c>
      <c r="D115" s="38" t="s">
        <v>695</v>
      </c>
      <c r="E115" s="38" t="s">
        <v>696</v>
      </c>
      <c r="F115" s="84" t="s">
        <v>27</v>
      </c>
      <c r="G115" s="84" t="s">
        <v>511</v>
      </c>
      <c r="H115" s="84" t="s">
        <v>91</v>
      </c>
      <c r="I115" s="84" t="s">
        <v>697</v>
      </c>
      <c r="J115" s="120">
        <v>0</v>
      </c>
      <c r="K115" s="120">
        <v>0</v>
      </c>
      <c r="L115" s="120">
        <v>10</v>
      </c>
      <c r="M115" s="122">
        <v>0</v>
      </c>
      <c r="N115" s="122">
        <v>1</v>
      </c>
      <c r="O115" s="122">
        <v>1.5</v>
      </c>
      <c r="P115" s="123">
        <v>2</v>
      </c>
      <c r="Q115" s="123">
        <v>2.5</v>
      </c>
      <c r="R115" s="122">
        <v>2.5</v>
      </c>
      <c r="S115" s="119" t="s">
        <v>29</v>
      </c>
      <c r="T115" s="119">
        <f t="shared" si="10"/>
        <v>0</v>
      </c>
      <c r="U115" s="107"/>
      <c r="V115" s="43"/>
    </row>
    <row r="116" spans="1:22" s="3" customFormat="1" ht="83.25" customHeight="1" x14ac:dyDescent="0.2">
      <c r="A116" s="38" t="s">
        <v>253</v>
      </c>
      <c r="B116" s="34" t="s">
        <v>698</v>
      </c>
      <c r="C116" s="34" t="s">
        <v>699</v>
      </c>
      <c r="D116" s="38" t="s">
        <v>700</v>
      </c>
      <c r="E116" s="38" t="s">
        <v>701</v>
      </c>
      <c r="F116" s="84" t="s">
        <v>702</v>
      </c>
      <c r="G116" s="84" t="s">
        <v>511</v>
      </c>
      <c r="H116" s="84" t="s">
        <v>91</v>
      </c>
      <c r="I116" s="84"/>
      <c r="J116" s="120">
        <v>0</v>
      </c>
      <c r="K116" s="120">
        <v>0</v>
      </c>
      <c r="L116" s="120">
        <v>0</v>
      </c>
      <c r="M116" s="122">
        <v>0</v>
      </c>
      <c r="N116" s="122"/>
      <c r="O116" s="122"/>
      <c r="P116" s="123"/>
      <c r="Q116" s="123"/>
      <c r="R116" s="122">
        <v>200000000</v>
      </c>
      <c r="S116" s="119" t="s">
        <v>29</v>
      </c>
      <c r="T116" s="119">
        <f t="shared" si="10"/>
        <v>0</v>
      </c>
      <c r="U116" s="107"/>
      <c r="V116" s="107"/>
    </row>
    <row r="117" spans="1:22" s="3" customFormat="1" ht="99.75" customHeight="1" x14ac:dyDescent="0.2">
      <c r="A117" s="38" t="s">
        <v>253</v>
      </c>
      <c r="B117" s="34" t="s">
        <v>698</v>
      </c>
      <c r="C117" s="34" t="s">
        <v>699</v>
      </c>
      <c r="D117" s="38" t="s">
        <v>703</v>
      </c>
      <c r="E117" s="38" t="s">
        <v>704</v>
      </c>
      <c r="F117" s="84" t="s">
        <v>158</v>
      </c>
      <c r="G117" s="84" t="s">
        <v>511</v>
      </c>
      <c r="H117" s="84" t="s">
        <v>91</v>
      </c>
      <c r="I117" s="84"/>
      <c r="J117" s="120">
        <v>0</v>
      </c>
      <c r="K117" s="120">
        <v>0</v>
      </c>
      <c r="L117" s="120">
        <v>0</v>
      </c>
      <c r="M117" s="122">
        <v>0</v>
      </c>
      <c r="N117" s="122"/>
      <c r="O117" s="122"/>
      <c r="P117" s="123"/>
      <c r="Q117" s="123"/>
      <c r="R117" s="122">
        <v>8</v>
      </c>
      <c r="S117" s="119" t="s">
        <v>29</v>
      </c>
      <c r="T117" s="119">
        <f t="shared" si="10"/>
        <v>0</v>
      </c>
      <c r="U117" s="107"/>
      <c r="V117" s="107"/>
    </row>
    <row r="118" spans="1:22" s="22" customFormat="1" ht="24" customHeight="1" x14ac:dyDescent="0.25">
      <c r="A118" s="151" t="s">
        <v>457</v>
      </c>
      <c r="B118" s="151"/>
      <c r="C118" s="151"/>
      <c r="D118" s="151"/>
      <c r="E118" s="151"/>
      <c r="F118" s="151"/>
      <c r="G118" s="151"/>
      <c r="H118" s="151"/>
      <c r="I118" s="151"/>
      <c r="J118" s="151"/>
      <c r="K118" s="151"/>
      <c r="L118" s="151"/>
      <c r="M118" s="151"/>
      <c r="N118" s="151"/>
      <c r="O118" s="151"/>
      <c r="P118" s="151"/>
      <c r="Q118" s="151"/>
      <c r="R118" s="151"/>
      <c r="S118" s="151"/>
      <c r="T118" s="151"/>
      <c r="U118" s="151"/>
      <c r="V118" s="151"/>
    </row>
    <row r="119" spans="1:22" s="3" customFormat="1" ht="86.25" customHeight="1" x14ac:dyDescent="0.2">
      <c r="A119" s="38" t="s">
        <v>253</v>
      </c>
      <c r="B119" s="38" t="s">
        <v>458</v>
      </c>
      <c r="C119" s="38" t="s">
        <v>459</v>
      </c>
      <c r="D119" s="38" t="s">
        <v>705</v>
      </c>
      <c r="E119" s="38" t="s">
        <v>706</v>
      </c>
      <c r="F119" s="84" t="s">
        <v>158</v>
      </c>
      <c r="G119" s="84" t="s">
        <v>511</v>
      </c>
      <c r="H119" s="84" t="s">
        <v>149</v>
      </c>
      <c r="I119" s="84"/>
      <c r="J119" s="120">
        <v>0</v>
      </c>
      <c r="K119" s="120">
        <v>0</v>
      </c>
      <c r="L119" s="120">
        <v>72</v>
      </c>
      <c r="M119" s="121" t="s">
        <v>707</v>
      </c>
      <c r="N119" s="121" t="s">
        <v>707</v>
      </c>
      <c r="O119" s="121" t="s">
        <v>707</v>
      </c>
      <c r="P119" s="119" t="s">
        <v>707</v>
      </c>
      <c r="Q119" s="119" t="s">
        <v>707</v>
      </c>
      <c r="R119" s="121">
        <v>3</v>
      </c>
      <c r="S119" s="119" t="s">
        <v>29</v>
      </c>
      <c r="T119" s="119">
        <f>K119/R119</f>
        <v>0</v>
      </c>
      <c r="U119" s="46"/>
      <c r="V119" s="46"/>
    </row>
    <row r="120" spans="1:22" s="3" customFormat="1" ht="78" customHeight="1" x14ac:dyDescent="0.2">
      <c r="A120" s="38" t="s">
        <v>253</v>
      </c>
      <c r="B120" s="38" t="s">
        <v>458</v>
      </c>
      <c r="C120" s="38" t="s">
        <v>459</v>
      </c>
      <c r="D120" s="38" t="s">
        <v>708</v>
      </c>
      <c r="E120" s="38" t="s">
        <v>709</v>
      </c>
      <c r="F120" s="84" t="s">
        <v>158</v>
      </c>
      <c r="G120" s="84" t="s">
        <v>511</v>
      </c>
      <c r="H120" s="84" t="s">
        <v>149</v>
      </c>
      <c r="I120" s="84"/>
      <c r="J120" s="120">
        <v>0</v>
      </c>
      <c r="K120" s="120">
        <v>0</v>
      </c>
      <c r="L120" s="120">
        <v>72</v>
      </c>
      <c r="M120" s="121" t="s">
        <v>707</v>
      </c>
      <c r="N120" s="121" t="s">
        <v>707</v>
      </c>
      <c r="O120" s="121" t="s">
        <v>707</v>
      </c>
      <c r="P120" s="119" t="s">
        <v>707</v>
      </c>
      <c r="Q120" s="119" t="s">
        <v>707</v>
      </c>
      <c r="R120" s="121">
        <v>5</v>
      </c>
      <c r="S120" s="119" t="s">
        <v>29</v>
      </c>
      <c r="T120" s="119">
        <f>K120/R120</f>
        <v>0</v>
      </c>
      <c r="U120" s="46"/>
      <c r="V120" s="46"/>
    </row>
    <row r="121" spans="1:22" s="3" customFormat="1" ht="62.25" customHeight="1" x14ac:dyDescent="0.2">
      <c r="A121" s="38" t="s">
        <v>253</v>
      </c>
      <c r="B121" s="38" t="s">
        <v>469</v>
      </c>
      <c r="C121" s="108" t="s">
        <v>470</v>
      </c>
      <c r="D121" s="38" t="s">
        <v>710</v>
      </c>
      <c r="E121" s="38" t="s">
        <v>711</v>
      </c>
      <c r="F121" s="84" t="s">
        <v>712</v>
      </c>
      <c r="G121" s="84" t="s">
        <v>511</v>
      </c>
      <c r="H121" s="84" t="s">
        <v>149</v>
      </c>
      <c r="I121" s="84" t="s">
        <v>713</v>
      </c>
      <c r="J121" s="120">
        <v>0</v>
      </c>
      <c r="K121" s="120">
        <v>0</v>
      </c>
      <c r="L121" s="120">
        <v>0</v>
      </c>
      <c r="M121" s="121" t="s">
        <v>707</v>
      </c>
      <c r="N121" s="121" t="s">
        <v>707</v>
      </c>
      <c r="O121" s="121" t="s">
        <v>714</v>
      </c>
      <c r="P121" s="119" t="s">
        <v>707</v>
      </c>
      <c r="Q121" s="119" t="s">
        <v>715</v>
      </c>
      <c r="R121" s="121">
        <v>1</v>
      </c>
      <c r="S121" s="119" t="s">
        <v>29</v>
      </c>
      <c r="T121" s="119">
        <f>K121/R121</f>
        <v>0</v>
      </c>
      <c r="U121" s="46"/>
      <c r="V121" s="46"/>
    </row>
    <row r="122" spans="1:22" s="22" customFormat="1" ht="24" customHeight="1" x14ac:dyDescent="0.25">
      <c r="A122" s="151" t="s">
        <v>716</v>
      </c>
      <c r="B122" s="151"/>
      <c r="C122" s="151"/>
      <c r="D122" s="151"/>
      <c r="E122" s="151"/>
      <c r="F122" s="151"/>
      <c r="G122" s="151"/>
      <c r="H122" s="151"/>
      <c r="I122" s="151"/>
      <c r="J122" s="151"/>
      <c r="K122" s="151"/>
      <c r="L122" s="151"/>
      <c r="M122" s="151"/>
      <c r="N122" s="151"/>
      <c r="O122" s="151"/>
      <c r="P122" s="151"/>
      <c r="Q122" s="151"/>
      <c r="R122" s="151"/>
      <c r="S122" s="151"/>
      <c r="T122" s="151"/>
      <c r="U122" s="151"/>
      <c r="V122" s="151"/>
    </row>
    <row r="123" spans="1:22" s="10" customFormat="1" ht="73.5" customHeight="1" x14ac:dyDescent="0.25">
      <c r="A123" s="38" t="s">
        <v>253</v>
      </c>
      <c r="B123" s="38" t="s">
        <v>789</v>
      </c>
      <c r="C123" s="38" t="s">
        <v>780</v>
      </c>
      <c r="D123" s="38"/>
      <c r="E123" s="38" t="s">
        <v>507</v>
      </c>
      <c r="F123" s="84" t="s">
        <v>27</v>
      </c>
      <c r="G123" s="84" t="s">
        <v>511</v>
      </c>
      <c r="H123" s="84" t="s">
        <v>131</v>
      </c>
      <c r="I123" s="84" t="s">
        <v>717</v>
      </c>
      <c r="J123" s="117">
        <v>0.4</v>
      </c>
      <c r="K123" s="118">
        <v>0.57999999999999996</v>
      </c>
      <c r="L123" s="78">
        <v>46</v>
      </c>
      <c r="M123" s="84" t="s">
        <v>29</v>
      </c>
      <c r="N123" s="84" t="s">
        <v>29</v>
      </c>
      <c r="O123" s="84">
        <v>42</v>
      </c>
      <c r="P123" s="84"/>
      <c r="Q123" s="84"/>
      <c r="R123" s="117">
        <v>0.42</v>
      </c>
      <c r="S123" s="119"/>
      <c r="T123" s="119"/>
      <c r="U123" s="38"/>
      <c r="V123" s="38"/>
    </row>
    <row r="124" spans="1:22" s="22" customFormat="1" ht="24" customHeight="1" x14ac:dyDescent="0.25">
      <c r="A124" s="151" t="s">
        <v>718</v>
      </c>
      <c r="B124" s="151"/>
      <c r="C124" s="151"/>
      <c r="D124" s="151"/>
      <c r="E124" s="151"/>
      <c r="F124" s="151"/>
      <c r="G124" s="151"/>
      <c r="H124" s="151"/>
      <c r="I124" s="151"/>
      <c r="J124" s="151"/>
      <c r="K124" s="151"/>
      <c r="L124" s="151"/>
      <c r="M124" s="151"/>
      <c r="N124" s="151"/>
      <c r="O124" s="151"/>
      <c r="P124" s="151"/>
      <c r="Q124" s="151"/>
      <c r="R124" s="151"/>
      <c r="S124" s="151"/>
      <c r="T124" s="151"/>
      <c r="U124" s="151"/>
      <c r="V124" s="151"/>
    </row>
    <row r="125" spans="1:22" s="10" customFormat="1" ht="85.5" customHeight="1" x14ac:dyDescent="0.25">
      <c r="A125" s="38" t="s">
        <v>253</v>
      </c>
      <c r="B125" s="38" t="s">
        <v>778</v>
      </c>
      <c r="C125" s="38" t="s">
        <v>779</v>
      </c>
      <c r="D125" s="38"/>
      <c r="E125" s="38" t="s">
        <v>507</v>
      </c>
      <c r="F125" s="84" t="s">
        <v>27</v>
      </c>
      <c r="G125" s="84" t="s">
        <v>511</v>
      </c>
      <c r="H125" s="84" t="s">
        <v>131</v>
      </c>
      <c r="I125" s="84" t="s">
        <v>717</v>
      </c>
      <c r="J125" s="117">
        <v>0.4</v>
      </c>
      <c r="K125" s="118">
        <v>0.57999999999999996</v>
      </c>
      <c r="L125" s="78">
        <v>34</v>
      </c>
      <c r="M125" s="84" t="s">
        <v>29</v>
      </c>
      <c r="N125" s="84" t="s">
        <v>29</v>
      </c>
      <c r="O125" s="84">
        <v>42</v>
      </c>
      <c r="P125" s="84"/>
      <c r="Q125" s="84"/>
      <c r="R125" s="117">
        <v>0.42</v>
      </c>
      <c r="S125" s="119"/>
      <c r="T125" s="119"/>
      <c r="U125" s="38"/>
      <c r="V125" s="38"/>
    </row>
    <row r="126" spans="1:22" s="3" customFormat="1" ht="18.75" x14ac:dyDescent="0.3">
      <c r="A126" s="138" t="s">
        <v>850</v>
      </c>
      <c r="B126" s="109"/>
      <c r="C126" s="109"/>
      <c r="D126" s="109"/>
      <c r="E126" s="109"/>
      <c r="F126" s="110"/>
      <c r="G126" s="110"/>
      <c r="H126" s="110"/>
      <c r="I126" s="109"/>
      <c r="J126" s="109"/>
      <c r="K126" s="109"/>
      <c r="L126" s="109"/>
      <c r="M126" s="109"/>
      <c r="N126" s="109"/>
      <c r="O126" s="109"/>
      <c r="P126" s="109"/>
      <c r="Q126" s="109"/>
      <c r="R126" s="111"/>
      <c r="S126" s="111"/>
      <c r="T126" s="111"/>
      <c r="U126" s="111"/>
      <c r="V126" s="111"/>
    </row>
    <row r="127" spans="1:22" s="3" customFormat="1" ht="18.75" x14ac:dyDescent="0.3">
      <c r="A127" s="138" t="s">
        <v>849</v>
      </c>
      <c r="B127" s="109"/>
      <c r="C127" s="109"/>
      <c r="D127" s="109"/>
      <c r="E127" s="109"/>
      <c r="F127" s="110"/>
      <c r="G127" s="110"/>
      <c r="H127" s="110"/>
      <c r="I127" s="109"/>
      <c r="J127" s="109"/>
      <c r="K127" s="109"/>
      <c r="L127" s="109"/>
      <c r="M127" s="109"/>
      <c r="N127" s="109"/>
      <c r="O127" s="109"/>
      <c r="P127" s="109"/>
      <c r="Q127" s="109"/>
      <c r="R127" s="111"/>
      <c r="S127" s="111"/>
      <c r="T127" s="111"/>
      <c r="U127" s="111"/>
      <c r="V127" s="111"/>
    </row>
    <row r="128" spans="1:22" ht="18.75" x14ac:dyDescent="0.3">
      <c r="A128" s="59"/>
      <c r="B128" s="60"/>
      <c r="C128" s="59"/>
      <c r="D128" s="61"/>
      <c r="E128" s="59"/>
      <c r="F128" s="112"/>
      <c r="G128" s="62" t="s">
        <v>790</v>
      </c>
      <c r="H128" s="58"/>
      <c r="I128" s="57"/>
      <c r="J128" s="57"/>
      <c r="K128" s="63"/>
      <c r="L128" s="63"/>
      <c r="M128" s="57"/>
      <c r="N128" s="57"/>
      <c r="U128" s="64"/>
      <c r="V128" s="64"/>
    </row>
    <row r="129" spans="1:22" ht="18.75" x14ac:dyDescent="0.3">
      <c r="B129" s="65"/>
      <c r="C129" s="66"/>
      <c r="D129" s="61"/>
      <c r="E129" s="63"/>
      <c r="F129" s="62"/>
      <c r="G129" s="67"/>
      <c r="H129" s="58"/>
      <c r="I129" s="57"/>
      <c r="J129" s="57"/>
      <c r="K129" s="63"/>
      <c r="L129" s="63"/>
      <c r="M129" s="68"/>
      <c r="N129" s="57"/>
      <c r="U129" s="57"/>
      <c r="V129" s="57"/>
    </row>
    <row r="130" spans="1:22" ht="18.75" x14ac:dyDescent="0.3">
      <c r="B130" s="65"/>
      <c r="C130" s="66"/>
      <c r="D130" s="69"/>
      <c r="E130" s="66"/>
      <c r="F130" s="70"/>
      <c r="G130" s="70"/>
      <c r="H130" s="70"/>
      <c r="I130" s="66"/>
      <c r="J130" s="66"/>
      <c r="K130" s="66"/>
      <c r="L130" s="66"/>
      <c r="M130" s="66"/>
      <c r="N130" s="66"/>
      <c r="O130" s="66"/>
      <c r="P130" s="66"/>
      <c r="Q130" s="57"/>
      <c r="R130" s="57"/>
      <c r="S130" s="57"/>
      <c r="T130" s="57"/>
      <c r="U130" s="57"/>
      <c r="V130" s="57"/>
    </row>
    <row r="131" spans="1:22" ht="30.75" x14ac:dyDescent="0.45">
      <c r="B131" s="65"/>
      <c r="C131" s="66"/>
      <c r="D131" s="69"/>
      <c r="E131" s="66"/>
      <c r="F131" s="70"/>
      <c r="G131" s="70"/>
      <c r="H131" s="70"/>
      <c r="I131" s="66"/>
      <c r="J131" s="66"/>
      <c r="K131" s="66"/>
      <c r="L131" s="66"/>
      <c r="M131" s="66"/>
      <c r="N131" s="66"/>
      <c r="O131" s="143" t="s">
        <v>856</v>
      </c>
      <c r="P131" s="57"/>
      <c r="Q131" s="63"/>
      <c r="R131" s="64"/>
      <c r="T131" s="143" t="s">
        <v>854</v>
      </c>
      <c r="U131" s="57"/>
      <c r="V131" s="57"/>
    </row>
    <row r="132" spans="1:22" ht="18.75" x14ac:dyDescent="0.3">
      <c r="A132" s="57"/>
      <c r="B132" s="57"/>
      <c r="C132" s="57"/>
      <c r="D132" s="57"/>
      <c r="E132" s="57"/>
      <c r="F132" s="58"/>
      <c r="G132" s="58"/>
      <c r="H132" s="58"/>
      <c r="I132" s="57"/>
      <c r="J132" s="57"/>
      <c r="K132" s="57"/>
      <c r="L132" s="57"/>
      <c r="M132" s="57"/>
      <c r="N132" s="57"/>
      <c r="O132" s="57"/>
      <c r="P132" s="57"/>
      <c r="Q132" s="57"/>
      <c r="R132" s="57"/>
      <c r="S132" s="57"/>
      <c r="T132" s="57"/>
      <c r="U132" s="57"/>
      <c r="V132" s="57"/>
    </row>
    <row r="135" spans="1:22" ht="20.25" x14ac:dyDescent="0.3">
      <c r="A135" s="142" t="s">
        <v>791</v>
      </c>
    </row>
    <row r="136" spans="1:22" ht="20.25" x14ac:dyDescent="0.3">
      <c r="A136" s="142" t="s">
        <v>792</v>
      </c>
    </row>
    <row r="137" spans="1:22" ht="20.25" x14ac:dyDescent="0.3">
      <c r="A137" s="142" t="s">
        <v>793</v>
      </c>
    </row>
  </sheetData>
  <autoFilter ref="A4:V131"/>
  <mergeCells count="19">
    <mergeCell ref="A61:V61"/>
    <mergeCell ref="A6:V6"/>
    <mergeCell ref="A10:V10"/>
    <mergeCell ref="A16:V16"/>
    <mergeCell ref="A22:V22"/>
    <mergeCell ref="A25:V25"/>
    <mergeCell ref="A32:V32"/>
    <mergeCell ref="A124:V124"/>
    <mergeCell ref="A73:V73"/>
    <mergeCell ref="A83:V83"/>
    <mergeCell ref="A93:V93"/>
    <mergeCell ref="A106:V106"/>
    <mergeCell ref="A118:V118"/>
    <mergeCell ref="A122:V122"/>
    <mergeCell ref="A34:V34"/>
    <mergeCell ref="A44:V44"/>
    <mergeCell ref="A53:V53"/>
    <mergeCell ref="A59:V59"/>
    <mergeCell ref="A2:V2"/>
  </mergeCells>
  <pageMargins left="0.7" right="0.7" top="0.75" bottom="0.75" header="0.3" footer="0.3"/>
  <pageSetup paperSize="9" scale="35" orientation="landscape" verticalDpi="0" r:id="rId1"/>
  <headerFooter>
    <oddHeader>&amp;C&amp;P</oddHeader>
    <oddFooter>&amp;L&amp;"Times New Roman,Regular"&amp;16&amp;F; Informācija par darbības programmās noteikto rādītāju izpildi 2011.gadā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Tabula Nr.1</vt:lpstr>
      <vt:lpstr>Tabula Nr.2</vt:lpstr>
      <vt:lpstr>'Tabula Nr.1'!Print_Titles</vt:lpstr>
      <vt:lpstr>'Tabula Nr.2'!Print_Titles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5.pielikums</dc:title>
  <dc:subject>Informācija par darbības programmās noteikto rādītāju izpildi 2011.gadā</dc:subject>
  <dc:creator/>
  <dc:description>Sintija Laugale - Volbaka
Finanšu ministrijas
ESfondu uzraudzības departamenta
Uzņēmējdarbības un inovāciju uzraudzības nodaļas eksperte
Tālr.: 67083964
E-pasts: sintija.laugale@fm.gov.lv</dc:description>
  <cp:lastModifiedBy/>
  <dcterms:created xsi:type="dcterms:W3CDTF">2006-09-16T00:00:00Z</dcterms:created>
  <dcterms:modified xsi:type="dcterms:W3CDTF">2012-03-01T13:21:50Z</dcterms:modified>
</cp:coreProperties>
</file>