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3275" windowHeight="9480" activeTab="0"/>
  </bookViews>
  <sheets>
    <sheet name="3.pielikums" sheetId="1" r:id="rId1"/>
  </sheets>
  <definedNames>
    <definedName name="_xlnm._FilterDatabase" localSheetId="0" hidden="1">'3.pielikums'!$A$9:$AC$51</definedName>
    <definedName name="_xlnm.Print_Titles" localSheetId="0">'3.pielikums'!$12:$12</definedName>
  </definedNames>
  <calcPr fullCalcOnLoad="1"/>
</workbook>
</file>

<file path=xl/sharedStrings.xml><?xml version="1.0" encoding="utf-8"?>
<sst xmlns="http://schemas.openxmlformats.org/spreadsheetml/2006/main" count="160" uniqueCount="110">
  <si>
    <t>N.p.k.</t>
  </si>
  <si>
    <t>Pakalpojumu veids</t>
  </si>
  <si>
    <t>Saime,apakšsaime</t>
  </si>
  <si>
    <t>Līmenis</t>
  </si>
  <si>
    <t>IIA</t>
  </si>
  <si>
    <t>III</t>
  </si>
  <si>
    <t>5.1.</t>
  </si>
  <si>
    <t>IIB</t>
  </si>
  <si>
    <t>5.2.</t>
  </si>
  <si>
    <t>II</t>
  </si>
  <si>
    <t>Uzturēšanas ( izmitināšanas izmaksas, ēdināšanas pakalpojuma sniegšana) (pavārs, viesmīlis, virtuves darbinieks, pārtikas noliktavas pārzinis, veļas noliktavas pārzinis, klientu un pacientu reģistrators)</t>
  </si>
  <si>
    <t>Pavisam kopā:</t>
  </si>
  <si>
    <t>Slodze</t>
  </si>
  <si>
    <t>DD VSAOI 24,09%</t>
  </si>
  <si>
    <t>Papildus nepieciešamo slodžu skaits</t>
  </si>
  <si>
    <t>Slodžu palielinājums esošajiem SIVA darbiniekiem</t>
  </si>
  <si>
    <t>Slodzes kopā</t>
  </si>
  <si>
    <t>Alīdzība kopā gadā</t>
  </si>
  <si>
    <t>Esošā  amatalga (Ls)</t>
  </si>
  <si>
    <t xml:space="preserve">DD VSAOI 24,09% </t>
  </si>
  <si>
    <t>Pašreiz nodrošinātais sociālās rehabilitācijas pakalpojums (1950 klienti)</t>
  </si>
  <si>
    <t>Esošie pakalpojumi</t>
  </si>
  <si>
    <t>Speciālas piemaksas kopā:</t>
  </si>
  <si>
    <t>Kopā:</t>
  </si>
  <si>
    <t>nakts darbs</t>
  </si>
  <si>
    <t xml:space="preserve">pavārs </t>
  </si>
  <si>
    <t>viesmīlis</t>
  </si>
  <si>
    <t>virtuves darbinieks</t>
  </si>
  <si>
    <t>veļas noliktavas pārzinis</t>
  </si>
  <si>
    <t>pārtikas noliktavas pārzinis</t>
  </si>
  <si>
    <t>klientu un pacientu reģistrators</t>
  </si>
  <si>
    <t xml:space="preserve">maiņas vecākais pavārs </t>
  </si>
  <si>
    <t>13.</t>
  </si>
  <si>
    <t>V</t>
  </si>
  <si>
    <t>2.</t>
  </si>
  <si>
    <t>I</t>
  </si>
  <si>
    <t>23.</t>
  </si>
  <si>
    <t>vecākais viesmīlis</t>
  </si>
  <si>
    <t>Administrators (personas uzņemšana, izrakstīšana un dokumentu noformēšana)</t>
  </si>
  <si>
    <t xml:space="preserve">Sociālais darbinieks (sociālā darbinieka  konsultācija) </t>
  </si>
  <si>
    <t xml:space="preserve"> Ārsts (ārsta pirmreizējā konsultācija)</t>
  </si>
  <si>
    <t xml:space="preserve">Ārsts (ārsta atkārtota  konsultācija) </t>
  </si>
  <si>
    <t xml:space="preserve">Fizioterapeits (fizioterapeita konsultācija) </t>
  </si>
  <si>
    <t xml:space="preserve">Ergoterapeits (Ergoterapeita konsultācija)  </t>
  </si>
  <si>
    <t xml:space="preserve">Fizioterapeits (fizioterapijas nodarbības) </t>
  </si>
  <si>
    <t xml:space="preserve">Ergoterapeits (ergoterapijas nodarbības)  </t>
  </si>
  <si>
    <t>Fizikālās un rehabilitācijas medicīnas māsa (hidroterapijas procedūras )</t>
  </si>
  <si>
    <t xml:space="preserve">Fizikālās un rehabilitācijas medicīnas māsa (fizikālās terapijas procedūras) </t>
  </si>
  <si>
    <t xml:space="preserve">Masieris (masāžas) </t>
  </si>
  <si>
    <t>Fizikālās un rehabilitācijas medicīnas māsa (ārstnieciskās aplikācijas)</t>
  </si>
  <si>
    <t xml:space="preserve"> Psihologs (psihologa konsultācija)</t>
  </si>
  <si>
    <t xml:space="preserve">Fizioterapeits (relaksācijas nodarbības grupās) </t>
  </si>
  <si>
    <t>Medicīnas māsa (medicīniskais dežūrpersonāls)</t>
  </si>
  <si>
    <t xml:space="preserve">Sociālais aprūpētājs (dienakts sociālā aprūpētāja atbalsts-palīdzība) </t>
  </si>
  <si>
    <t>Kultūras pasākumu organizators (brīvā laika  pasākumi)</t>
  </si>
  <si>
    <t>ēdināšanas pakalpojumu speciālists</t>
  </si>
  <si>
    <t>Sanitārs</t>
  </si>
  <si>
    <t>Piemaksa par aizvietošanu</t>
  </si>
  <si>
    <t>Piemaksa par papildus darbu</t>
  </si>
  <si>
    <t>Pamatojums</t>
  </si>
  <si>
    <t>Administrators baseinā</t>
  </si>
  <si>
    <t>svētku dienas</t>
  </si>
  <si>
    <t>Atalgojums kopā gadā</t>
  </si>
  <si>
    <t>DD VSAOI 24,09% kopā gadā</t>
  </si>
  <si>
    <t>25=13+20</t>
  </si>
  <si>
    <t>26=14+21</t>
  </si>
  <si>
    <t>27=15+22</t>
  </si>
  <si>
    <t>Mēnešalgas grupa</t>
  </si>
  <si>
    <t>9=8*24,09%</t>
  </si>
  <si>
    <t>10=((8+9)*6)*12 men</t>
  </si>
  <si>
    <t>13=12*24,09%</t>
  </si>
  <si>
    <t>15=14*24,09%</t>
  </si>
  <si>
    <t>20=19*24,09%</t>
  </si>
  <si>
    <t>21=(19*18)*12 men</t>
  </si>
  <si>
    <t>22=21*24,09%</t>
  </si>
  <si>
    <t>23=((19+20)*18)*12men</t>
  </si>
  <si>
    <t>24=11+18</t>
  </si>
  <si>
    <t>28=16+23</t>
  </si>
  <si>
    <t xml:space="preserve">Psihologs (psihologa lekcijas - darbs grupās) </t>
  </si>
  <si>
    <t>Papildu finansējums  (200 personas)
Pakalpojuma nodrošināšanā piedalās SIVA esošie darbinieki</t>
  </si>
  <si>
    <t>Papildu finansējums (200 personas)
Pakalpojuma nodrošināšanā nepieciešams piesaistīt papildu štata vietas</t>
  </si>
  <si>
    <t>14=12*11*4 men</t>
  </si>
  <si>
    <t>16=((12+13)*11)*4 men</t>
  </si>
  <si>
    <t>Papildu finansējums (200 personas)
kopā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</si>
  <si>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</si>
  <si>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</si>
  <si>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</si>
  <si>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</si>
  <si>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</si>
  <si>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</si>
  <si>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</si>
  <si>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</si>
  <si>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</si>
  <si>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Jaunais pakalpojums (200 personas) 2013.gadā</t>
  </si>
  <si>
    <t>Atlīdzības aprēķins 2013.gadam sociālās rehabilitācijas budžeta pakalpojuma kursam 21 dienai</t>
  </si>
  <si>
    <t>Amatalga</t>
  </si>
  <si>
    <t>Max skala pēc MK noteikumiem</t>
  </si>
  <si>
    <t xml:space="preserve"> Piemaksa par aizvietošanu ir plānota 1/12 no gada atlīdzības * 30% * 1 mēnesis katram darbiniekam, t.i. lai nodrošinātu kvalitatīvu un nepārtrauktu darbu tai laikā kad darbinieks ir atvaļinājumā.</t>
  </si>
  <si>
    <t xml:space="preserve"> Piemaksa par papildus darbu ir plānota 1/12 no gada atlīdzības * 30% * 2 mēneši katram darbiniekam, t.i. lai nodrošinātu kvalitatīvu un nepārtrauktu darbu.</t>
  </si>
  <si>
    <t xml:space="preserve">noteikumos Nr.279  "Noteikumi par kārtību, kādā personas saņem sociālās  </t>
  </si>
  <si>
    <t xml:space="preserve">rehabilitācijas pakalpojumus sociālās rehabilitācijas institūcijās, un prasībām sociālās </t>
  </si>
  <si>
    <t>rehabilitācijas pakalpojumu sniedzējiem"" anotācijai</t>
  </si>
  <si>
    <t>Labklājības ministre</t>
  </si>
  <si>
    <t>I.Viņķele</t>
  </si>
  <si>
    <t xml:space="preserve"> I.Ķīse, 67021651</t>
  </si>
  <si>
    <t>Inese.Kise@lm.gov.lv,</t>
  </si>
  <si>
    <t>fakss 67021678</t>
  </si>
  <si>
    <t>3.pielikums</t>
  </si>
  <si>
    <t>Ministru kabineta noteikumu projekta "Grozījumi Ministru kabineta 2009.gada 31.marta</t>
  </si>
  <si>
    <t>20.05.2013., 09:14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</si>
</sst>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32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8" fillId="3" borderId="14" xfId="0" applyFont="1" applyFill="1" applyBorder="1" applyAlignment="1">
      <alignment wrapText="1"/>
    </xf>
    <xf numFmtId="0" fontId="11" fillId="0" borderId="14" xfId="0" applyFont="1" applyBorder="1" applyAlignment="1">
      <alignment/>
    </xf>
    <xf numFmtId="0" fontId="8" fillId="33" borderId="15" xfId="0" applyFont="1" applyFill="1" applyBorder="1" applyAlignment="1">
      <alignment wrapText="1"/>
    </xf>
    <xf numFmtId="3" fontId="3" fillId="0" borderId="16" xfId="0" applyNumberFormat="1" applyFont="1" applyBorder="1" applyAlignment="1">
      <alignment/>
    </xf>
    <xf numFmtId="0" fontId="3" fillId="32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3" fontId="10" fillId="34" borderId="18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3" fontId="12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21" xfId="0" applyNumberFormat="1" applyFont="1" applyBorder="1" applyAlignment="1">
      <alignment horizontal="center"/>
    </xf>
    <xf numFmtId="16" fontId="7" fillId="0" borderId="22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8" fillId="3" borderId="22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8" fillId="33" borderId="24" xfId="0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7" fillId="35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19" xfId="0" applyFont="1" applyFill="1" applyBorder="1" applyAlignment="1">
      <alignment horizontal="center" textRotation="90" wrapText="1"/>
    </xf>
    <xf numFmtId="0" fontId="7" fillId="5" borderId="10" xfId="0" applyFont="1" applyFill="1" applyBorder="1" applyAlignment="1">
      <alignment horizontal="center" textRotation="90" wrapText="1"/>
    </xf>
    <xf numFmtId="0" fontId="7" fillId="5" borderId="27" xfId="0" applyFont="1" applyFill="1" applyBorder="1" applyAlignment="1">
      <alignment horizontal="center" textRotation="90" wrapText="1"/>
    </xf>
    <xf numFmtId="0" fontId="7" fillId="5" borderId="11" xfId="0" applyFont="1" applyFill="1" applyBorder="1" applyAlignment="1">
      <alignment horizontal="center" textRotation="90" wrapText="1"/>
    </xf>
    <xf numFmtId="0" fontId="7" fillId="36" borderId="10" xfId="0" applyFont="1" applyFill="1" applyBorder="1" applyAlignment="1">
      <alignment horizontal="center" textRotation="90" wrapText="1"/>
    </xf>
    <xf numFmtId="0" fontId="7" fillId="36" borderId="27" xfId="0" applyFont="1" applyFill="1" applyBorder="1" applyAlignment="1">
      <alignment horizontal="center" textRotation="90" wrapText="1"/>
    </xf>
    <xf numFmtId="0" fontId="7" fillId="5" borderId="27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textRotation="90" wrapText="1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4" fontId="3" fillId="32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10" fillId="3" borderId="31" xfId="0" applyNumberFormat="1" applyFont="1" applyFill="1" applyBorder="1" applyAlignment="1">
      <alignment horizontal="center"/>
    </xf>
    <xf numFmtId="4" fontId="10" fillId="3" borderId="32" xfId="0" applyNumberFormat="1" applyFont="1" applyFill="1" applyBorder="1" applyAlignment="1">
      <alignment horizontal="center"/>
    </xf>
    <xf numFmtId="4" fontId="10" fillId="3" borderId="34" xfId="0" applyNumberFormat="1" applyFont="1" applyFill="1" applyBorder="1" applyAlignment="1">
      <alignment horizontal="center"/>
    </xf>
    <xf numFmtId="4" fontId="10" fillId="3" borderId="31" xfId="0" applyNumberFormat="1" applyFont="1" applyFill="1" applyBorder="1" applyAlignment="1">
      <alignment horizontal="center"/>
    </xf>
    <xf numFmtId="4" fontId="10" fillId="3" borderId="33" xfId="0" applyNumberFormat="1" applyFont="1" applyFill="1" applyBorder="1" applyAlignment="1">
      <alignment horizontal="center"/>
    </xf>
    <xf numFmtId="3" fontId="10" fillId="3" borderId="33" xfId="0" applyNumberFormat="1" applyFont="1" applyFill="1" applyBorder="1" applyAlignment="1">
      <alignment horizontal="center"/>
    </xf>
    <xf numFmtId="3" fontId="10" fillId="3" borderId="35" xfId="0" applyNumberFormat="1" applyFont="1" applyFill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4" fontId="10" fillId="33" borderId="38" xfId="0" applyNumberFormat="1" applyFont="1" applyFill="1" applyBorder="1" applyAlignment="1">
      <alignment horizontal="center"/>
    </xf>
    <xf numFmtId="4" fontId="10" fillId="33" borderId="39" xfId="0" applyNumberFormat="1" applyFont="1" applyFill="1" applyBorder="1" applyAlignment="1">
      <alignment horizontal="center"/>
    </xf>
    <xf numFmtId="4" fontId="10" fillId="33" borderId="40" xfId="0" applyNumberFormat="1" applyFont="1" applyFill="1" applyBorder="1" applyAlignment="1">
      <alignment horizontal="center"/>
    </xf>
    <xf numFmtId="4" fontId="10" fillId="33" borderId="41" xfId="0" applyNumberFormat="1" applyFont="1" applyFill="1" applyBorder="1" applyAlignment="1">
      <alignment horizontal="center"/>
    </xf>
    <xf numFmtId="3" fontId="10" fillId="33" borderId="41" xfId="0" applyNumberFormat="1" applyFont="1" applyFill="1" applyBorder="1" applyAlignment="1">
      <alignment horizontal="center"/>
    </xf>
    <xf numFmtId="3" fontId="10" fillId="33" borderId="39" xfId="0" applyNumberFormat="1" applyFont="1" applyFill="1" applyBorder="1" applyAlignment="1">
      <alignment horizontal="center"/>
    </xf>
    <xf numFmtId="4" fontId="10" fillId="33" borderId="42" xfId="0" applyNumberFormat="1" applyFont="1" applyFill="1" applyBorder="1" applyAlignment="1">
      <alignment horizontal="center"/>
    </xf>
    <xf numFmtId="4" fontId="10" fillId="33" borderId="43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textRotation="90" wrapText="1"/>
    </xf>
    <xf numFmtId="0" fontId="7" fillId="37" borderId="27" xfId="0" applyFont="1" applyFill="1" applyBorder="1" applyAlignment="1">
      <alignment horizontal="center" textRotation="90" wrapText="1"/>
    </xf>
    <xf numFmtId="0" fontId="7" fillId="37" borderId="27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7" borderId="11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textRotation="90" wrapText="1"/>
    </xf>
    <xf numFmtId="0" fontId="7" fillId="33" borderId="50" xfId="0" applyFont="1" applyFill="1" applyBorder="1" applyAlignment="1">
      <alignment horizontal="center" vertical="center" wrapText="1"/>
    </xf>
    <xf numFmtId="3" fontId="10" fillId="3" borderId="32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center"/>
    </xf>
    <xf numFmtId="4" fontId="10" fillId="34" borderId="38" xfId="0" applyNumberFormat="1" applyFont="1" applyFill="1" applyBorder="1" applyAlignment="1">
      <alignment horizontal="center"/>
    </xf>
    <xf numFmtId="4" fontId="10" fillId="34" borderId="41" xfId="0" applyNumberFormat="1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 horizontal="center"/>
    </xf>
    <xf numFmtId="3" fontId="10" fillId="34" borderId="39" xfId="0" applyNumberFormat="1" applyFont="1" applyFill="1" applyBorder="1" applyAlignment="1">
      <alignment horizontal="center"/>
    </xf>
    <xf numFmtId="3" fontId="12" fillId="0" borderId="16" xfId="0" applyNumberFormat="1" applyFont="1" applyBorder="1" applyAlignment="1">
      <alignment horizontal="center" vertical="top" wrapText="1"/>
    </xf>
    <xf numFmtId="3" fontId="3" fillId="0" borderId="52" xfId="0" applyNumberFormat="1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center" vertical="top"/>
    </xf>
    <xf numFmtId="4" fontId="3" fillId="0" borderId="32" xfId="0" applyNumberFormat="1" applyFont="1" applyBorder="1" applyAlignment="1">
      <alignment horizontal="center" vertical="top"/>
    </xf>
    <xf numFmtId="4" fontId="3" fillId="0" borderId="34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 horizontal="center" vertical="top"/>
    </xf>
    <xf numFmtId="3" fontId="3" fillId="0" borderId="33" xfId="0" applyNumberFormat="1" applyFont="1" applyBorder="1" applyAlignment="1">
      <alignment horizontal="center" vertical="top"/>
    </xf>
    <xf numFmtId="3" fontId="3" fillId="0" borderId="32" xfId="0" applyNumberFormat="1" applyFont="1" applyBorder="1" applyAlignment="1">
      <alignment horizontal="center" vertical="top"/>
    </xf>
    <xf numFmtId="4" fontId="3" fillId="0" borderId="53" xfId="0" applyNumberFormat="1" applyFont="1" applyBorder="1" applyAlignment="1">
      <alignment horizontal="center" vertical="top"/>
    </xf>
    <xf numFmtId="4" fontId="3" fillId="0" borderId="54" xfId="0" applyNumberFormat="1" applyFont="1" applyBorder="1" applyAlignment="1">
      <alignment horizontal="center" vertical="top"/>
    </xf>
    <xf numFmtId="4" fontId="3" fillId="0" borderId="55" xfId="0" applyNumberFormat="1" applyFont="1" applyBorder="1" applyAlignment="1">
      <alignment horizontal="center" vertical="top"/>
    </xf>
    <xf numFmtId="4" fontId="3" fillId="0" borderId="56" xfId="0" applyNumberFormat="1" applyFont="1" applyBorder="1" applyAlignment="1">
      <alignment horizontal="center" vertical="top"/>
    </xf>
    <xf numFmtId="3" fontId="3" fillId="0" borderId="56" xfId="0" applyNumberFormat="1" applyFont="1" applyBorder="1" applyAlignment="1">
      <alignment horizontal="center" vertical="top"/>
    </xf>
    <xf numFmtId="3" fontId="3" fillId="0" borderId="54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57" xfId="0" applyFont="1" applyBorder="1" applyAlignment="1">
      <alignment vertical="top"/>
    </xf>
    <xf numFmtId="0" fontId="3" fillId="0" borderId="58" xfId="0" applyFont="1" applyBorder="1" applyAlignment="1">
      <alignment vertical="top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36" borderId="53" xfId="0" applyFont="1" applyFill="1" applyBorder="1" applyAlignment="1">
      <alignment horizontal="center" vertical="center" wrapText="1"/>
    </xf>
    <xf numFmtId="0" fontId="9" fillId="36" borderId="56" xfId="0" applyFont="1" applyFill="1" applyBorder="1" applyAlignment="1">
      <alignment horizontal="center" vertical="center" wrapText="1"/>
    </xf>
    <xf numFmtId="0" fontId="9" fillId="36" borderId="59" xfId="0" applyFont="1" applyFill="1" applyBorder="1" applyAlignment="1">
      <alignment horizontal="center" vertical="center" wrapText="1"/>
    </xf>
    <xf numFmtId="0" fontId="9" fillId="37" borderId="53" xfId="0" applyFont="1" applyFill="1" applyBorder="1" applyAlignment="1">
      <alignment horizontal="center" vertical="center" wrapText="1"/>
    </xf>
    <xf numFmtId="0" fontId="9" fillId="37" borderId="56" xfId="0" applyFont="1" applyFill="1" applyBorder="1" applyAlignment="1">
      <alignment horizontal="center" vertical="center" wrapText="1"/>
    </xf>
    <xf numFmtId="0" fontId="9" fillId="37" borderId="54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4" fontId="3" fillId="32" borderId="31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32" borderId="31" xfId="0" applyNumberFormat="1" applyFont="1" applyFill="1" applyBorder="1" applyAlignment="1">
      <alignment horizontal="center" vertical="center"/>
    </xf>
    <xf numFmtId="4" fontId="3" fillId="32" borderId="32" xfId="0" applyNumberFormat="1" applyFont="1" applyFill="1" applyBorder="1" applyAlignment="1">
      <alignment horizontal="center" vertical="center"/>
    </xf>
    <xf numFmtId="3" fontId="3" fillId="32" borderId="34" xfId="0" applyNumberFormat="1" applyFont="1" applyFill="1" applyBorder="1" applyAlignment="1">
      <alignment horizontal="center" vertical="center"/>
    </xf>
    <xf numFmtId="3" fontId="3" fillId="32" borderId="33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4" fontId="3" fillId="32" borderId="34" xfId="0" applyNumberFormat="1" applyFont="1" applyFill="1" applyBorder="1" applyAlignment="1">
      <alignment horizontal="center" vertical="center"/>
    </xf>
    <xf numFmtId="4" fontId="3" fillId="32" borderId="33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32" borderId="60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7" fillId="37" borderId="50" xfId="0" applyFont="1" applyFill="1" applyBorder="1" applyAlignment="1">
      <alignment horizontal="center"/>
    </xf>
    <xf numFmtId="0" fontId="7" fillId="35" borderId="63" xfId="0" applyFont="1" applyFill="1" applyBorder="1" applyAlignment="1">
      <alignment horizontal="center"/>
    </xf>
    <xf numFmtId="0" fontId="7" fillId="35" borderId="64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65" xfId="0" applyFont="1" applyFill="1" applyBorder="1" applyAlignment="1">
      <alignment horizontal="center" vertical="center" wrapText="1"/>
    </xf>
    <xf numFmtId="0" fontId="7" fillId="36" borderId="66" xfId="0" applyFont="1" applyFill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 wrapText="1"/>
    </xf>
    <xf numFmtId="0" fontId="7" fillId="36" borderId="67" xfId="0" applyFont="1" applyFill="1" applyBorder="1" applyAlignment="1">
      <alignment horizontal="center" vertical="center" wrapText="1"/>
    </xf>
    <xf numFmtId="0" fontId="7" fillId="37" borderId="66" xfId="0" applyFont="1" applyFill="1" applyBorder="1" applyAlignment="1">
      <alignment horizontal="center" vertical="center" wrapText="1"/>
    </xf>
    <xf numFmtId="0" fontId="7" fillId="37" borderId="64" xfId="0" applyFont="1" applyFill="1" applyBorder="1" applyAlignment="1">
      <alignment horizontal="center" vertical="center"/>
    </xf>
    <xf numFmtId="0" fontId="7" fillId="37" borderId="68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53" applyFont="1" applyAlignment="1" applyProtection="1">
      <alignment horizontal="left"/>
      <protection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zoomScale="73" zoomScaleNormal="73" zoomScalePageLayoutView="0" workbookViewId="0" topLeftCell="A1">
      <selection activeCell="Z53" sqref="Z53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4" width="5.57421875" style="1" customWidth="1"/>
    <col min="5" max="5" width="5.7109375" style="1" customWidth="1"/>
    <col min="6" max="6" width="5.57421875" style="1" customWidth="1"/>
    <col min="7" max="7" width="5.7109375" style="1" customWidth="1"/>
    <col min="8" max="8" width="5.57421875" style="1" customWidth="1"/>
    <col min="9" max="9" width="9.00390625" style="1" customWidth="1"/>
    <col min="10" max="10" width="9.57421875" style="1" customWidth="1"/>
    <col min="11" max="11" width="5.57421875" style="1" customWidth="1"/>
    <col min="12" max="12" width="5.7109375" style="1" customWidth="1"/>
    <col min="13" max="13" width="11.28125" style="1" customWidth="1"/>
    <col min="14" max="14" width="8.140625" style="1" customWidth="1"/>
    <col min="15" max="15" width="10.421875" style="1" customWidth="1"/>
    <col min="16" max="16" width="9.8515625" style="1" customWidth="1"/>
    <col min="17" max="17" width="9.00390625" style="1" customWidth="1"/>
    <col min="18" max="18" width="7.00390625" style="1" customWidth="1"/>
    <col min="19" max="19" width="5.57421875" style="1" customWidth="1"/>
    <col min="20" max="20" width="10.57421875" style="1" customWidth="1"/>
    <col min="21" max="21" width="9.00390625" style="1" customWidth="1"/>
    <col min="22" max="22" width="11.140625" style="1" customWidth="1"/>
    <col min="23" max="23" width="7.00390625" style="1" customWidth="1"/>
    <col min="24" max="24" width="7.421875" style="1" customWidth="1"/>
    <col min="25" max="25" width="8.28125" style="1" customWidth="1"/>
    <col min="26" max="26" width="7.28125" style="1" customWidth="1"/>
    <col min="27" max="27" width="9.140625" style="1" customWidth="1"/>
    <col min="28" max="28" width="7.140625" style="1" customWidth="1"/>
    <col min="29" max="29" width="30.28125" style="1" customWidth="1"/>
    <col min="30" max="16384" width="9.140625" style="1" customWidth="1"/>
  </cols>
  <sheetData>
    <row r="1" spans="28:29" ht="15.75">
      <c r="AB1" s="191" t="s">
        <v>107</v>
      </c>
      <c r="AC1" s="191"/>
    </row>
    <row r="2" spans="22:29" ht="15.75">
      <c r="V2" s="191" t="s">
        <v>108</v>
      </c>
      <c r="W2" s="191"/>
      <c r="X2" s="191"/>
      <c r="Y2" s="191"/>
      <c r="Z2" s="191"/>
      <c r="AA2" s="191"/>
      <c r="AB2" s="191"/>
      <c r="AC2" s="191"/>
    </row>
    <row r="3" spans="22:29" ht="15.75">
      <c r="V3" s="191" t="s">
        <v>99</v>
      </c>
      <c r="W3" s="191"/>
      <c r="X3" s="191"/>
      <c r="Y3" s="191"/>
      <c r="Z3" s="191"/>
      <c r="AA3" s="191"/>
      <c r="AB3" s="191"/>
      <c r="AC3" s="191"/>
    </row>
    <row r="4" spans="20:29" ht="15.75">
      <c r="T4" s="191" t="s">
        <v>100</v>
      </c>
      <c r="U4" s="191"/>
      <c r="V4" s="191"/>
      <c r="W4" s="191"/>
      <c r="X4" s="191"/>
      <c r="Y4" s="191"/>
      <c r="Z4" s="191"/>
      <c r="AA4" s="191"/>
      <c r="AB4" s="191"/>
      <c r="AC4" s="191"/>
    </row>
    <row r="5" spans="23:29" ht="15.75">
      <c r="W5" s="191" t="s">
        <v>101</v>
      </c>
      <c r="X5" s="191"/>
      <c r="Y5" s="191"/>
      <c r="Z5" s="191"/>
      <c r="AA5" s="191"/>
      <c r="AB5" s="191"/>
      <c r="AC5" s="191"/>
    </row>
    <row r="6" spans="23:29" ht="15.75">
      <c r="W6" s="154"/>
      <c r="X6" s="154"/>
      <c r="Y6" s="154"/>
      <c r="Z6" s="154"/>
      <c r="AA6" s="154"/>
      <c r="AB6" s="154"/>
      <c r="AC6" s="154"/>
    </row>
    <row r="7" spans="2:29" ht="16.5" customHeight="1">
      <c r="B7" s="190" t="s">
        <v>94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54"/>
    </row>
    <row r="8" ht="15.75" customHeight="1">
      <c r="B8" s="2"/>
    </row>
    <row r="9" spans="1:24" ht="15.75" customHeight="1" thickBot="1">
      <c r="A9" s="3"/>
      <c r="Q9" s="4"/>
      <c r="R9" s="4"/>
      <c r="S9" s="4"/>
      <c r="T9" s="4"/>
      <c r="U9" s="4"/>
      <c r="V9" s="4"/>
      <c r="W9" s="4"/>
      <c r="X9" s="4"/>
    </row>
    <row r="10" spans="1:29" ht="15" customHeight="1" thickBot="1">
      <c r="A10" s="28"/>
      <c r="B10" s="39"/>
      <c r="C10" s="5"/>
      <c r="D10" s="6"/>
      <c r="E10" s="26"/>
      <c r="F10" s="193" t="s">
        <v>21</v>
      </c>
      <c r="G10" s="194"/>
      <c r="H10" s="194"/>
      <c r="I10" s="194"/>
      <c r="J10" s="195"/>
      <c r="K10" s="196" t="s">
        <v>93</v>
      </c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8"/>
      <c r="Y10" s="198"/>
      <c r="Z10" s="199"/>
      <c r="AA10" s="199"/>
      <c r="AB10" s="200"/>
      <c r="AC10" s="40"/>
    </row>
    <row r="11" spans="1:29" s="102" customFormat="1" ht="51" customHeight="1" thickBot="1">
      <c r="A11" s="96"/>
      <c r="B11" s="97"/>
      <c r="C11" s="98"/>
      <c r="D11" s="99"/>
      <c r="E11" s="100"/>
      <c r="F11" s="201" t="s">
        <v>20</v>
      </c>
      <c r="G11" s="202"/>
      <c r="H11" s="202"/>
      <c r="I11" s="202"/>
      <c r="J11" s="203"/>
      <c r="K11" s="204" t="s">
        <v>79</v>
      </c>
      <c r="L11" s="205"/>
      <c r="M11" s="205"/>
      <c r="N11" s="205"/>
      <c r="O11" s="205"/>
      <c r="P11" s="205"/>
      <c r="Q11" s="206"/>
      <c r="R11" s="207" t="s">
        <v>80</v>
      </c>
      <c r="S11" s="208"/>
      <c r="T11" s="208"/>
      <c r="U11" s="209"/>
      <c r="V11" s="209"/>
      <c r="W11" s="210"/>
      <c r="X11" s="211" t="s">
        <v>83</v>
      </c>
      <c r="Y11" s="212"/>
      <c r="Z11" s="213"/>
      <c r="AA11" s="213"/>
      <c r="AB11" s="214"/>
      <c r="AC11" s="101"/>
    </row>
    <row r="12" spans="1:29" ht="114.75" customHeight="1">
      <c r="A12" s="29" t="s">
        <v>0</v>
      </c>
      <c r="B12" s="8" t="s">
        <v>1</v>
      </c>
      <c r="C12" s="42" t="s">
        <v>2</v>
      </c>
      <c r="D12" s="43" t="s">
        <v>3</v>
      </c>
      <c r="E12" s="44" t="s">
        <v>67</v>
      </c>
      <c r="F12" s="45" t="s">
        <v>12</v>
      </c>
      <c r="G12" s="46" t="s">
        <v>96</v>
      </c>
      <c r="H12" s="46" t="s">
        <v>18</v>
      </c>
      <c r="I12" s="50" t="s">
        <v>19</v>
      </c>
      <c r="J12" s="47" t="s">
        <v>17</v>
      </c>
      <c r="K12" s="48" t="s">
        <v>12</v>
      </c>
      <c r="L12" s="49" t="s">
        <v>95</v>
      </c>
      <c r="M12" s="51" t="s">
        <v>13</v>
      </c>
      <c r="N12" s="49" t="s">
        <v>62</v>
      </c>
      <c r="O12" s="51" t="s">
        <v>63</v>
      </c>
      <c r="P12" s="49" t="s">
        <v>17</v>
      </c>
      <c r="Q12" s="52" t="s">
        <v>15</v>
      </c>
      <c r="R12" s="93" t="s">
        <v>14</v>
      </c>
      <c r="S12" s="94" t="s">
        <v>95</v>
      </c>
      <c r="T12" s="95" t="s">
        <v>13</v>
      </c>
      <c r="U12" s="94" t="s">
        <v>62</v>
      </c>
      <c r="V12" s="95" t="s">
        <v>63</v>
      </c>
      <c r="W12" s="103" t="s">
        <v>17</v>
      </c>
      <c r="X12" s="104" t="s">
        <v>16</v>
      </c>
      <c r="Y12" s="105" t="s">
        <v>13</v>
      </c>
      <c r="Z12" s="106" t="s">
        <v>62</v>
      </c>
      <c r="AA12" s="105" t="s">
        <v>63</v>
      </c>
      <c r="AB12" s="107" t="s">
        <v>17</v>
      </c>
      <c r="AC12" s="108" t="s">
        <v>59</v>
      </c>
    </row>
    <row r="13" spans="1:29" s="153" customFormat="1" ht="36" customHeight="1" thickBot="1">
      <c r="A13" s="135">
        <v>1</v>
      </c>
      <c r="B13" s="136">
        <v>2</v>
      </c>
      <c r="C13" s="137">
        <v>3</v>
      </c>
      <c r="D13" s="138">
        <v>4</v>
      </c>
      <c r="E13" s="139">
        <v>5</v>
      </c>
      <c r="F13" s="140">
        <v>6</v>
      </c>
      <c r="G13" s="141">
        <v>7</v>
      </c>
      <c r="H13" s="141">
        <v>8</v>
      </c>
      <c r="I13" s="141" t="s">
        <v>68</v>
      </c>
      <c r="J13" s="142" t="s">
        <v>69</v>
      </c>
      <c r="K13" s="143">
        <v>11</v>
      </c>
      <c r="L13" s="144">
        <v>12</v>
      </c>
      <c r="M13" s="144" t="s">
        <v>70</v>
      </c>
      <c r="N13" s="144" t="s">
        <v>81</v>
      </c>
      <c r="O13" s="144" t="s">
        <v>71</v>
      </c>
      <c r="P13" s="144" t="s">
        <v>82</v>
      </c>
      <c r="Q13" s="145">
        <v>17</v>
      </c>
      <c r="R13" s="146">
        <v>18</v>
      </c>
      <c r="S13" s="147">
        <v>19</v>
      </c>
      <c r="T13" s="147" t="s">
        <v>72</v>
      </c>
      <c r="U13" s="147" t="s">
        <v>73</v>
      </c>
      <c r="V13" s="147" t="s">
        <v>74</v>
      </c>
      <c r="W13" s="148" t="s">
        <v>75</v>
      </c>
      <c r="X13" s="149" t="s">
        <v>76</v>
      </c>
      <c r="Y13" s="150" t="s">
        <v>64</v>
      </c>
      <c r="Z13" s="150" t="s">
        <v>65</v>
      </c>
      <c r="AA13" s="150" t="s">
        <v>66</v>
      </c>
      <c r="AB13" s="151" t="s">
        <v>77</v>
      </c>
      <c r="AC13" s="152"/>
    </row>
    <row r="14" spans="1:29" ht="46.5" customHeight="1">
      <c r="A14" s="30">
        <v>1</v>
      </c>
      <c r="B14" s="9" t="s">
        <v>38</v>
      </c>
      <c r="C14" s="178">
        <v>23</v>
      </c>
      <c r="D14" s="179" t="s">
        <v>4</v>
      </c>
      <c r="E14" s="180">
        <v>6</v>
      </c>
      <c r="F14" s="181">
        <v>6</v>
      </c>
      <c r="G14" s="164">
        <v>467</v>
      </c>
      <c r="H14" s="164">
        <v>300</v>
      </c>
      <c r="I14" s="182">
        <f>H14*0.2409</f>
        <v>72.27</v>
      </c>
      <c r="J14" s="162">
        <f>((H14+I14)*F14)*12</f>
        <v>26803.44</v>
      </c>
      <c r="K14" s="181"/>
      <c r="L14" s="164"/>
      <c r="M14" s="182">
        <f>L14*0.2409</f>
        <v>0</v>
      </c>
      <c r="N14" s="164">
        <f>(L14*4)*K14</f>
        <v>0</v>
      </c>
      <c r="O14" s="182">
        <f>N14*0.2409</f>
        <v>0</v>
      </c>
      <c r="P14" s="164">
        <f>((L14+M14)*K14)*4</f>
        <v>0</v>
      </c>
      <c r="Q14" s="179">
        <f>K14</f>
        <v>0</v>
      </c>
      <c r="R14" s="183"/>
      <c r="S14" s="164"/>
      <c r="T14" s="182">
        <f>S14*0.2409</f>
        <v>0</v>
      </c>
      <c r="U14" s="164">
        <f>(S14*R14)*12</f>
        <v>0</v>
      </c>
      <c r="V14" s="164">
        <f>U14*0.2409</f>
        <v>0</v>
      </c>
      <c r="W14" s="162">
        <f>((S14+T14)*R14)*12</f>
        <v>0</v>
      </c>
      <c r="X14" s="181">
        <f aca="true" t="shared" si="0" ref="X14:X44">K14+R14</f>
        <v>0</v>
      </c>
      <c r="Y14" s="182">
        <f aca="true" t="shared" si="1" ref="Y14:AB28">M14+T14</f>
        <v>0</v>
      </c>
      <c r="Z14" s="164">
        <f t="shared" si="1"/>
        <v>0</v>
      </c>
      <c r="AA14" s="164">
        <f t="shared" si="1"/>
        <v>0</v>
      </c>
      <c r="AB14" s="162">
        <f t="shared" si="1"/>
        <v>0</v>
      </c>
      <c r="AC14" s="184"/>
    </row>
    <row r="15" spans="1:29" ht="30">
      <c r="A15" s="30">
        <v>2</v>
      </c>
      <c r="B15" s="10" t="s">
        <v>39</v>
      </c>
      <c r="C15" s="156">
        <v>39</v>
      </c>
      <c r="D15" s="165" t="s">
        <v>5</v>
      </c>
      <c r="E15" s="185">
        <v>8</v>
      </c>
      <c r="F15" s="168">
        <v>3</v>
      </c>
      <c r="G15" s="166">
        <v>614</v>
      </c>
      <c r="H15" s="166">
        <v>400</v>
      </c>
      <c r="I15" s="161">
        <f aca="true" t="shared" si="2" ref="I15:I33">H15*0.2409</f>
        <v>96.36</v>
      </c>
      <c r="J15" s="162">
        <f aca="true" t="shared" si="3" ref="J15:J33">((H15+I15)*F15)*12</f>
        <v>17868.96</v>
      </c>
      <c r="K15" s="168">
        <v>1</v>
      </c>
      <c r="L15" s="166">
        <v>400</v>
      </c>
      <c r="M15" s="161">
        <f aca="true" t="shared" si="4" ref="M15:M41">L15*0.2409</f>
        <v>96.36</v>
      </c>
      <c r="N15" s="164">
        <f aca="true" t="shared" si="5" ref="N15:N33">(L15*4)*K15</f>
        <v>1600</v>
      </c>
      <c r="O15" s="161">
        <f>N15*0.2409</f>
        <v>385.44</v>
      </c>
      <c r="P15" s="164">
        <f aca="true" t="shared" si="6" ref="P15:P42">((L15+M15)*K15)*4</f>
        <v>1985.44</v>
      </c>
      <c r="Q15" s="165">
        <f aca="true" t="shared" si="7" ref="Q15:Q33">K15</f>
        <v>1</v>
      </c>
      <c r="R15" s="168"/>
      <c r="S15" s="166"/>
      <c r="T15" s="161">
        <f aca="true" t="shared" si="8" ref="T15:T33">S15*0.2409</f>
        <v>0</v>
      </c>
      <c r="U15" s="166">
        <f aca="true" t="shared" si="9" ref="U15:U43">(S15*R15)*12</f>
        <v>0</v>
      </c>
      <c r="V15" s="166">
        <f aca="true" t="shared" si="10" ref="V15:V43">U15*0.2409</f>
        <v>0</v>
      </c>
      <c r="W15" s="167">
        <f aca="true" t="shared" si="11" ref="W15:W33">((S15+T15)*R15)*12</f>
        <v>0</v>
      </c>
      <c r="X15" s="168">
        <f t="shared" si="0"/>
        <v>1</v>
      </c>
      <c r="Y15" s="161">
        <f t="shared" si="1"/>
        <v>96.36</v>
      </c>
      <c r="Z15" s="166">
        <f t="shared" si="1"/>
        <v>1600</v>
      </c>
      <c r="AA15" s="166">
        <f t="shared" si="1"/>
        <v>385.44</v>
      </c>
      <c r="AB15" s="167">
        <f t="shared" si="1"/>
        <v>1985.44</v>
      </c>
      <c r="AC15" s="169"/>
    </row>
    <row r="16" spans="1:29" ht="30">
      <c r="A16" s="30">
        <v>3</v>
      </c>
      <c r="B16" s="10" t="s">
        <v>40</v>
      </c>
      <c r="C16" s="156" t="s">
        <v>6</v>
      </c>
      <c r="D16" s="157" t="s">
        <v>5</v>
      </c>
      <c r="E16" s="158">
        <v>10</v>
      </c>
      <c r="F16" s="159">
        <v>1</v>
      </c>
      <c r="G16" s="160">
        <v>825</v>
      </c>
      <c r="H16" s="160">
        <v>530</v>
      </c>
      <c r="I16" s="161">
        <f t="shared" si="2"/>
        <v>127.677</v>
      </c>
      <c r="J16" s="162">
        <f t="shared" si="3"/>
        <v>7892.124</v>
      </c>
      <c r="K16" s="159">
        <v>0.5</v>
      </c>
      <c r="L16" s="160">
        <v>530</v>
      </c>
      <c r="M16" s="161">
        <f t="shared" si="4"/>
        <v>127.677</v>
      </c>
      <c r="N16" s="164">
        <f t="shared" si="5"/>
        <v>1060</v>
      </c>
      <c r="O16" s="161">
        <f aca="true" t="shared" si="12" ref="O16:O42">N16*0.2409</f>
        <v>255.354</v>
      </c>
      <c r="P16" s="164">
        <f t="shared" si="6"/>
        <v>1315.354</v>
      </c>
      <c r="Q16" s="165">
        <f t="shared" si="7"/>
        <v>0.5</v>
      </c>
      <c r="R16" s="159"/>
      <c r="S16" s="160"/>
      <c r="T16" s="161">
        <f t="shared" si="8"/>
        <v>0</v>
      </c>
      <c r="U16" s="166">
        <f t="shared" si="9"/>
        <v>0</v>
      </c>
      <c r="V16" s="166">
        <f t="shared" si="10"/>
        <v>0</v>
      </c>
      <c r="W16" s="167">
        <f t="shared" si="11"/>
        <v>0</v>
      </c>
      <c r="X16" s="168">
        <f t="shared" si="0"/>
        <v>0.5</v>
      </c>
      <c r="Y16" s="161">
        <f t="shared" si="1"/>
        <v>127.677</v>
      </c>
      <c r="Z16" s="166">
        <f t="shared" si="1"/>
        <v>1060</v>
      </c>
      <c r="AA16" s="166">
        <f t="shared" si="1"/>
        <v>255.354</v>
      </c>
      <c r="AB16" s="167">
        <f t="shared" si="1"/>
        <v>1315.354</v>
      </c>
      <c r="AC16" s="169"/>
    </row>
    <row r="17" spans="1:29" ht="15.75" customHeight="1">
      <c r="A17" s="30">
        <v>4</v>
      </c>
      <c r="B17" s="10" t="s">
        <v>41</v>
      </c>
      <c r="C17" s="156" t="s">
        <v>6</v>
      </c>
      <c r="D17" s="157" t="s">
        <v>5</v>
      </c>
      <c r="E17" s="158">
        <v>10</v>
      </c>
      <c r="F17" s="159">
        <v>2</v>
      </c>
      <c r="G17" s="160">
        <v>825</v>
      </c>
      <c r="H17" s="160">
        <v>530</v>
      </c>
      <c r="I17" s="161">
        <f t="shared" si="2"/>
        <v>127.677</v>
      </c>
      <c r="J17" s="162">
        <f t="shared" si="3"/>
        <v>15784.248</v>
      </c>
      <c r="K17" s="159">
        <v>0.5</v>
      </c>
      <c r="L17" s="160">
        <v>530</v>
      </c>
      <c r="M17" s="161">
        <f t="shared" si="4"/>
        <v>127.677</v>
      </c>
      <c r="N17" s="164">
        <f t="shared" si="5"/>
        <v>1060</v>
      </c>
      <c r="O17" s="161">
        <f t="shared" si="12"/>
        <v>255.354</v>
      </c>
      <c r="P17" s="164">
        <f t="shared" si="6"/>
        <v>1315.354</v>
      </c>
      <c r="Q17" s="165">
        <f t="shared" si="7"/>
        <v>0.5</v>
      </c>
      <c r="R17" s="159"/>
      <c r="S17" s="160"/>
      <c r="T17" s="161">
        <f t="shared" si="8"/>
        <v>0</v>
      </c>
      <c r="U17" s="166">
        <f t="shared" si="9"/>
        <v>0</v>
      </c>
      <c r="V17" s="166">
        <f t="shared" si="10"/>
        <v>0</v>
      </c>
      <c r="W17" s="167">
        <f t="shared" si="11"/>
        <v>0</v>
      </c>
      <c r="X17" s="168">
        <f t="shared" si="0"/>
        <v>0.5</v>
      </c>
      <c r="Y17" s="161">
        <f t="shared" si="1"/>
        <v>127.677</v>
      </c>
      <c r="Z17" s="166">
        <f t="shared" si="1"/>
        <v>1060</v>
      </c>
      <c r="AA17" s="166">
        <f t="shared" si="1"/>
        <v>255.354</v>
      </c>
      <c r="AB17" s="167">
        <f t="shared" si="1"/>
        <v>1315.354</v>
      </c>
      <c r="AC17" s="169"/>
    </row>
    <row r="18" spans="1:29" ht="30">
      <c r="A18" s="30">
        <v>5</v>
      </c>
      <c r="B18" s="10" t="s">
        <v>42</v>
      </c>
      <c r="C18" s="156" t="s">
        <v>6</v>
      </c>
      <c r="D18" s="157" t="s">
        <v>7</v>
      </c>
      <c r="E18" s="158">
        <v>9</v>
      </c>
      <c r="F18" s="159">
        <v>0.75</v>
      </c>
      <c r="G18" s="160">
        <v>698</v>
      </c>
      <c r="H18" s="160">
        <v>450</v>
      </c>
      <c r="I18" s="161">
        <f t="shared" si="2"/>
        <v>108.405</v>
      </c>
      <c r="J18" s="162">
        <f t="shared" si="3"/>
        <v>5025.6449999999995</v>
      </c>
      <c r="K18" s="159">
        <v>0.5</v>
      </c>
      <c r="L18" s="160">
        <v>450</v>
      </c>
      <c r="M18" s="161">
        <f t="shared" si="4"/>
        <v>108.405</v>
      </c>
      <c r="N18" s="164">
        <f t="shared" si="5"/>
        <v>900</v>
      </c>
      <c r="O18" s="161">
        <f t="shared" si="12"/>
        <v>216.81</v>
      </c>
      <c r="P18" s="164">
        <f t="shared" si="6"/>
        <v>1116.81</v>
      </c>
      <c r="Q18" s="165">
        <f t="shared" si="7"/>
        <v>0.5</v>
      </c>
      <c r="R18" s="159"/>
      <c r="S18" s="160"/>
      <c r="T18" s="161">
        <f t="shared" si="8"/>
        <v>0</v>
      </c>
      <c r="U18" s="166">
        <f t="shared" si="9"/>
        <v>0</v>
      </c>
      <c r="V18" s="166">
        <f t="shared" si="10"/>
        <v>0</v>
      </c>
      <c r="W18" s="167">
        <f t="shared" si="11"/>
        <v>0</v>
      </c>
      <c r="X18" s="168">
        <f t="shared" si="0"/>
        <v>0.5</v>
      </c>
      <c r="Y18" s="161">
        <f t="shared" si="1"/>
        <v>108.405</v>
      </c>
      <c r="Z18" s="166">
        <f t="shared" si="1"/>
        <v>900</v>
      </c>
      <c r="AA18" s="166">
        <f t="shared" si="1"/>
        <v>216.81</v>
      </c>
      <c r="AB18" s="167">
        <f t="shared" si="1"/>
        <v>1116.81</v>
      </c>
      <c r="AC18" s="169"/>
    </row>
    <row r="19" spans="1:29" ht="30">
      <c r="A19" s="30">
        <v>6</v>
      </c>
      <c r="B19" s="10" t="s">
        <v>43</v>
      </c>
      <c r="C19" s="156" t="s">
        <v>6</v>
      </c>
      <c r="D19" s="157" t="s">
        <v>7</v>
      </c>
      <c r="E19" s="158">
        <v>9</v>
      </c>
      <c r="F19" s="159">
        <v>0.75</v>
      </c>
      <c r="G19" s="160">
        <v>698</v>
      </c>
      <c r="H19" s="160">
        <v>460</v>
      </c>
      <c r="I19" s="161">
        <f t="shared" si="2"/>
        <v>110.81400000000001</v>
      </c>
      <c r="J19" s="162">
        <f t="shared" si="3"/>
        <v>5137.326</v>
      </c>
      <c r="K19" s="159">
        <v>0.5</v>
      </c>
      <c r="L19" s="160">
        <v>460</v>
      </c>
      <c r="M19" s="161">
        <f t="shared" si="4"/>
        <v>110.81400000000001</v>
      </c>
      <c r="N19" s="164">
        <f t="shared" si="5"/>
        <v>920</v>
      </c>
      <c r="O19" s="161">
        <f t="shared" si="12"/>
        <v>221.62800000000001</v>
      </c>
      <c r="P19" s="164">
        <f t="shared" si="6"/>
        <v>1141.628</v>
      </c>
      <c r="Q19" s="165">
        <f t="shared" si="7"/>
        <v>0.5</v>
      </c>
      <c r="R19" s="159"/>
      <c r="S19" s="160"/>
      <c r="T19" s="161">
        <f t="shared" si="8"/>
        <v>0</v>
      </c>
      <c r="U19" s="166">
        <f t="shared" si="9"/>
        <v>0</v>
      </c>
      <c r="V19" s="166">
        <f t="shared" si="10"/>
        <v>0</v>
      </c>
      <c r="W19" s="167">
        <f t="shared" si="11"/>
        <v>0</v>
      </c>
      <c r="X19" s="168">
        <f t="shared" si="0"/>
        <v>0.5</v>
      </c>
      <c r="Y19" s="161">
        <f t="shared" si="1"/>
        <v>110.81400000000001</v>
      </c>
      <c r="Z19" s="166">
        <f t="shared" si="1"/>
        <v>920</v>
      </c>
      <c r="AA19" s="166">
        <f t="shared" si="1"/>
        <v>221.62800000000001</v>
      </c>
      <c r="AB19" s="167">
        <f t="shared" si="1"/>
        <v>1141.628</v>
      </c>
      <c r="AC19" s="169"/>
    </row>
    <row r="20" spans="1:29" ht="30">
      <c r="A20" s="30">
        <v>7</v>
      </c>
      <c r="B20" s="10" t="s">
        <v>44</v>
      </c>
      <c r="C20" s="156" t="s">
        <v>6</v>
      </c>
      <c r="D20" s="157" t="s">
        <v>7</v>
      </c>
      <c r="E20" s="158">
        <v>9</v>
      </c>
      <c r="F20" s="159">
        <v>4.2</v>
      </c>
      <c r="G20" s="160">
        <v>698</v>
      </c>
      <c r="H20" s="160">
        <v>400</v>
      </c>
      <c r="I20" s="161">
        <f t="shared" si="2"/>
        <v>96.36</v>
      </c>
      <c r="J20" s="162">
        <f t="shared" si="3"/>
        <v>25016.544</v>
      </c>
      <c r="K20" s="159">
        <v>2</v>
      </c>
      <c r="L20" s="160">
        <v>400</v>
      </c>
      <c r="M20" s="161">
        <f t="shared" si="4"/>
        <v>96.36</v>
      </c>
      <c r="N20" s="164">
        <f t="shared" si="5"/>
        <v>3200</v>
      </c>
      <c r="O20" s="161">
        <f t="shared" si="12"/>
        <v>770.88</v>
      </c>
      <c r="P20" s="164">
        <f t="shared" si="6"/>
        <v>3970.88</v>
      </c>
      <c r="Q20" s="165">
        <f t="shared" si="7"/>
        <v>2</v>
      </c>
      <c r="R20" s="159"/>
      <c r="S20" s="160"/>
      <c r="T20" s="161">
        <f t="shared" si="8"/>
        <v>0</v>
      </c>
      <c r="U20" s="166">
        <f t="shared" si="9"/>
        <v>0</v>
      </c>
      <c r="V20" s="166">
        <f t="shared" si="10"/>
        <v>0</v>
      </c>
      <c r="W20" s="167">
        <f t="shared" si="11"/>
        <v>0</v>
      </c>
      <c r="X20" s="168">
        <f t="shared" si="0"/>
        <v>2</v>
      </c>
      <c r="Y20" s="161">
        <f t="shared" si="1"/>
        <v>96.36</v>
      </c>
      <c r="Z20" s="166">
        <f t="shared" si="1"/>
        <v>3200</v>
      </c>
      <c r="AA20" s="166">
        <f t="shared" si="1"/>
        <v>770.88</v>
      </c>
      <c r="AB20" s="167">
        <f t="shared" si="1"/>
        <v>3970.88</v>
      </c>
      <c r="AC20" s="169"/>
    </row>
    <row r="21" spans="1:29" ht="15" customHeight="1">
      <c r="A21" s="30">
        <v>8</v>
      </c>
      <c r="B21" s="10" t="s">
        <v>45</v>
      </c>
      <c r="C21" s="156" t="s">
        <v>6</v>
      </c>
      <c r="D21" s="157" t="s">
        <v>7</v>
      </c>
      <c r="E21" s="158">
        <v>9</v>
      </c>
      <c r="F21" s="159">
        <v>2.25</v>
      </c>
      <c r="G21" s="160">
        <v>698</v>
      </c>
      <c r="H21" s="160">
        <v>420</v>
      </c>
      <c r="I21" s="161">
        <f t="shared" si="2"/>
        <v>101.178</v>
      </c>
      <c r="J21" s="162">
        <f t="shared" si="3"/>
        <v>14071.806</v>
      </c>
      <c r="K21" s="159">
        <v>1</v>
      </c>
      <c r="L21" s="160">
        <v>420</v>
      </c>
      <c r="M21" s="161">
        <f t="shared" si="4"/>
        <v>101.178</v>
      </c>
      <c r="N21" s="164">
        <f t="shared" si="5"/>
        <v>1680</v>
      </c>
      <c r="O21" s="161">
        <f t="shared" si="12"/>
        <v>404.712</v>
      </c>
      <c r="P21" s="164">
        <f t="shared" si="6"/>
        <v>2084.712</v>
      </c>
      <c r="Q21" s="165">
        <f t="shared" si="7"/>
        <v>1</v>
      </c>
      <c r="R21" s="159"/>
      <c r="S21" s="160"/>
      <c r="T21" s="161">
        <f t="shared" si="8"/>
        <v>0</v>
      </c>
      <c r="U21" s="166">
        <f t="shared" si="9"/>
        <v>0</v>
      </c>
      <c r="V21" s="166">
        <f t="shared" si="10"/>
        <v>0</v>
      </c>
      <c r="W21" s="167">
        <f t="shared" si="11"/>
        <v>0</v>
      </c>
      <c r="X21" s="168">
        <f t="shared" si="0"/>
        <v>1</v>
      </c>
      <c r="Y21" s="161">
        <f t="shared" si="1"/>
        <v>101.178</v>
      </c>
      <c r="Z21" s="166">
        <f t="shared" si="1"/>
        <v>1680</v>
      </c>
      <c r="AA21" s="166">
        <f t="shared" si="1"/>
        <v>404.712</v>
      </c>
      <c r="AB21" s="167">
        <f t="shared" si="1"/>
        <v>2084.712</v>
      </c>
      <c r="AC21" s="169"/>
    </row>
    <row r="22" spans="1:29" ht="45.75" customHeight="1">
      <c r="A22" s="30">
        <v>9</v>
      </c>
      <c r="B22" s="10" t="s">
        <v>46</v>
      </c>
      <c r="C22" s="156" t="s">
        <v>8</v>
      </c>
      <c r="D22" s="157" t="s">
        <v>5</v>
      </c>
      <c r="E22" s="158">
        <v>7</v>
      </c>
      <c r="F22" s="159">
        <v>4</v>
      </c>
      <c r="G22" s="160">
        <v>527</v>
      </c>
      <c r="H22" s="160">
        <v>370</v>
      </c>
      <c r="I22" s="161">
        <f t="shared" si="2"/>
        <v>89.133</v>
      </c>
      <c r="J22" s="162">
        <f t="shared" si="3"/>
        <v>22038.384</v>
      </c>
      <c r="K22" s="159">
        <v>2</v>
      </c>
      <c r="L22" s="160">
        <v>370</v>
      </c>
      <c r="M22" s="161">
        <f t="shared" si="4"/>
        <v>89.133</v>
      </c>
      <c r="N22" s="164">
        <f t="shared" si="5"/>
        <v>2960</v>
      </c>
      <c r="O22" s="161">
        <f t="shared" si="12"/>
        <v>713.064</v>
      </c>
      <c r="P22" s="164">
        <f t="shared" si="6"/>
        <v>3673.064</v>
      </c>
      <c r="Q22" s="165">
        <f t="shared" si="7"/>
        <v>2</v>
      </c>
      <c r="R22" s="159"/>
      <c r="S22" s="160"/>
      <c r="T22" s="161">
        <f t="shared" si="8"/>
        <v>0</v>
      </c>
      <c r="U22" s="166">
        <f t="shared" si="9"/>
        <v>0</v>
      </c>
      <c r="V22" s="166">
        <f t="shared" si="10"/>
        <v>0</v>
      </c>
      <c r="W22" s="167">
        <f t="shared" si="11"/>
        <v>0</v>
      </c>
      <c r="X22" s="168">
        <f t="shared" si="0"/>
        <v>2</v>
      </c>
      <c r="Y22" s="161">
        <f t="shared" si="1"/>
        <v>89.133</v>
      </c>
      <c r="Z22" s="166">
        <f t="shared" si="1"/>
        <v>2960</v>
      </c>
      <c r="AA22" s="166">
        <f t="shared" si="1"/>
        <v>713.064</v>
      </c>
      <c r="AB22" s="167">
        <f t="shared" si="1"/>
        <v>3673.064</v>
      </c>
      <c r="AC22" s="169"/>
    </row>
    <row r="23" spans="1:29" ht="45">
      <c r="A23" s="30">
        <v>10</v>
      </c>
      <c r="B23" s="10" t="s">
        <v>47</v>
      </c>
      <c r="C23" s="156" t="s">
        <v>8</v>
      </c>
      <c r="D23" s="157" t="s">
        <v>5</v>
      </c>
      <c r="E23" s="158">
        <v>7</v>
      </c>
      <c r="F23" s="159">
        <v>1.75</v>
      </c>
      <c r="G23" s="160">
        <v>527</v>
      </c>
      <c r="H23" s="160">
        <v>370</v>
      </c>
      <c r="I23" s="161">
        <f t="shared" si="2"/>
        <v>89.133</v>
      </c>
      <c r="J23" s="162">
        <f t="shared" si="3"/>
        <v>9641.793</v>
      </c>
      <c r="K23" s="163">
        <v>1</v>
      </c>
      <c r="L23" s="160">
        <v>370</v>
      </c>
      <c r="M23" s="161">
        <f t="shared" si="4"/>
        <v>89.133</v>
      </c>
      <c r="N23" s="164">
        <f t="shared" si="5"/>
        <v>1480</v>
      </c>
      <c r="O23" s="161">
        <f t="shared" si="12"/>
        <v>356.532</v>
      </c>
      <c r="P23" s="164">
        <f t="shared" si="6"/>
        <v>1836.532</v>
      </c>
      <c r="Q23" s="165">
        <f t="shared" si="7"/>
        <v>1</v>
      </c>
      <c r="R23" s="159"/>
      <c r="S23" s="160"/>
      <c r="T23" s="161">
        <f t="shared" si="8"/>
        <v>0</v>
      </c>
      <c r="U23" s="166">
        <f t="shared" si="9"/>
        <v>0</v>
      </c>
      <c r="V23" s="166">
        <f t="shared" si="10"/>
        <v>0</v>
      </c>
      <c r="W23" s="167">
        <f t="shared" si="11"/>
        <v>0</v>
      </c>
      <c r="X23" s="168">
        <f t="shared" si="0"/>
        <v>1</v>
      </c>
      <c r="Y23" s="161">
        <f t="shared" si="1"/>
        <v>89.133</v>
      </c>
      <c r="Z23" s="166">
        <f t="shared" si="1"/>
        <v>1480</v>
      </c>
      <c r="AA23" s="166">
        <f t="shared" si="1"/>
        <v>356.532</v>
      </c>
      <c r="AB23" s="167">
        <f t="shared" si="1"/>
        <v>1836.532</v>
      </c>
      <c r="AC23" s="169"/>
    </row>
    <row r="24" spans="1:29" ht="15">
      <c r="A24" s="30">
        <v>11</v>
      </c>
      <c r="B24" s="10" t="s">
        <v>48</v>
      </c>
      <c r="C24" s="156" t="s">
        <v>8</v>
      </c>
      <c r="D24" s="157" t="s">
        <v>5</v>
      </c>
      <c r="E24" s="158">
        <v>7</v>
      </c>
      <c r="F24" s="159">
        <v>5</v>
      </c>
      <c r="G24" s="160">
        <v>527</v>
      </c>
      <c r="H24" s="160">
        <v>370</v>
      </c>
      <c r="I24" s="161">
        <f t="shared" si="2"/>
        <v>89.133</v>
      </c>
      <c r="J24" s="162">
        <f t="shared" si="3"/>
        <v>27547.98</v>
      </c>
      <c r="K24" s="163">
        <v>1.5</v>
      </c>
      <c r="L24" s="160">
        <v>370</v>
      </c>
      <c r="M24" s="161">
        <f t="shared" si="4"/>
        <v>89.133</v>
      </c>
      <c r="N24" s="164">
        <f t="shared" si="5"/>
        <v>2220</v>
      </c>
      <c r="O24" s="161">
        <f t="shared" si="12"/>
        <v>534.798</v>
      </c>
      <c r="P24" s="164">
        <f t="shared" si="6"/>
        <v>2754.798</v>
      </c>
      <c r="Q24" s="165">
        <f t="shared" si="7"/>
        <v>1.5</v>
      </c>
      <c r="R24" s="159"/>
      <c r="S24" s="160"/>
      <c r="T24" s="161">
        <f t="shared" si="8"/>
        <v>0</v>
      </c>
      <c r="U24" s="166">
        <f t="shared" si="9"/>
        <v>0</v>
      </c>
      <c r="V24" s="166">
        <f t="shared" si="10"/>
        <v>0</v>
      </c>
      <c r="W24" s="167">
        <f t="shared" si="11"/>
        <v>0</v>
      </c>
      <c r="X24" s="168">
        <f t="shared" si="0"/>
        <v>1.5</v>
      </c>
      <c r="Y24" s="161">
        <f t="shared" si="1"/>
        <v>89.133</v>
      </c>
      <c r="Z24" s="166">
        <f t="shared" si="1"/>
        <v>2220</v>
      </c>
      <c r="AA24" s="166">
        <f t="shared" si="1"/>
        <v>534.798</v>
      </c>
      <c r="AB24" s="167">
        <f t="shared" si="1"/>
        <v>2754.798</v>
      </c>
      <c r="AC24" s="169"/>
    </row>
    <row r="25" spans="1:29" ht="45">
      <c r="A25" s="30">
        <v>12</v>
      </c>
      <c r="B25" s="10" t="s">
        <v>49</v>
      </c>
      <c r="C25" s="156" t="s">
        <v>8</v>
      </c>
      <c r="D25" s="157" t="s">
        <v>5</v>
      </c>
      <c r="E25" s="158">
        <v>7</v>
      </c>
      <c r="F25" s="159">
        <v>1</v>
      </c>
      <c r="G25" s="160">
        <v>527</v>
      </c>
      <c r="H25" s="160">
        <v>370</v>
      </c>
      <c r="I25" s="161">
        <f t="shared" si="2"/>
        <v>89.133</v>
      </c>
      <c r="J25" s="162">
        <f t="shared" si="3"/>
        <v>5509.596</v>
      </c>
      <c r="K25" s="163">
        <v>1.5</v>
      </c>
      <c r="L25" s="160">
        <v>370</v>
      </c>
      <c r="M25" s="161">
        <f t="shared" si="4"/>
        <v>89.133</v>
      </c>
      <c r="N25" s="164">
        <f t="shared" si="5"/>
        <v>2220</v>
      </c>
      <c r="O25" s="161">
        <f t="shared" si="12"/>
        <v>534.798</v>
      </c>
      <c r="P25" s="164">
        <f t="shared" si="6"/>
        <v>2754.798</v>
      </c>
      <c r="Q25" s="165">
        <f t="shared" si="7"/>
        <v>1.5</v>
      </c>
      <c r="R25" s="159"/>
      <c r="S25" s="160"/>
      <c r="T25" s="161">
        <f t="shared" si="8"/>
        <v>0</v>
      </c>
      <c r="U25" s="166">
        <f t="shared" si="9"/>
        <v>0</v>
      </c>
      <c r="V25" s="166">
        <f t="shared" si="10"/>
        <v>0</v>
      </c>
      <c r="W25" s="167">
        <f t="shared" si="11"/>
        <v>0</v>
      </c>
      <c r="X25" s="168">
        <f t="shared" si="0"/>
        <v>1.5</v>
      </c>
      <c r="Y25" s="161">
        <f t="shared" si="1"/>
        <v>89.133</v>
      </c>
      <c r="Z25" s="166">
        <f t="shared" si="1"/>
        <v>2220</v>
      </c>
      <c r="AA25" s="166">
        <f t="shared" si="1"/>
        <v>534.798</v>
      </c>
      <c r="AB25" s="167">
        <f t="shared" si="1"/>
        <v>2754.798</v>
      </c>
      <c r="AC25" s="169"/>
    </row>
    <row r="26" spans="1:29" ht="15">
      <c r="A26" s="30">
        <v>13</v>
      </c>
      <c r="B26" s="10" t="s">
        <v>56</v>
      </c>
      <c r="C26" s="55">
        <v>39</v>
      </c>
      <c r="D26" s="60" t="s">
        <v>35</v>
      </c>
      <c r="E26" s="61">
        <v>3</v>
      </c>
      <c r="F26" s="62">
        <v>2</v>
      </c>
      <c r="G26" s="63">
        <v>302</v>
      </c>
      <c r="H26" s="63">
        <v>240</v>
      </c>
      <c r="I26" s="59">
        <f>H26*0.2409</f>
        <v>57.816</v>
      </c>
      <c r="J26" s="54">
        <f>((H26+I26)*F26)*12</f>
        <v>7147.584000000001</v>
      </c>
      <c r="K26" s="64"/>
      <c r="L26" s="63"/>
      <c r="M26" s="59">
        <f t="shared" si="4"/>
        <v>0</v>
      </c>
      <c r="N26" s="53">
        <f t="shared" si="5"/>
        <v>0</v>
      </c>
      <c r="O26" s="59">
        <f t="shared" si="12"/>
        <v>0</v>
      </c>
      <c r="P26" s="53">
        <f t="shared" si="6"/>
        <v>0</v>
      </c>
      <c r="Q26" s="56">
        <f t="shared" si="7"/>
        <v>0</v>
      </c>
      <c r="R26" s="62"/>
      <c r="S26" s="63"/>
      <c r="T26" s="59">
        <f t="shared" si="8"/>
        <v>0</v>
      </c>
      <c r="U26" s="58">
        <f t="shared" si="9"/>
        <v>0</v>
      </c>
      <c r="V26" s="58">
        <f t="shared" si="10"/>
        <v>0</v>
      </c>
      <c r="W26" s="80">
        <f t="shared" si="11"/>
        <v>0</v>
      </c>
      <c r="X26" s="57">
        <f t="shared" si="0"/>
        <v>0</v>
      </c>
      <c r="Y26" s="59">
        <f t="shared" si="1"/>
        <v>0</v>
      </c>
      <c r="Z26" s="58">
        <f t="shared" si="1"/>
        <v>0</v>
      </c>
      <c r="AA26" s="58">
        <f t="shared" si="1"/>
        <v>0</v>
      </c>
      <c r="AB26" s="80">
        <f t="shared" si="1"/>
        <v>0</v>
      </c>
      <c r="AC26" s="17"/>
    </row>
    <row r="27" spans="1:29" ht="15.75" customHeight="1">
      <c r="A27" s="30">
        <v>14</v>
      </c>
      <c r="B27" s="10" t="s">
        <v>60</v>
      </c>
      <c r="C27" s="55">
        <v>23</v>
      </c>
      <c r="D27" s="60" t="s">
        <v>4</v>
      </c>
      <c r="E27" s="61">
        <v>6</v>
      </c>
      <c r="F27" s="62">
        <v>2</v>
      </c>
      <c r="G27" s="63">
        <v>467</v>
      </c>
      <c r="H27" s="63">
        <v>340</v>
      </c>
      <c r="I27" s="59">
        <f>H27*0.2409</f>
        <v>81.906</v>
      </c>
      <c r="J27" s="54">
        <f>((H27+I27)*F27)*12</f>
        <v>10125.744</v>
      </c>
      <c r="K27" s="64"/>
      <c r="L27" s="63"/>
      <c r="M27" s="59"/>
      <c r="N27" s="53">
        <f t="shared" si="5"/>
        <v>0</v>
      </c>
      <c r="O27" s="59">
        <f t="shared" si="12"/>
        <v>0</v>
      </c>
      <c r="P27" s="53">
        <f t="shared" si="6"/>
        <v>0</v>
      </c>
      <c r="Q27" s="56">
        <f t="shared" si="7"/>
        <v>0</v>
      </c>
      <c r="R27" s="62"/>
      <c r="S27" s="63"/>
      <c r="T27" s="59">
        <f t="shared" si="8"/>
        <v>0</v>
      </c>
      <c r="U27" s="58">
        <f t="shared" si="9"/>
        <v>0</v>
      </c>
      <c r="V27" s="58">
        <f t="shared" si="10"/>
        <v>0</v>
      </c>
      <c r="W27" s="80">
        <f t="shared" si="11"/>
        <v>0</v>
      </c>
      <c r="X27" s="57">
        <f t="shared" si="0"/>
        <v>0</v>
      </c>
      <c r="Y27" s="59">
        <f t="shared" si="1"/>
        <v>0</v>
      </c>
      <c r="Z27" s="58">
        <f t="shared" si="1"/>
        <v>0</v>
      </c>
      <c r="AA27" s="58">
        <f t="shared" si="1"/>
        <v>0</v>
      </c>
      <c r="AB27" s="80">
        <f t="shared" si="1"/>
        <v>0</v>
      </c>
      <c r="AC27" s="21"/>
    </row>
    <row r="28" spans="1:29" ht="32.25" customHeight="1">
      <c r="A28" s="30">
        <v>15</v>
      </c>
      <c r="B28" s="10" t="s">
        <v>50</v>
      </c>
      <c r="C28" s="156">
        <v>39</v>
      </c>
      <c r="D28" s="157" t="s">
        <v>5</v>
      </c>
      <c r="E28" s="158">
        <v>8</v>
      </c>
      <c r="F28" s="159">
        <v>1</v>
      </c>
      <c r="G28" s="160">
        <v>614</v>
      </c>
      <c r="H28" s="160">
        <v>450</v>
      </c>
      <c r="I28" s="161">
        <f t="shared" si="2"/>
        <v>108.405</v>
      </c>
      <c r="J28" s="162">
        <f t="shared" si="3"/>
        <v>6700.86</v>
      </c>
      <c r="K28" s="163"/>
      <c r="L28" s="160"/>
      <c r="M28" s="161">
        <f t="shared" si="4"/>
        <v>0</v>
      </c>
      <c r="N28" s="164">
        <f t="shared" si="5"/>
        <v>0</v>
      </c>
      <c r="O28" s="161">
        <f t="shared" si="12"/>
        <v>0</v>
      </c>
      <c r="P28" s="164">
        <f t="shared" si="6"/>
        <v>0</v>
      </c>
      <c r="Q28" s="165">
        <f t="shared" si="7"/>
        <v>0</v>
      </c>
      <c r="R28" s="159"/>
      <c r="S28" s="160"/>
      <c r="T28" s="161">
        <f t="shared" si="8"/>
        <v>0</v>
      </c>
      <c r="U28" s="166">
        <f t="shared" si="9"/>
        <v>0</v>
      </c>
      <c r="V28" s="166">
        <f t="shared" si="10"/>
        <v>0</v>
      </c>
      <c r="W28" s="167">
        <f t="shared" si="11"/>
        <v>0</v>
      </c>
      <c r="X28" s="168">
        <f t="shared" si="0"/>
        <v>0</v>
      </c>
      <c r="Y28" s="161">
        <f t="shared" si="1"/>
        <v>0</v>
      </c>
      <c r="Z28" s="166">
        <f t="shared" si="1"/>
        <v>0</v>
      </c>
      <c r="AA28" s="166">
        <f t="shared" si="1"/>
        <v>0</v>
      </c>
      <c r="AB28" s="167">
        <f t="shared" si="1"/>
        <v>0</v>
      </c>
      <c r="AC28" s="169"/>
    </row>
    <row r="29" spans="1:29" ht="30">
      <c r="A29" s="30">
        <v>16</v>
      </c>
      <c r="B29" s="10" t="s">
        <v>51</v>
      </c>
      <c r="C29" s="156" t="s">
        <v>6</v>
      </c>
      <c r="D29" s="157" t="s">
        <v>7</v>
      </c>
      <c r="E29" s="158">
        <v>9</v>
      </c>
      <c r="F29" s="159">
        <v>0.8</v>
      </c>
      <c r="G29" s="160">
        <v>698</v>
      </c>
      <c r="H29" s="160">
        <v>420</v>
      </c>
      <c r="I29" s="161">
        <f t="shared" si="2"/>
        <v>101.178</v>
      </c>
      <c r="J29" s="162">
        <f t="shared" si="3"/>
        <v>5003.308800000001</v>
      </c>
      <c r="K29" s="163">
        <v>1</v>
      </c>
      <c r="L29" s="160">
        <v>400</v>
      </c>
      <c r="M29" s="161">
        <f t="shared" si="4"/>
        <v>96.36</v>
      </c>
      <c r="N29" s="164">
        <f t="shared" si="5"/>
        <v>1600</v>
      </c>
      <c r="O29" s="161">
        <f t="shared" si="12"/>
        <v>385.44</v>
      </c>
      <c r="P29" s="164">
        <f t="shared" si="6"/>
        <v>1985.44</v>
      </c>
      <c r="Q29" s="165">
        <f t="shared" si="7"/>
        <v>1</v>
      </c>
      <c r="R29" s="159"/>
      <c r="S29" s="160"/>
      <c r="T29" s="161">
        <f t="shared" si="8"/>
        <v>0</v>
      </c>
      <c r="U29" s="166">
        <f t="shared" si="9"/>
        <v>0</v>
      </c>
      <c r="V29" s="166">
        <f t="shared" si="10"/>
        <v>0</v>
      </c>
      <c r="W29" s="167">
        <f t="shared" si="11"/>
        <v>0</v>
      </c>
      <c r="X29" s="168">
        <f t="shared" si="0"/>
        <v>1</v>
      </c>
      <c r="Y29" s="161">
        <f aca="true" t="shared" si="13" ref="Y29:AB49">M29+T29</f>
        <v>96.36</v>
      </c>
      <c r="Z29" s="166">
        <f t="shared" si="13"/>
        <v>1600</v>
      </c>
      <c r="AA29" s="166">
        <f t="shared" si="13"/>
        <v>385.44</v>
      </c>
      <c r="AB29" s="167">
        <f t="shared" si="13"/>
        <v>1985.44</v>
      </c>
      <c r="AC29" s="169"/>
    </row>
    <row r="30" spans="1:29" ht="30" customHeight="1">
      <c r="A30" s="30">
        <v>17</v>
      </c>
      <c r="B30" s="11" t="s">
        <v>78</v>
      </c>
      <c r="C30" s="170">
        <v>39</v>
      </c>
      <c r="D30" s="171" t="s">
        <v>5</v>
      </c>
      <c r="E30" s="172">
        <v>8</v>
      </c>
      <c r="F30" s="163">
        <v>1</v>
      </c>
      <c r="G30" s="173">
        <v>614</v>
      </c>
      <c r="H30" s="166">
        <v>450</v>
      </c>
      <c r="I30" s="161">
        <f t="shared" si="2"/>
        <v>108.405</v>
      </c>
      <c r="J30" s="162">
        <f t="shared" si="3"/>
        <v>6700.86</v>
      </c>
      <c r="K30" s="163">
        <v>0.5</v>
      </c>
      <c r="L30" s="166">
        <v>450</v>
      </c>
      <c r="M30" s="161">
        <f t="shared" si="4"/>
        <v>108.405</v>
      </c>
      <c r="N30" s="164">
        <f t="shared" si="5"/>
        <v>900</v>
      </c>
      <c r="O30" s="161">
        <f t="shared" si="12"/>
        <v>216.81</v>
      </c>
      <c r="P30" s="164">
        <f t="shared" si="6"/>
        <v>1116.81</v>
      </c>
      <c r="Q30" s="165">
        <f t="shared" si="7"/>
        <v>0.5</v>
      </c>
      <c r="R30" s="159"/>
      <c r="S30" s="166"/>
      <c r="T30" s="161">
        <f t="shared" si="8"/>
        <v>0</v>
      </c>
      <c r="U30" s="166">
        <f t="shared" si="9"/>
        <v>0</v>
      </c>
      <c r="V30" s="166">
        <f t="shared" si="10"/>
        <v>0</v>
      </c>
      <c r="W30" s="167">
        <f t="shared" si="11"/>
        <v>0</v>
      </c>
      <c r="X30" s="168">
        <f t="shared" si="0"/>
        <v>0.5</v>
      </c>
      <c r="Y30" s="161">
        <f t="shared" si="13"/>
        <v>108.405</v>
      </c>
      <c r="Z30" s="166">
        <f t="shared" si="13"/>
        <v>900</v>
      </c>
      <c r="AA30" s="166">
        <f t="shared" si="13"/>
        <v>216.81</v>
      </c>
      <c r="AB30" s="167">
        <f t="shared" si="13"/>
        <v>1116.81</v>
      </c>
      <c r="AC30" s="169"/>
    </row>
    <row r="31" spans="1:29" ht="33" customHeight="1">
      <c r="A31" s="30">
        <v>18</v>
      </c>
      <c r="B31" s="11" t="s">
        <v>52</v>
      </c>
      <c r="C31" s="170" t="s">
        <v>8</v>
      </c>
      <c r="D31" s="171" t="s">
        <v>5</v>
      </c>
      <c r="E31" s="172">
        <v>7</v>
      </c>
      <c r="F31" s="163">
        <v>7</v>
      </c>
      <c r="G31" s="160">
        <v>527</v>
      </c>
      <c r="H31" s="160">
        <v>370</v>
      </c>
      <c r="I31" s="161">
        <f t="shared" si="2"/>
        <v>89.133</v>
      </c>
      <c r="J31" s="162">
        <f t="shared" si="3"/>
        <v>38567.172</v>
      </c>
      <c r="K31" s="163">
        <v>2</v>
      </c>
      <c r="L31" s="160">
        <v>370</v>
      </c>
      <c r="M31" s="161">
        <f t="shared" si="4"/>
        <v>89.133</v>
      </c>
      <c r="N31" s="164">
        <f t="shared" si="5"/>
        <v>2960</v>
      </c>
      <c r="O31" s="161">
        <f t="shared" si="12"/>
        <v>713.064</v>
      </c>
      <c r="P31" s="164">
        <f t="shared" si="6"/>
        <v>3673.064</v>
      </c>
      <c r="Q31" s="165">
        <f t="shared" si="7"/>
        <v>2</v>
      </c>
      <c r="R31" s="159"/>
      <c r="S31" s="160"/>
      <c r="T31" s="161">
        <f t="shared" si="8"/>
        <v>0</v>
      </c>
      <c r="U31" s="166">
        <f t="shared" si="9"/>
        <v>0</v>
      </c>
      <c r="V31" s="166">
        <f t="shared" si="10"/>
        <v>0</v>
      </c>
      <c r="W31" s="167">
        <f t="shared" si="11"/>
        <v>0</v>
      </c>
      <c r="X31" s="168">
        <f t="shared" si="0"/>
        <v>2</v>
      </c>
      <c r="Y31" s="161">
        <f t="shared" si="13"/>
        <v>89.133</v>
      </c>
      <c r="Z31" s="166">
        <f t="shared" si="13"/>
        <v>2960</v>
      </c>
      <c r="AA31" s="166">
        <f t="shared" si="13"/>
        <v>713.064</v>
      </c>
      <c r="AB31" s="167">
        <f t="shared" si="13"/>
        <v>3673.064</v>
      </c>
      <c r="AC31" s="169"/>
    </row>
    <row r="32" spans="1:29" ht="46.5" customHeight="1">
      <c r="A32" s="30">
        <v>19</v>
      </c>
      <c r="B32" s="11" t="s">
        <v>53</v>
      </c>
      <c r="C32" s="170">
        <v>39</v>
      </c>
      <c r="D32" s="171" t="s">
        <v>9</v>
      </c>
      <c r="E32" s="172">
        <v>5</v>
      </c>
      <c r="F32" s="163">
        <v>7</v>
      </c>
      <c r="G32" s="160">
        <v>403</v>
      </c>
      <c r="H32" s="160">
        <v>290</v>
      </c>
      <c r="I32" s="161">
        <f t="shared" si="2"/>
        <v>69.861</v>
      </c>
      <c r="J32" s="162">
        <f t="shared" si="3"/>
        <v>30228.324</v>
      </c>
      <c r="K32" s="163">
        <v>2</v>
      </c>
      <c r="L32" s="160">
        <v>290</v>
      </c>
      <c r="M32" s="161">
        <f t="shared" si="4"/>
        <v>69.861</v>
      </c>
      <c r="N32" s="164">
        <f t="shared" si="5"/>
        <v>2320</v>
      </c>
      <c r="O32" s="161">
        <f t="shared" si="12"/>
        <v>558.888</v>
      </c>
      <c r="P32" s="164">
        <f t="shared" si="6"/>
        <v>2878.888</v>
      </c>
      <c r="Q32" s="165">
        <f t="shared" si="7"/>
        <v>2</v>
      </c>
      <c r="R32" s="159"/>
      <c r="S32" s="160"/>
      <c r="T32" s="161">
        <f t="shared" si="8"/>
        <v>0</v>
      </c>
      <c r="U32" s="166">
        <f t="shared" si="9"/>
        <v>0</v>
      </c>
      <c r="V32" s="166">
        <f t="shared" si="10"/>
        <v>0</v>
      </c>
      <c r="W32" s="167">
        <f t="shared" si="11"/>
        <v>0</v>
      </c>
      <c r="X32" s="168">
        <f t="shared" si="0"/>
        <v>2</v>
      </c>
      <c r="Y32" s="161">
        <f t="shared" si="13"/>
        <v>69.861</v>
      </c>
      <c r="Z32" s="166">
        <f t="shared" si="13"/>
        <v>2320</v>
      </c>
      <c r="AA32" s="166">
        <f t="shared" si="13"/>
        <v>558.888</v>
      </c>
      <c r="AB32" s="167">
        <f t="shared" si="13"/>
        <v>2878.888</v>
      </c>
      <c r="AC32" s="169"/>
    </row>
    <row r="33" spans="1:29" ht="30">
      <c r="A33" s="30">
        <v>20</v>
      </c>
      <c r="B33" s="11" t="s">
        <v>54</v>
      </c>
      <c r="C33" s="170">
        <v>39</v>
      </c>
      <c r="D33" s="171" t="s">
        <v>9</v>
      </c>
      <c r="E33" s="172">
        <v>5</v>
      </c>
      <c r="F33" s="163">
        <v>1</v>
      </c>
      <c r="G33" s="160">
        <v>403</v>
      </c>
      <c r="H33" s="160">
        <v>320</v>
      </c>
      <c r="I33" s="161">
        <f t="shared" si="2"/>
        <v>77.088</v>
      </c>
      <c r="J33" s="162">
        <f t="shared" si="3"/>
        <v>4765.056</v>
      </c>
      <c r="K33" s="163">
        <v>0</v>
      </c>
      <c r="L33" s="160">
        <v>0</v>
      </c>
      <c r="M33" s="161">
        <f t="shared" si="4"/>
        <v>0</v>
      </c>
      <c r="N33" s="164">
        <f t="shared" si="5"/>
        <v>0</v>
      </c>
      <c r="O33" s="161">
        <f t="shared" si="12"/>
        <v>0</v>
      </c>
      <c r="P33" s="164">
        <f t="shared" si="6"/>
        <v>0</v>
      </c>
      <c r="Q33" s="165">
        <f t="shared" si="7"/>
        <v>0</v>
      </c>
      <c r="R33" s="159"/>
      <c r="S33" s="160"/>
      <c r="T33" s="161">
        <f t="shared" si="8"/>
        <v>0</v>
      </c>
      <c r="U33" s="166">
        <f t="shared" si="9"/>
        <v>0</v>
      </c>
      <c r="V33" s="166">
        <f t="shared" si="10"/>
        <v>0</v>
      </c>
      <c r="W33" s="167">
        <f t="shared" si="11"/>
        <v>0</v>
      </c>
      <c r="X33" s="168">
        <f t="shared" si="0"/>
        <v>0</v>
      </c>
      <c r="Y33" s="161">
        <f t="shared" si="13"/>
        <v>0</v>
      </c>
      <c r="Z33" s="166">
        <f t="shared" si="13"/>
        <v>0</v>
      </c>
      <c r="AA33" s="166">
        <f t="shared" si="13"/>
        <v>0</v>
      </c>
      <c r="AB33" s="167">
        <f t="shared" si="13"/>
        <v>0</v>
      </c>
      <c r="AC33" s="174"/>
    </row>
    <row r="34" spans="1:29" ht="90" customHeight="1">
      <c r="A34" s="30">
        <v>21</v>
      </c>
      <c r="B34" s="11" t="s">
        <v>10</v>
      </c>
      <c r="C34" s="170"/>
      <c r="D34" s="171"/>
      <c r="E34" s="175"/>
      <c r="F34" s="163">
        <f>SUM(F35:F43)</f>
        <v>17</v>
      </c>
      <c r="G34" s="166"/>
      <c r="H34" s="166"/>
      <c r="I34" s="176">
        <f>SUM(I35:I43)</f>
        <v>685.3604999999999</v>
      </c>
      <c r="J34" s="162">
        <f>SUM(J35:J43)</f>
        <v>73411.644</v>
      </c>
      <c r="K34" s="163">
        <f>SUM(K35:K43)</f>
        <v>0</v>
      </c>
      <c r="L34" s="166"/>
      <c r="M34" s="176">
        <f aca="true" t="shared" si="14" ref="M34:R34">SUM(M35:M43)</f>
        <v>0</v>
      </c>
      <c r="N34" s="176">
        <f t="shared" si="14"/>
        <v>0</v>
      </c>
      <c r="O34" s="176">
        <f t="shared" si="14"/>
        <v>0</v>
      </c>
      <c r="P34" s="176">
        <f t="shared" si="14"/>
        <v>0</v>
      </c>
      <c r="Q34" s="171">
        <f t="shared" si="14"/>
        <v>0</v>
      </c>
      <c r="R34" s="163">
        <f t="shared" si="14"/>
        <v>0</v>
      </c>
      <c r="S34" s="160"/>
      <c r="T34" s="176">
        <f>SUM(T35:T43)</f>
        <v>0</v>
      </c>
      <c r="U34" s="173">
        <f>SUM(U35:U43)</f>
        <v>0</v>
      </c>
      <c r="V34" s="173">
        <f>SUM(V35:V43)</f>
        <v>0</v>
      </c>
      <c r="W34" s="167">
        <f>SUM(W35:W43)</f>
        <v>0</v>
      </c>
      <c r="X34" s="168">
        <f t="shared" si="0"/>
        <v>0</v>
      </c>
      <c r="Y34" s="161">
        <f t="shared" si="13"/>
        <v>0</v>
      </c>
      <c r="Z34" s="166">
        <f t="shared" si="13"/>
        <v>0</v>
      </c>
      <c r="AA34" s="166">
        <f t="shared" si="13"/>
        <v>0</v>
      </c>
      <c r="AB34" s="167">
        <f t="shared" si="13"/>
        <v>0</v>
      </c>
      <c r="AC34" s="177"/>
    </row>
    <row r="35" spans="1:29" ht="15.75" customHeight="1">
      <c r="A35" s="31" t="s">
        <v>84</v>
      </c>
      <c r="B35" s="12" t="s">
        <v>31</v>
      </c>
      <c r="C35" s="65" t="s">
        <v>32</v>
      </c>
      <c r="D35" s="66" t="s">
        <v>33</v>
      </c>
      <c r="E35" s="67">
        <v>7</v>
      </c>
      <c r="F35" s="68">
        <v>2</v>
      </c>
      <c r="G35" s="58">
        <v>527</v>
      </c>
      <c r="H35" s="58">
        <v>350</v>
      </c>
      <c r="I35" s="69">
        <f aca="true" t="shared" si="15" ref="I35:I43">H35*0.2409</f>
        <v>84.315</v>
      </c>
      <c r="J35" s="54">
        <f aca="true" t="shared" si="16" ref="J35:J43">((H35+I35)*F35)*12</f>
        <v>10423.56</v>
      </c>
      <c r="K35" s="70"/>
      <c r="L35" s="58"/>
      <c r="M35" s="69">
        <f t="shared" si="4"/>
        <v>0</v>
      </c>
      <c r="N35" s="58">
        <f>(L35*4)*K35</f>
        <v>0</v>
      </c>
      <c r="O35" s="59">
        <f t="shared" si="12"/>
        <v>0</v>
      </c>
      <c r="P35" s="53">
        <f t="shared" si="6"/>
        <v>0</v>
      </c>
      <c r="Q35" s="56">
        <f aca="true" t="shared" si="17" ref="Q35:Q43">K35</f>
        <v>0</v>
      </c>
      <c r="R35" s="68"/>
      <c r="S35" s="58"/>
      <c r="T35" s="69">
        <f aca="true" t="shared" si="18" ref="T35:T43">S35*0.2409</f>
        <v>0</v>
      </c>
      <c r="U35" s="58">
        <f t="shared" si="9"/>
        <v>0</v>
      </c>
      <c r="V35" s="58">
        <f t="shared" si="10"/>
        <v>0</v>
      </c>
      <c r="W35" s="80">
        <f aca="true" t="shared" si="19" ref="W35:W43">((S35+T35)*R35)*12</f>
        <v>0</v>
      </c>
      <c r="X35" s="57">
        <f t="shared" si="0"/>
        <v>0</v>
      </c>
      <c r="Y35" s="59">
        <f t="shared" si="13"/>
        <v>0</v>
      </c>
      <c r="Z35" s="58">
        <f t="shared" si="13"/>
        <v>0</v>
      </c>
      <c r="AA35" s="58">
        <f t="shared" si="13"/>
        <v>0</v>
      </c>
      <c r="AB35" s="80">
        <f t="shared" si="13"/>
        <v>0</v>
      </c>
      <c r="AC35" s="18"/>
    </row>
    <row r="36" spans="1:29" ht="15" customHeight="1">
      <c r="A36" s="31" t="s">
        <v>85</v>
      </c>
      <c r="B36" s="12" t="s">
        <v>25</v>
      </c>
      <c r="C36" s="65" t="s">
        <v>32</v>
      </c>
      <c r="D36" s="66" t="s">
        <v>5</v>
      </c>
      <c r="E36" s="67">
        <v>4</v>
      </c>
      <c r="F36" s="68">
        <v>2</v>
      </c>
      <c r="G36" s="58">
        <v>358</v>
      </c>
      <c r="H36" s="58">
        <v>275</v>
      </c>
      <c r="I36" s="69">
        <f t="shared" si="15"/>
        <v>66.2475</v>
      </c>
      <c r="J36" s="54">
        <f t="shared" si="16"/>
        <v>8189.9400000000005</v>
      </c>
      <c r="K36" s="70"/>
      <c r="L36" s="58"/>
      <c r="M36" s="69">
        <f t="shared" si="4"/>
        <v>0</v>
      </c>
      <c r="N36" s="58">
        <f aca="true" t="shared" si="20" ref="N36:N43">(L36*4)*K36</f>
        <v>0</v>
      </c>
      <c r="O36" s="59">
        <f>N36*0.2409</f>
        <v>0</v>
      </c>
      <c r="P36" s="53">
        <f t="shared" si="6"/>
        <v>0</v>
      </c>
      <c r="Q36" s="56">
        <f t="shared" si="17"/>
        <v>0</v>
      </c>
      <c r="R36" s="68"/>
      <c r="S36" s="58"/>
      <c r="T36" s="69">
        <f t="shared" si="18"/>
        <v>0</v>
      </c>
      <c r="U36" s="58">
        <f t="shared" si="9"/>
        <v>0</v>
      </c>
      <c r="V36" s="58">
        <f t="shared" si="10"/>
        <v>0</v>
      </c>
      <c r="W36" s="80">
        <f t="shared" si="19"/>
        <v>0</v>
      </c>
      <c r="X36" s="57">
        <f t="shared" si="0"/>
        <v>0</v>
      </c>
      <c r="Y36" s="59">
        <f t="shared" si="13"/>
        <v>0</v>
      </c>
      <c r="Z36" s="58">
        <f t="shared" si="13"/>
        <v>0</v>
      </c>
      <c r="AA36" s="58">
        <f t="shared" si="13"/>
        <v>0</v>
      </c>
      <c r="AB36" s="80">
        <f t="shared" si="13"/>
        <v>0</v>
      </c>
      <c r="AC36" s="18"/>
    </row>
    <row r="37" spans="1:29" ht="15.75" customHeight="1">
      <c r="A37" s="31" t="s">
        <v>86</v>
      </c>
      <c r="B37" s="12" t="s">
        <v>37</v>
      </c>
      <c r="C37" s="65" t="s">
        <v>32</v>
      </c>
      <c r="D37" s="66" t="s">
        <v>33</v>
      </c>
      <c r="E37" s="67">
        <v>7</v>
      </c>
      <c r="F37" s="68">
        <v>1</v>
      </c>
      <c r="G37" s="58">
        <v>527</v>
      </c>
      <c r="H37" s="58">
        <v>330</v>
      </c>
      <c r="I37" s="69">
        <f t="shared" si="15"/>
        <v>79.497</v>
      </c>
      <c r="J37" s="54">
        <f t="shared" si="16"/>
        <v>4913.964</v>
      </c>
      <c r="K37" s="70"/>
      <c r="L37" s="58"/>
      <c r="M37" s="69">
        <f t="shared" si="4"/>
        <v>0</v>
      </c>
      <c r="N37" s="58">
        <f t="shared" si="20"/>
        <v>0</v>
      </c>
      <c r="O37" s="59">
        <f t="shared" si="12"/>
        <v>0</v>
      </c>
      <c r="P37" s="53">
        <f t="shared" si="6"/>
        <v>0</v>
      </c>
      <c r="Q37" s="56">
        <f t="shared" si="17"/>
        <v>0</v>
      </c>
      <c r="R37" s="68"/>
      <c r="S37" s="58"/>
      <c r="T37" s="69">
        <f t="shared" si="18"/>
        <v>0</v>
      </c>
      <c r="U37" s="58">
        <f t="shared" si="9"/>
        <v>0</v>
      </c>
      <c r="V37" s="58">
        <f t="shared" si="10"/>
        <v>0</v>
      </c>
      <c r="W37" s="80">
        <f t="shared" si="19"/>
        <v>0</v>
      </c>
      <c r="X37" s="57">
        <f t="shared" si="0"/>
        <v>0</v>
      </c>
      <c r="Y37" s="59">
        <f t="shared" si="13"/>
        <v>0</v>
      </c>
      <c r="Z37" s="58">
        <f t="shared" si="13"/>
        <v>0</v>
      </c>
      <c r="AA37" s="58">
        <f t="shared" si="13"/>
        <v>0</v>
      </c>
      <c r="AB37" s="80">
        <f t="shared" si="13"/>
        <v>0</v>
      </c>
      <c r="AC37" s="18"/>
    </row>
    <row r="38" spans="1:29" ht="15" customHeight="1">
      <c r="A38" s="32" t="s">
        <v>87</v>
      </c>
      <c r="B38" s="12" t="s">
        <v>26</v>
      </c>
      <c r="C38" s="65" t="s">
        <v>32</v>
      </c>
      <c r="D38" s="66" t="s">
        <v>9</v>
      </c>
      <c r="E38" s="67">
        <v>2</v>
      </c>
      <c r="F38" s="68">
        <v>4</v>
      </c>
      <c r="G38" s="58">
        <v>270</v>
      </c>
      <c r="H38" s="58">
        <v>230</v>
      </c>
      <c r="I38" s="69">
        <f t="shared" si="15"/>
        <v>55.407000000000004</v>
      </c>
      <c r="J38" s="54">
        <f t="shared" si="16"/>
        <v>13699.536</v>
      </c>
      <c r="K38" s="70"/>
      <c r="L38" s="58"/>
      <c r="M38" s="69">
        <f t="shared" si="4"/>
        <v>0</v>
      </c>
      <c r="N38" s="58">
        <f t="shared" si="20"/>
        <v>0</v>
      </c>
      <c r="O38" s="59">
        <f>N38*0.2409</f>
        <v>0</v>
      </c>
      <c r="P38" s="53">
        <f t="shared" si="6"/>
        <v>0</v>
      </c>
      <c r="Q38" s="56">
        <f t="shared" si="17"/>
        <v>0</v>
      </c>
      <c r="R38" s="68"/>
      <c r="S38" s="58"/>
      <c r="T38" s="69">
        <f t="shared" si="18"/>
        <v>0</v>
      </c>
      <c r="U38" s="58">
        <f t="shared" si="9"/>
        <v>0</v>
      </c>
      <c r="V38" s="58">
        <f t="shared" si="10"/>
        <v>0</v>
      </c>
      <c r="W38" s="80">
        <f t="shared" si="19"/>
        <v>0</v>
      </c>
      <c r="X38" s="57">
        <f t="shared" si="0"/>
        <v>0</v>
      </c>
      <c r="Y38" s="59">
        <f t="shared" si="13"/>
        <v>0</v>
      </c>
      <c r="Z38" s="58">
        <f t="shared" si="13"/>
        <v>0</v>
      </c>
      <c r="AA38" s="58">
        <f t="shared" si="13"/>
        <v>0</v>
      </c>
      <c r="AB38" s="80">
        <f t="shared" si="13"/>
        <v>0</v>
      </c>
      <c r="AC38" s="18"/>
    </row>
    <row r="39" spans="1:29" ht="15.75" customHeight="1">
      <c r="A39" s="32" t="s">
        <v>88</v>
      </c>
      <c r="B39" s="12" t="s">
        <v>27</v>
      </c>
      <c r="C39" s="65" t="s">
        <v>32</v>
      </c>
      <c r="D39" s="66" t="s">
        <v>9</v>
      </c>
      <c r="E39" s="67">
        <v>2</v>
      </c>
      <c r="F39" s="68">
        <v>3</v>
      </c>
      <c r="G39" s="58">
        <v>270</v>
      </c>
      <c r="H39" s="58">
        <v>230</v>
      </c>
      <c r="I39" s="69">
        <f t="shared" si="15"/>
        <v>55.407000000000004</v>
      </c>
      <c r="J39" s="54">
        <f t="shared" si="16"/>
        <v>10274.652</v>
      </c>
      <c r="K39" s="70"/>
      <c r="L39" s="58"/>
      <c r="M39" s="69">
        <f t="shared" si="4"/>
        <v>0</v>
      </c>
      <c r="N39" s="58">
        <f t="shared" si="20"/>
        <v>0</v>
      </c>
      <c r="O39" s="59">
        <f>N39*0.2409</f>
        <v>0</v>
      </c>
      <c r="P39" s="53">
        <f t="shared" si="6"/>
        <v>0</v>
      </c>
      <c r="Q39" s="56">
        <f t="shared" si="17"/>
        <v>0</v>
      </c>
      <c r="R39" s="68"/>
      <c r="S39" s="58"/>
      <c r="T39" s="69">
        <f t="shared" si="18"/>
        <v>0</v>
      </c>
      <c r="U39" s="58">
        <f t="shared" si="9"/>
        <v>0</v>
      </c>
      <c r="V39" s="58">
        <f t="shared" si="10"/>
        <v>0</v>
      </c>
      <c r="W39" s="80">
        <f t="shared" si="19"/>
        <v>0</v>
      </c>
      <c r="X39" s="57">
        <f t="shared" si="0"/>
        <v>0</v>
      </c>
      <c r="Y39" s="59">
        <f t="shared" si="13"/>
        <v>0</v>
      </c>
      <c r="Z39" s="58">
        <f t="shared" si="13"/>
        <v>0</v>
      </c>
      <c r="AA39" s="58">
        <f t="shared" si="13"/>
        <v>0</v>
      </c>
      <c r="AB39" s="80">
        <f t="shared" si="13"/>
        <v>0</v>
      </c>
      <c r="AC39" s="18"/>
    </row>
    <row r="40" spans="1:29" ht="15" customHeight="1">
      <c r="A40" s="32" t="s">
        <v>89</v>
      </c>
      <c r="B40" s="12" t="s">
        <v>29</v>
      </c>
      <c r="C40" s="65" t="s">
        <v>34</v>
      </c>
      <c r="D40" s="66" t="s">
        <v>35</v>
      </c>
      <c r="E40" s="67">
        <v>5</v>
      </c>
      <c r="F40" s="68">
        <v>1</v>
      </c>
      <c r="G40" s="58">
        <v>403</v>
      </c>
      <c r="H40" s="58">
        <v>350</v>
      </c>
      <c r="I40" s="69">
        <f t="shared" si="15"/>
        <v>84.315</v>
      </c>
      <c r="J40" s="54">
        <f t="shared" si="16"/>
        <v>5211.78</v>
      </c>
      <c r="K40" s="70"/>
      <c r="L40" s="58"/>
      <c r="M40" s="69">
        <f t="shared" si="4"/>
        <v>0</v>
      </c>
      <c r="N40" s="58">
        <f t="shared" si="20"/>
        <v>0</v>
      </c>
      <c r="O40" s="59">
        <f t="shared" si="12"/>
        <v>0</v>
      </c>
      <c r="P40" s="53">
        <f t="shared" si="6"/>
        <v>0</v>
      </c>
      <c r="Q40" s="56">
        <f t="shared" si="17"/>
        <v>0</v>
      </c>
      <c r="R40" s="68"/>
      <c r="S40" s="58"/>
      <c r="T40" s="69">
        <f t="shared" si="18"/>
        <v>0</v>
      </c>
      <c r="U40" s="58">
        <f t="shared" si="9"/>
        <v>0</v>
      </c>
      <c r="V40" s="58">
        <f t="shared" si="10"/>
        <v>0</v>
      </c>
      <c r="W40" s="80">
        <f t="shared" si="19"/>
        <v>0</v>
      </c>
      <c r="X40" s="57">
        <f t="shared" si="0"/>
        <v>0</v>
      </c>
      <c r="Y40" s="59">
        <f t="shared" si="13"/>
        <v>0</v>
      </c>
      <c r="Z40" s="58">
        <f t="shared" si="13"/>
        <v>0</v>
      </c>
      <c r="AA40" s="58">
        <f t="shared" si="13"/>
        <v>0</v>
      </c>
      <c r="AB40" s="80">
        <f t="shared" si="13"/>
        <v>0</v>
      </c>
      <c r="AC40" s="18"/>
    </row>
    <row r="41" spans="1:29" ht="15" customHeight="1">
      <c r="A41" s="32" t="s">
        <v>90</v>
      </c>
      <c r="B41" s="12" t="s">
        <v>28</v>
      </c>
      <c r="C41" s="65" t="s">
        <v>34</v>
      </c>
      <c r="D41" s="66" t="s">
        <v>35</v>
      </c>
      <c r="E41" s="67">
        <v>5</v>
      </c>
      <c r="F41" s="68">
        <v>1</v>
      </c>
      <c r="G41" s="58">
        <v>403</v>
      </c>
      <c r="H41" s="58">
        <v>290</v>
      </c>
      <c r="I41" s="69">
        <f t="shared" si="15"/>
        <v>69.861</v>
      </c>
      <c r="J41" s="54">
        <f t="shared" si="16"/>
        <v>4318.332</v>
      </c>
      <c r="K41" s="70"/>
      <c r="L41" s="58"/>
      <c r="M41" s="69">
        <f t="shared" si="4"/>
        <v>0</v>
      </c>
      <c r="N41" s="58">
        <f t="shared" si="20"/>
        <v>0</v>
      </c>
      <c r="O41" s="59">
        <f t="shared" si="12"/>
        <v>0</v>
      </c>
      <c r="P41" s="53">
        <f t="shared" si="6"/>
        <v>0</v>
      </c>
      <c r="Q41" s="56">
        <f t="shared" si="17"/>
        <v>0</v>
      </c>
      <c r="R41" s="68"/>
      <c r="S41" s="58"/>
      <c r="T41" s="69">
        <f t="shared" si="18"/>
        <v>0</v>
      </c>
      <c r="U41" s="58">
        <f t="shared" si="9"/>
        <v>0</v>
      </c>
      <c r="V41" s="58">
        <f t="shared" si="10"/>
        <v>0</v>
      </c>
      <c r="W41" s="80">
        <f t="shared" si="19"/>
        <v>0</v>
      </c>
      <c r="X41" s="57">
        <f t="shared" si="0"/>
        <v>0</v>
      </c>
      <c r="Y41" s="59">
        <f t="shared" si="13"/>
        <v>0</v>
      </c>
      <c r="Z41" s="58">
        <f t="shared" si="13"/>
        <v>0</v>
      </c>
      <c r="AA41" s="58">
        <f t="shared" si="13"/>
        <v>0</v>
      </c>
      <c r="AB41" s="80">
        <f t="shared" si="13"/>
        <v>0</v>
      </c>
      <c r="AC41" s="18"/>
    </row>
    <row r="42" spans="1:29" ht="15" customHeight="1">
      <c r="A42" s="32" t="s">
        <v>91</v>
      </c>
      <c r="B42" s="12" t="s">
        <v>55</v>
      </c>
      <c r="C42" s="65" t="s">
        <v>32</v>
      </c>
      <c r="D42" s="66" t="s">
        <v>33</v>
      </c>
      <c r="E42" s="67">
        <v>7</v>
      </c>
      <c r="F42" s="68">
        <v>1</v>
      </c>
      <c r="G42" s="58">
        <v>527</v>
      </c>
      <c r="H42" s="58">
        <v>480</v>
      </c>
      <c r="I42" s="69">
        <f>H42*0.2409</f>
        <v>115.632</v>
      </c>
      <c r="J42" s="54">
        <f>((H42+I42)*F42)*12</f>
        <v>7147.584000000001</v>
      </c>
      <c r="K42" s="70"/>
      <c r="L42" s="58"/>
      <c r="M42" s="69"/>
      <c r="N42" s="58">
        <f t="shared" si="20"/>
        <v>0</v>
      </c>
      <c r="O42" s="59">
        <f t="shared" si="12"/>
        <v>0</v>
      </c>
      <c r="P42" s="53">
        <f t="shared" si="6"/>
        <v>0</v>
      </c>
      <c r="Q42" s="56"/>
      <c r="R42" s="68"/>
      <c r="S42" s="58"/>
      <c r="T42" s="69"/>
      <c r="U42" s="58">
        <f t="shared" si="9"/>
        <v>0</v>
      </c>
      <c r="V42" s="58">
        <f t="shared" si="10"/>
        <v>0</v>
      </c>
      <c r="W42" s="80"/>
      <c r="X42" s="57">
        <f t="shared" si="0"/>
        <v>0</v>
      </c>
      <c r="Y42" s="59">
        <f t="shared" si="13"/>
        <v>0</v>
      </c>
      <c r="Z42" s="58">
        <f t="shared" si="13"/>
        <v>0</v>
      </c>
      <c r="AA42" s="58">
        <f t="shared" si="13"/>
        <v>0</v>
      </c>
      <c r="AB42" s="80">
        <f t="shared" si="13"/>
        <v>0</v>
      </c>
      <c r="AC42" s="17"/>
    </row>
    <row r="43" spans="1:29" ht="15" customHeight="1">
      <c r="A43" s="32" t="s">
        <v>92</v>
      </c>
      <c r="B43" s="12" t="s">
        <v>30</v>
      </c>
      <c r="C43" s="65" t="s">
        <v>36</v>
      </c>
      <c r="D43" s="66" t="s">
        <v>35</v>
      </c>
      <c r="E43" s="67">
        <v>4</v>
      </c>
      <c r="F43" s="68">
        <v>2</v>
      </c>
      <c r="G43" s="58">
        <v>358</v>
      </c>
      <c r="H43" s="58">
        <v>310</v>
      </c>
      <c r="I43" s="69">
        <f t="shared" si="15"/>
        <v>74.679</v>
      </c>
      <c r="J43" s="71">
        <f t="shared" si="16"/>
        <v>9232.295999999998</v>
      </c>
      <c r="K43" s="70"/>
      <c r="L43" s="58"/>
      <c r="M43" s="69">
        <f>L43*0.2409</f>
        <v>0</v>
      </c>
      <c r="N43" s="58">
        <f t="shared" si="20"/>
        <v>0</v>
      </c>
      <c r="O43" s="59">
        <f>N43*0.2409</f>
        <v>0</v>
      </c>
      <c r="P43" s="53">
        <f>((L43+M43)*K43)*4</f>
        <v>0</v>
      </c>
      <c r="Q43" s="56">
        <f t="shared" si="17"/>
        <v>0</v>
      </c>
      <c r="R43" s="68"/>
      <c r="S43" s="58"/>
      <c r="T43" s="69">
        <f t="shared" si="18"/>
        <v>0</v>
      </c>
      <c r="U43" s="58">
        <f t="shared" si="9"/>
        <v>0</v>
      </c>
      <c r="V43" s="58">
        <f t="shared" si="10"/>
        <v>0</v>
      </c>
      <c r="W43" s="80">
        <f t="shared" si="19"/>
        <v>0</v>
      </c>
      <c r="X43" s="57">
        <f t="shared" si="0"/>
        <v>0</v>
      </c>
      <c r="Y43" s="59">
        <f t="shared" si="13"/>
        <v>0</v>
      </c>
      <c r="Z43" s="58">
        <f t="shared" si="13"/>
        <v>0</v>
      </c>
      <c r="AA43" s="58">
        <f t="shared" si="13"/>
        <v>0</v>
      </c>
      <c r="AB43" s="80">
        <f t="shared" si="13"/>
        <v>0</v>
      </c>
      <c r="AC43" s="18"/>
    </row>
    <row r="44" spans="1:29" ht="15" customHeight="1">
      <c r="A44" s="33"/>
      <c r="B44" s="14" t="s">
        <v>23</v>
      </c>
      <c r="C44" s="72"/>
      <c r="D44" s="73"/>
      <c r="E44" s="74"/>
      <c r="F44" s="75">
        <f>SUM(F14:F34)</f>
        <v>70.5</v>
      </c>
      <c r="G44" s="76"/>
      <c r="H44" s="77"/>
      <c r="I44" s="76">
        <f>SUM(I14:I34)</f>
        <v>2576.4255</v>
      </c>
      <c r="J44" s="78">
        <f>SUM(J14:J34)</f>
        <v>364988.39879999997</v>
      </c>
      <c r="K44" s="75">
        <f>SUM(K14:K34)</f>
        <v>17.5</v>
      </c>
      <c r="L44" s="77"/>
      <c r="M44" s="76">
        <f>SUM(M14:M34)</f>
        <v>1488.7620000000002</v>
      </c>
      <c r="N44" s="77">
        <f>SUM(N14:N34)</f>
        <v>27080</v>
      </c>
      <c r="O44" s="76">
        <f>SUM(O14:O34)</f>
        <v>6523.572</v>
      </c>
      <c r="P44" s="77">
        <f>SUM(P14:P34)</f>
        <v>33603.57199999999</v>
      </c>
      <c r="Q44" s="73">
        <f>K44</f>
        <v>17.5</v>
      </c>
      <c r="R44" s="75">
        <f>SUM(R14:R34)</f>
        <v>0</v>
      </c>
      <c r="S44" s="77"/>
      <c r="T44" s="76">
        <f>SUM(T14:T34)</f>
        <v>0</v>
      </c>
      <c r="U44" s="77">
        <f>SUM(U14:U34)</f>
        <v>0</v>
      </c>
      <c r="V44" s="77">
        <f>SUM(V14:V34)</f>
        <v>0</v>
      </c>
      <c r="W44" s="109">
        <f>SUM(W14:W34)</f>
        <v>0</v>
      </c>
      <c r="X44" s="75">
        <f t="shared" si="0"/>
        <v>17.5</v>
      </c>
      <c r="Y44" s="76">
        <f t="shared" si="13"/>
        <v>1488.7620000000002</v>
      </c>
      <c r="Z44" s="77">
        <f t="shared" si="13"/>
        <v>27080</v>
      </c>
      <c r="AA44" s="77">
        <f t="shared" si="13"/>
        <v>6523.572</v>
      </c>
      <c r="AB44" s="109">
        <f t="shared" si="13"/>
        <v>33603.57199999999</v>
      </c>
      <c r="AC44" s="19"/>
    </row>
    <row r="45" spans="1:29" ht="15" customHeight="1">
      <c r="A45" s="34"/>
      <c r="B45" s="15" t="s">
        <v>22</v>
      </c>
      <c r="C45" s="55"/>
      <c r="D45" s="56"/>
      <c r="E45" s="79"/>
      <c r="F45" s="57"/>
      <c r="G45" s="59"/>
      <c r="H45" s="58"/>
      <c r="I45" s="59"/>
      <c r="J45" s="80">
        <f>J46+J47+J48+J50+J49</f>
        <v>50194</v>
      </c>
      <c r="K45" s="57"/>
      <c r="L45" s="58"/>
      <c r="M45" s="59"/>
      <c r="N45" s="58">
        <f>P45/124.09*100+1</f>
        <v>7226.400918688049</v>
      </c>
      <c r="O45" s="59">
        <f>N45*24.09%</f>
        <v>1740.839981311951</v>
      </c>
      <c r="P45" s="58">
        <f>P46+P47+P48+P49</f>
        <v>8966</v>
      </c>
      <c r="Q45" s="56"/>
      <c r="R45" s="57"/>
      <c r="S45" s="59"/>
      <c r="T45" s="59"/>
      <c r="U45" s="58">
        <f>W45/124.09*100</f>
        <v>0</v>
      </c>
      <c r="V45" s="58">
        <f>U45*0.2409</f>
        <v>0</v>
      </c>
      <c r="W45" s="80">
        <f>W46+W47+W48+W50+W49</f>
        <v>0</v>
      </c>
      <c r="X45" s="57"/>
      <c r="Y45" s="59"/>
      <c r="Z45" s="58">
        <f t="shared" si="13"/>
        <v>7226.400918688049</v>
      </c>
      <c r="AA45" s="58">
        <f t="shared" si="13"/>
        <v>1740.839981311951</v>
      </c>
      <c r="AB45" s="80">
        <f t="shared" si="13"/>
        <v>8966</v>
      </c>
      <c r="AC45" s="17"/>
    </row>
    <row r="46" spans="1:29" ht="15">
      <c r="A46" s="35"/>
      <c r="B46" s="13" t="s">
        <v>24</v>
      </c>
      <c r="C46" s="55"/>
      <c r="D46" s="56"/>
      <c r="E46" s="79"/>
      <c r="F46" s="57"/>
      <c r="G46" s="59"/>
      <c r="H46" s="58"/>
      <c r="I46" s="59"/>
      <c r="J46" s="80">
        <v>19617</v>
      </c>
      <c r="K46" s="57"/>
      <c r="L46" s="58"/>
      <c r="M46" s="59"/>
      <c r="N46" s="58">
        <f>P46/1.2409</f>
        <v>570.5536304295271</v>
      </c>
      <c r="O46" s="59">
        <f>N46*0.2409</f>
        <v>137.44636957047308</v>
      </c>
      <c r="P46" s="58">
        <v>708</v>
      </c>
      <c r="Q46" s="56"/>
      <c r="R46" s="57"/>
      <c r="S46" s="59"/>
      <c r="T46" s="59"/>
      <c r="U46" s="58">
        <f>W46/124.09*100</f>
        <v>0</v>
      </c>
      <c r="V46" s="58">
        <f>U46*0.2409</f>
        <v>0</v>
      </c>
      <c r="W46" s="80"/>
      <c r="X46" s="57"/>
      <c r="Y46" s="59"/>
      <c r="Z46" s="58">
        <f t="shared" si="13"/>
        <v>570.5536304295271</v>
      </c>
      <c r="AA46" s="58">
        <f t="shared" si="13"/>
        <v>137.44636957047308</v>
      </c>
      <c r="AB46" s="80">
        <f t="shared" si="13"/>
        <v>708</v>
      </c>
      <c r="AC46" s="17"/>
    </row>
    <row r="47" spans="1:29" ht="15.75" customHeight="1">
      <c r="A47" s="36"/>
      <c r="B47" s="13" t="s">
        <v>61</v>
      </c>
      <c r="C47" s="57"/>
      <c r="D47" s="56"/>
      <c r="E47" s="79"/>
      <c r="F47" s="57"/>
      <c r="G47" s="59"/>
      <c r="H47" s="58"/>
      <c r="I47" s="59"/>
      <c r="J47" s="80">
        <v>8899</v>
      </c>
      <c r="K47" s="57"/>
      <c r="L47" s="58"/>
      <c r="M47" s="59"/>
      <c r="N47" s="58">
        <f>P47/1.2409</f>
        <v>825.2075106777339</v>
      </c>
      <c r="O47" s="59">
        <f>N47*0.2409</f>
        <v>198.7924893222661</v>
      </c>
      <c r="P47" s="58">
        <v>1024</v>
      </c>
      <c r="Q47" s="56"/>
      <c r="R47" s="57"/>
      <c r="S47" s="59"/>
      <c r="T47" s="59"/>
      <c r="U47" s="58">
        <f>W47/124.09*100</f>
        <v>0</v>
      </c>
      <c r="V47" s="58">
        <f>U47*0.2409</f>
        <v>0</v>
      </c>
      <c r="W47" s="80"/>
      <c r="X47" s="57"/>
      <c r="Y47" s="59"/>
      <c r="Z47" s="58">
        <f t="shared" si="13"/>
        <v>825.2075106777339</v>
      </c>
      <c r="AA47" s="58">
        <f t="shared" si="13"/>
        <v>198.7924893222661</v>
      </c>
      <c r="AB47" s="80">
        <f t="shared" si="13"/>
        <v>1024</v>
      </c>
      <c r="AC47" s="17"/>
    </row>
    <row r="48" spans="1:29" ht="75.75" customHeight="1">
      <c r="A48" s="131"/>
      <c r="B48" s="132" t="s">
        <v>57</v>
      </c>
      <c r="C48" s="119"/>
      <c r="D48" s="120"/>
      <c r="E48" s="121"/>
      <c r="F48" s="119"/>
      <c r="G48" s="122"/>
      <c r="H48" s="123"/>
      <c r="I48" s="122"/>
      <c r="J48" s="124">
        <v>10712</v>
      </c>
      <c r="K48" s="119"/>
      <c r="L48" s="123"/>
      <c r="M48" s="122"/>
      <c r="N48" s="123">
        <f>P48/1.2409</f>
        <v>2030.7841083084859</v>
      </c>
      <c r="O48" s="122">
        <f>N48*24.09%</f>
        <v>489.21589169151423</v>
      </c>
      <c r="P48" s="123">
        <v>2520</v>
      </c>
      <c r="Q48" s="120"/>
      <c r="R48" s="119"/>
      <c r="S48" s="122"/>
      <c r="T48" s="122"/>
      <c r="U48" s="123"/>
      <c r="V48" s="123">
        <f>U48*0.2409</f>
        <v>0</v>
      </c>
      <c r="W48" s="124"/>
      <c r="X48" s="119"/>
      <c r="Y48" s="122"/>
      <c r="Z48" s="123">
        <f t="shared" si="13"/>
        <v>2030.7841083084859</v>
      </c>
      <c r="AA48" s="123">
        <f t="shared" si="13"/>
        <v>489.21589169151423</v>
      </c>
      <c r="AB48" s="124">
        <f t="shared" si="13"/>
        <v>2520</v>
      </c>
      <c r="AC48" s="117" t="s">
        <v>97</v>
      </c>
    </row>
    <row r="49" spans="1:29" ht="64.5" customHeight="1" thickBot="1">
      <c r="A49" s="133"/>
      <c r="B49" s="134" t="s">
        <v>58</v>
      </c>
      <c r="C49" s="125"/>
      <c r="D49" s="126"/>
      <c r="E49" s="127"/>
      <c r="F49" s="125"/>
      <c r="G49" s="128"/>
      <c r="H49" s="129"/>
      <c r="I49" s="128"/>
      <c r="J49" s="130">
        <v>10966</v>
      </c>
      <c r="K49" s="125"/>
      <c r="L49" s="129"/>
      <c r="M49" s="128"/>
      <c r="N49" s="123">
        <f>P49/1.2409</f>
        <v>3798.8556692723027</v>
      </c>
      <c r="O49" s="128">
        <f>N49*24.09%</f>
        <v>915.1443307276977</v>
      </c>
      <c r="P49" s="129">
        <v>4714</v>
      </c>
      <c r="Q49" s="126"/>
      <c r="R49" s="125"/>
      <c r="S49" s="128"/>
      <c r="T49" s="128"/>
      <c r="U49" s="129"/>
      <c r="V49" s="129">
        <f>U49*0.2409</f>
        <v>0</v>
      </c>
      <c r="W49" s="130"/>
      <c r="X49" s="125"/>
      <c r="Y49" s="128"/>
      <c r="Z49" s="129">
        <f t="shared" si="13"/>
        <v>3798.8556692723027</v>
      </c>
      <c r="AA49" s="129">
        <f t="shared" si="13"/>
        <v>915.1443307276977</v>
      </c>
      <c r="AB49" s="130">
        <f t="shared" si="13"/>
        <v>4714</v>
      </c>
      <c r="AC49" s="118" t="s">
        <v>98</v>
      </c>
    </row>
    <row r="50" spans="1:29" ht="13.5" hidden="1" thickBot="1">
      <c r="A50" s="37"/>
      <c r="B50" s="41"/>
      <c r="C50" s="81"/>
      <c r="D50" s="81"/>
      <c r="E50" s="81"/>
      <c r="F50" s="81"/>
      <c r="G50" s="81"/>
      <c r="H50" s="82"/>
      <c r="I50" s="81"/>
      <c r="J50" s="82"/>
      <c r="K50" s="83"/>
      <c r="L50" s="84"/>
      <c r="M50" s="81"/>
      <c r="N50" s="81"/>
      <c r="O50" s="81"/>
      <c r="P50" s="84"/>
      <c r="Q50" s="83"/>
      <c r="R50" s="81"/>
      <c r="S50" s="81"/>
      <c r="T50" s="81"/>
      <c r="U50" s="81"/>
      <c r="V50" s="81"/>
      <c r="W50" s="82"/>
      <c r="X50" s="110"/>
      <c r="Y50" s="111"/>
      <c r="Z50" s="112"/>
      <c r="AA50" s="112"/>
      <c r="AB50" s="82"/>
      <c r="AC50" s="20"/>
    </row>
    <row r="51" spans="1:29" ht="15" thickBot="1">
      <c r="A51" s="38"/>
      <c r="B51" s="16" t="s">
        <v>11</v>
      </c>
      <c r="C51" s="85"/>
      <c r="D51" s="86"/>
      <c r="E51" s="87"/>
      <c r="F51" s="85">
        <f>F44</f>
        <v>70.5</v>
      </c>
      <c r="G51" s="88"/>
      <c r="H51" s="89"/>
      <c r="I51" s="88">
        <f>I44+I45</f>
        <v>2576.4255</v>
      </c>
      <c r="J51" s="90">
        <f>J44+J45</f>
        <v>415182.39879999997</v>
      </c>
      <c r="K51" s="91">
        <f>K44</f>
        <v>17.5</v>
      </c>
      <c r="L51" s="89"/>
      <c r="M51" s="88">
        <f>L51*0.2409</f>
        <v>0</v>
      </c>
      <c r="N51" s="90">
        <f>N44+N45</f>
        <v>34306.40091868805</v>
      </c>
      <c r="O51" s="90">
        <f>O44+O45</f>
        <v>8264.41198131195</v>
      </c>
      <c r="P51" s="89">
        <f>P44+P45</f>
        <v>42569.57199999999</v>
      </c>
      <c r="Q51" s="92">
        <f>K51</f>
        <v>17.5</v>
      </c>
      <c r="R51" s="85">
        <f>SUM(R14:R34)</f>
        <v>0</v>
      </c>
      <c r="S51" s="88"/>
      <c r="T51" s="88">
        <f>S51*0.2409</f>
        <v>0</v>
      </c>
      <c r="U51" s="89">
        <f>U44+U45</f>
        <v>0</v>
      </c>
      <c r="V51" s="89">
        <f>V44+V45</f>
        <v>0</v>
      </c>
      <c r="W51" s="90">
        <f>W44+W45</f>
        <v>0</v>
      </c>
      <c r="X51" s="113">
        <f>K51+R51</f>
        <v>17.5</v>
      </c>
      <c r="Y51" s="114">
        <f>M51+T51</f>
        <v>0</v>
      </c>
      <c r="Z51" s="115">
        <f>N51+U51</f>
        <v>34306.40091868805</v>
      </c>
      <c r="AA51" s="115">
        <f>O51+V51</f>
        <v>8264.41198131195</v>
      </c>
      <c r="AB51" s="116">
        <f>P51+W51</f>
        <v>42569.57199999999</v>
      </c>
      <c r="AC51" s="22"/>
    </row>
    <row r="52" spans="25:29" ht="12.75">
      <c r="Y52" s="7"/>
      <c r="Z52" s="7"/>
      <c r="AA52" s="7"/>
      <c r="AB52" s="7"/>
      <c r="AC52" s="7"/>
    </row>
    <row r="53" spans="2:28" s="23" customFormat="1" ht="15.75">
      <c r="B53" s="24"/>
      <c r="J53" s="25"/>
      <c r="N53" s="1"/>
      <c r="O53" s="1"/>
      <c r="P53" s="27"/>
      <c r="AB53" s="27"/>
    </row>
    <row r="54" spans="1:22" s="23" customFormat="1" ht="15" customHeight="1">
      <c r="A54" s="218" t="s">
        <v>102</v>
      </c>
      <c r="B54" s="218"/>
      <c r="J54" s="25"/>
      <c r="N54" s="1"/>
      <c r="O54" s="192"/>
      <c r="P54" s="192"/>
      <c r="Q54" s="192"/>
      <c r="R54" s="155"/>
      <c r="T54" s="192" t="s">
        <v>103</v>
      </c>
      <c r="U54" s="192"/>
      <c r="V54" s="192"/>
    </row>
    <row r="55" spans="10:15" s="23" customFormat="1" ht="12.75">
      <c r="J55" s="25"/>
      <c r="N55" s="1"/>
      <c r="O55" s="1"/>
    </row>
    <row r="56" spans="10:15" s="23" customFormat="1" ht="12.75">
      <c r="J56" s="25"/>
      <c r="N56" s="1"/>
      <c r="O56" s="1"/>
    </row>
    <row r="57" spans="1:15" s="187" customFormat="1" ht="15.75">
      <c r="A57" s="215" t="s">
        <v>109</v>
      </c>
      <c r="B57" s="215"/>
      <c r="J57" s="188"/>
      <c r="N57" s="189"/>
      <c r="O57" s="189"/>
    </row>
    <row r="58" spans="1:15" s="23" customFormat="1" ht="15.75">
      <c r="A58" s="186"/>
      <c r="B58" s="186"/>
      <c r="J58" s="25"/>
      <c r="N58" s="1"/>
      <c r="O58" s="1"/>
    </row>
    <row r="59" spans="1:15" s="23" customFormat="1" ht="15.75">
      <c r="A59" s="216" t="s">
        <v>104</v>
      </c>
      <c r="B59" s="216"/>
      <c r="J59" s="25"/>
      <c r="N59" s="1"/>
      <c r="O59" s="1"/>
    </row>
    <row r="60" spans="1:2" ht="15.75">
      <c r="A60" s="217" t="s">
        <v>105</v>
      </c>
      <c r="B60" s="217"/>
    </row>
    <row r="61" spans="1:2" ht="15.75">
      <c r="A61" s="215" t="s">
        <v>106</v>
      </c>
      <c r="B61" s="215"/>
    </row>
  </sheetData>
  <sheetProtection/>
  <autoFilter ref="A9:AC51"/>
  <mergeCells count="19">
    <mergeCell ref="A57:B57"/>
    <mergeCell ref="A59:B59"/>
    <mergeCell ref="A60:B60"/>
    <mergeCell ref="A61:B61"/>
    <mergeCell ref="A54:B54"/>
    <mergeCell ref="O54:Q54"/>
    <mergeCell ref="T54:V54"/>
    <mergeCell ref="F10:J10"/>
    <mergeCell ref="K10:AB10"/>
    <mergeCell ref="F11:J11"/>
    <mergeCell ref="K11:Q11"/>
    <mergeCell ref="R11:W11"/>
    <mergeCell ref="X11:AB11"/>
    <mergeCell ref="B7:AB7"/>
    <mergeCell ref="AB1:AC1"/>
    <mergeCell ref="V2:AC2"/>
    <mergeCell ref="V3:AC3"/>
    <mergeCell ref="T4:AC4"/>
    <mergeCell ref="W5:AC5"/>
  </mergeCells>
  <hyperlinks>
    <hyperlink ref="A60" r:id="rId1" display="Inese.Kise@lm.gov.lv,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2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projekts "Grozījumi Ministru kabineta 2009.gada 31.marta noteikumos Nr.279 "Noteikumi par kārtību, kādā personas saņem sociālās rehabilitācijas pakalpojumus sociālās rehabilitācijas institūcijās, un prasībām sociālās rehabilitācijas pakalpojumu sniedzējiem""</dc:title>
  <dc:subject/>
  <dc:creator>Līga Juste</dc:creator>
  <cp:keywords>3.pielikums</cp:keywords>
  <dc:description>Līga Juste, 67021669, Liga.Juste@lm.gov.lv
fakss 67021678
Inese Ķīse, 67021651, Inese.Kise@lm.gov.lv</dc:description>
  <cp:lastModifiedBy>Liga Juste</cp:lastModifiedBy>
  <cp:lastPrinted>2013-04-03T14:01:14Z</cp:lastPrinted>
  <dcterms:created xsi:type="dcterms:W3CDTF">2009-04-07T11:03:41Z</dcterms:created>
  <dcterms:modified xsi:type="dcterms:W3CDTF">2013-05-20T06:14:56Z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