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5" windowWidth="11355" windowHeight="7935"/>
  </bookViews>
  <sheets>
    <sheet name="Papildsodu uzraudziba" sheetId="11" r:id="rId1"/>
  </sheets>
  <calcPr calcId="125725"/>
</workbook>
</file>

<file path=xl/calcChain.xml><?xml version="1.0" encoding="utf-8"?>
<calcChain xmlns="http://schemas.openxmlformats.org/spreadsheetml/2006/main">
  <c r="E36" i="11"/>
  <c r="E38"/>
  <c r="E41"/>
  <c r="E61"/>
  <c r="E60"/>
  <c r="E59"/>
  <c r="E22"/>
  <c r="E19"/>
  <c r="E58"/>
  <c r="E57"/>
  <c r="E56"/>
  <c r="E55"/>
  <c r="E53"/>
  <c r="E52"/>
  <c r="E51"/>
  <c r="E50"/>
  <c r="E49"/>
  <c r="E48"/>
  <c r="E47"/>
  <c r="E44"/>
  <c r="E43"/>
  <c r="E40"/>
  <c r="E39"/>
  <c r="E37"/>
  <c r="E35"/>
  <c r="E34"/>
  <c r="E33"/>
  <c r="E31"/>
  <c r="E27"/>
  <c r="E18"/>
  <c r="E21"/>
  <c r="E17"/>
  <c r="E24"/>
  <c r="E16"/>
  <c r="E30"/>
  <c r="E32"/>
  <c r="E42"/>
  <c r="E29"/>
  <c r="E46"/>
  <c r="E54"/>
  <c r="E45" s="1"/>
  <c r="E15" s="1"/>
</calcChain>
</file>

<file path=xl/sharedStrings.xml><?xml version="1.0" encoding="utf-8"?>
<sst xmlns="http://schemas.openxmlformats.org/spreadsheetml/2006/main" count="149" uniqueCount="115">
  <si>
    <t>2011.gads</t>
  </si>
  <si>
    <t>EKK</t>
  </si>
  <si>
    <t xml:space="preserve">Atlīdzība kopā </t>
  </si>
  <si>
    <t xml:space="preserve">Atalgojums </t>
  </si>
  <si>
    <t>EKK 1110</t>
  </si>
  <si>
    <t>EKK 1140</t>
  </si>
  <si>
    <t>EKK 1210</t>
  </si>
  <si>
    <t>EKK 2210</t>
  </si>
  <si>
    <t>Pasta, telefona un citi pakalpojumi</t>
  </si>
  <si>
    <t>EKK 2220</t>
  </si>
  <si>
    <t xml:space="preserve">EKK 2240 </t>
  </si>
  <si>
    <t xml:space="preserve">Aparatūras remonts, tehniskā apkalpošana </t>
  </si>
  <si>
    <t xml:space="preserve">EKK 2250 </t>
  </si>
  <si>
    <t>Datortehnikas un serveru apkalpošana</t>
  </si>
  <si>
    <t xml:space="preserve">MS Office licenču noma </t>
  </si>
  <si>
    <t>EKK 2260</t>
  </si>
  <si>
    <t>EKK 2310</t>
  </si>
  <si>
    <t xml:space="preserve">Biroja preces (papīrs, toneri, mapes, pārējās kancelejas preces) </t>
  </si>
  <si>
    <t xml:space="preserve">EKK 2350 </t>
  </si>
  <si>
    <t xml:space="preserve">Kārtējā remonta un uzturēšanas materiāli </t>
  </si>
  <si>
    <t>EKK 1227</t>
  </si>
  <si>
    <t>Gada summa</t>
  </si>
  <si>
    <t>(200 Ls -   veselības apdrošināšanas polises vidējā tirgus vērtība vienam darbiniekam)</t>
  </si>
  <si>
    <t xml:space="preserve">Teritoriālās struktūrvienības vecākais referents </t>
  </si>
  <si>
    <t xml:space="preserve">Mēneša amatalga </t>
  </si>
  <si>
    <t>Piemaksas</t>
  </si>
  <si>
    <t>EKK 1100</t>
  </si>
  <si>
    <t xml:space="preserve">Darba devēja  valsts sociālās apdrošināšanas obligātās iemaksas, sociāla rakstura pabalsti un kompensācijas      </t>
  </si>
  <si>
    <t>Darba devēja izdevumi veselības apdrošināšanai teritoriālās struktūrvienības vecākajiem referentiem</t>
  </si>
  <si>
    <t>EKK 1200</t>
  </si>
  <si>
    <t>EKK 1000</t>
  </si>
  <si>
    <t>EKK 2000</t>
  </si>
  <si>
    <t>EKK 2200</t>
  </si>
  <si>
    <t xml:space="preserve">             Krājumi, materiāli, biroja preces</t>
  </si>
  <si>
    <t>Izdevumi kopā</t>
  </si>
  <si>
    <t>EKK 2300</t>
  </si>
  <si>
    <t>EKK 1000, EKK 2000</t>
  </si>
  <si>
    <r>
      <t>Darba devēja VSAOI 24,09%</t>
    </r>
    <r>
      <rPr>
        <b/>
        <sz val="10"/>
        <color indexed="8"/>
        <rFont val="Times New Roman"/>
        <family val="1"/>
        <charset val="186"/>
      </rPr>
      <t xml:space="preserve"> </t>
    </r>
  </si>
  <si>
    <r>
      <t>Izdevumi par apkuri</t>
    </r>
    <r>
      <rPr>
        <sz val="12"/>
        <color indexed="8"/>
        <rFont val="Times New Roman"/>
        <family val="1"/>
        <charset val="186"/>
      </rPr>
      <t xml:space="preserve"> </t>
    </r>
  </si>
  <si>
    <r>
      <t>Izdevumi par elektroenerģiju, ūdeni un kanalizāciju</t>
    </r>
    <r>
      <rPr>
        <sz val="12"/>
        <color indexed="8"/>
        <rFont val="Times New Roman"/>
        <family val="1"/>
        <charset val="186"/>
      </rPr>
      <t xml:space="preserve"> </t>
    </r>
  </si>
  <si>
    <t>Iekšzemes komandējumi un dienesta braucieni</t>
  </si>
  <si>
    <t>EKK 2100</t>
  </si>
  <si>
    <t>EKK 2230</t>
  </si>
  <si>
    <t>EKK 5000</t>
  </si>
  <si>
    <t>EKK 5230</t>
  </si>
  <si>
    <t>Vienreizējie izdevumi</t>
  </si>
  <si>
    <t>EKK 2000; 5000</t>
  </si>
  <si>
    <t xml:space="preserve">Kārtējie izdevumi </t>
  </si>
  <si>
    <t xml:space="preserve">Izdevumi pamatkapitāla veidošanai </t>
  </si>
  <si>
    <t>Krēsls</t>
  </si>
  <si>
    <t xml:space="preserve"> Dokumentu plaukts</t>
  </si>
  <si>
    <t>Printeris</t>
  </si>
  <si>
    <t>Apmeklētāju krēsls</t>
  </si>
  <si>
    <t>Galda lampa</t>
  </si>
  <si>
    <t>Tālruņa aparāts</t>
  </si>
  <si>
    <t>Pārējais inventārs</t>
  </si>
  <si>
    <t>Darba galds</t>
  </si>
  <si>
    <t>Dokumentu skapis</t>
  </si>
  <si>
    <t>Drēbju skapis (1 gab. uz 3 a.v.)</t>
  </si>
  <si>
    <t>Skapis lietu uzglabāšanai</t>
  </si>
  <si>
    <t>Sistēmbloks</t>
  </si>
  <si>
    <t>Monitors</t>
  </si>
  <si>
    <t>EKK 2312</t>
  </si>
  <si>
    <t>UPS</t>
  </si>
  <si>
    <t>Atvaļinājuma pabalsti ierēdņiem</t>
  </si>
  <si>
    <t>EKK 1221</t>
  </si>
  <si>
    <t>EKK 1145</t>
  </si>
  <si>
    <t>EKK 1147</t>
  </si>
  <si>
    <t>Kārtējie izdevumi kopā</t>
  </si>
  <si>
    <t>(ar 2013.g. 1. janvāri)</t>
  </si>
  <si>
    <t>Papildsoda probācijas uzraudzības ieviešana</t>
  </si>
  <si>
    <t>2012.gads</t>
  </si>
  <si>
    <t>2013.gads</t>
  </si>
  <si>
    <t xml:space="preserve">200 Ls × 1 a. v. = 200 Ls </t>
  </si>
  <si>
    <t>30 Ls × 1 a. v. × 12 mēn. = 360 Ls</t>
  </si>
  <si>
    <t>26 Ls × 1 a. v. × 12 mēn. = 312 Ls</t>
  </si>
  <si>
    <t xml:space="preserve">19 Ls × 1 a. v. × 7 mēn. = 133 Ls </t>
  </si>
  <si>
    <t>7 Ls × 1 a. v. × 12 mēn. = 84 Ls</t>
  </si>
  <si>
    <t>3 Ls × 1 a. v. × 12 mēn. = 36 Ls</t>
  </si>
  <si>
    <t>8 Ls × 1 a. v. × 12 mēn. = 96 Ls</t>
  </si>
  <si>
    <t>16 Ls × 1 a. v. × 12 mēn. = 192 Ls</t>
  </si>
  <si>
    <t>6 Ls × 1 a. v. × 12 mēn. = 72 Ls</t>
  </si>
  <si>
    <t>2 Ls × 1 a. v. ×12 mēn. = 24 Ls</t>
  </si>
  <si>
    <t xml:space="preserve">60 Ls × 1 gabals = 60 Ls </t>
  </si>
  <si>
    <t xml:space="preserve">120 Ls × 1 gabals = 120 Ls </t>
  </si>
  <si>
    <t xml:space="preserve">40 Ls × 1 gabals = 40 Ls </t>
  </si>
  <si>
    <t xml:space="preserve">100 Ls × 1 gabals = 100 Ls </t>
  </si>
  <si>
    <t xml:space="preserve">20 Ls × 1 gabals = 20 Ls </t>
  </si>
  <si>
    <t xml:space="preserve">220 Ls × 1 gabals = 220 Ls </t>
  </si>
  <si>
    <t xml:space="preserve">180 Ls × 1 gabals = 180 Ls </t>
  </si>
  <si>
    <t xml:space="preserve">200 Ls × 1 gabals = 200 Ls </t>
  </si>
  <si>
    <t xml:space="preserve">210 Ls × 1 gabals = 210 Ls </t>
  </si>
  <si>
    <t>2011.gadā</t>
  </si>
  <si>
    <t>2012.gadā</t>
  </si>
  <si>
    <t>2013.gadā</t>
  </si>
  <si>
    <t>Ls</t>
  </si>
  <si>
    <t>Pavisam Valsts probācijas dienestam papildus pret kārtējo gadu nepieciešami :</t>
  </si>
  <si>
    <t>Piemaksa ierēdnim, darbiniekam par bīstamību 25% teritoriālās struktūrvienības vecākajiem referentiem - uzraudzības veikšana</t>
  </si>
  <si>
    <t>Piemaksa ierēdnim, darbiniekam 20% apmērā no noteiktās mēnešalgas par prombūtnē esoša nodarbinātā amata pienākumu pildīšanu papildus tiešajiem amata pienākumiem (1 mēnesis gadā - uzraudzības veikšana darbinieka atvaļinājuma laikā)</t>
  </si>
  <si>
    <r>
      <t>(</t>
    </r>
    <r>
      <rPr>
        <b/>
        <sz val="10"/>
        <color indexed="8"/>
        <rFont val="Times New Roman"/>
        <family val="1"/>
        <charset val="186"/>
      </rPr>
      <t>1 amata vieta</t>
    </r>
    <r>
      <rPr>
        <sz val="10"/>
        <color indexed="8"/>
        <rFont val="Times New Roman"/>
        <family val="1"/>
        <charset val="186"/>
      </rPr>
      <t>, 35.saime, II līmenis, 9. mēnešalgu grupa, 4.kvalifikācijas pakāpe 611 × 80% = 488 Ls)</t>
    </r>
  </si>
  <si>
    <t>488 Ls × 1 a. v. × 12 mēn. = 5 856 Ls</t>
  </si>
  <si>
    <t>488 Ls × 25% × 1 a. v. × 12 mēn. = 1 464 Ls</t>
  </si>
  <si>
    <t>488 Ls ×   1 a. v. × 1 mēn. = 488 Ls</t>
  </si>
  <si>
    <t>7 808 Ls × 24,09% = 1 881 Ls</t>
  </si>
  <si>
    <t xml:space="preserve">80 Ls × 1 gabals = 80 Ls </t>
  </si>
  <si>
    <t xml:space="preserve">30 Ls × 1 gabals = 30 Ls </t>
  </si>
  <si>
    <t>488 Ls × 20% × 1 a. v. × 0 mēn. = 0.00 Ls</t>
  </si>
  <si>
    <t xml:space="preserve">Telpu uzturēšanas izdevumi </t>
  </si>
  <si>
    <t>3.5 m2 × 8 Ls mēnesī × 12 mēn. = 336 Ls</t>
  </si>
  <si>
    <t>Telpu noma  (1 a. v. × 50% × 7 m2 = 3.5 m2)</t>
  </si>
  <si>
    <t>Personāla apmācības (25 Ls - lektora pakalpojumu cena par vienu akadēmisko stundu; 32 akadēmiskās stundas gadā = 2 apmācības × 2 dienas × 8 akadēmiskās stundas, optimāli grupā 8 cilvēki: vidēji 1 cilvēka apmācību izmaksas  25 Ls/st × 32 stundas / 8 cilv.  = 100 Ls)</t>
  </si>
  <si>
    <t>100 Ls × 1 a.v. = 100 Ls</t>
  </si>
  <si>
    <t>Likumprojekta „Grozījumi Krimināllikumā” sākotnējās ietekmes novērtējuma ziņojuma (anotācijas) pielikums</t>
  </si>
  <si>
    <t xml:space="preserve">                                     A.Štokenbergs</t>
  </si>
  <si>
    <t>Tieslietu ministrs</t>
  </si>
</sst>
</file>

<file path=xl/styles.xml><?xml version="1.0" encoding="utf-8"?>
<styleSheet xmlns="http://schemas.openxmlformats.org/spreadsheetml/2006/main">
  <fonts count="2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name val="Helv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0"/>
      <color indexed="10"/>
      <name val="Arial"/>
      <family val="2"/>
      <charset val="186"/>
    </font>
    <font>
      <sz val="8"/>
      <color indexed="8"/>
      <name val="Arial"/>
      <family val="2"/>
      <charset val="186"/>
    </font>
    <font>
      <b/>
      <u/>
      <sz val="14"/>
      <color indexed="8"/>
      <name val="Times New Roman"/>
      <family val="1"/>
      <charset val="186"/>
    </font>
    <font>
      <sz val="10"/>
      <color indexed="48"/>
      <name val="Arial"/>
      <family val="2"/>
      <charset val="186"/>
    </font>
    <font>
      <sz val="12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justify" vertical="top" wrapText="1"/>
    </xf>
    <xf numFmtId="1" fontId="5" fillId="2" borderId="2" xfId="0" applyNumberFormat="1" applyFont="1" applyFill="1" applyBorder="1"/>
    <xf numFmtId="0" fontId="7" fillId="0" borderId="0" xfId="0" applyFont="1"/>
    <xf numFmtId="0" fontId="7" fillId="3" borderId="0" xfId="0" applyFont="1" applyFill="1" applyBorder="1"/>
    <xf numFmtId="0" fontId="5" fillId="0" borderId="3" xfId="0" applyFont="1" applyFill="1" applyBorder="1"/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/>
    <xf numFmtId="0" fontId="10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/>
    <xf numFmtId="0" fontId="11" fillId="0" borderId="4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/>
    <xf numFmtId="0" fontId="11" fillId="4" borderId="4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/>
    </xf>
    <xf numFmtId="0" fontId="5" fillId="5" borderId="3" xfId="0" applyFont="1" applyFill="1" applyBorder="1"/>
    <xf numFmtId="0" fontId="10" fillId="4" borderId="3" xfId="0" applyFont="1" applyFill="1" applyBorder="1"/>
    <xf numFmtId="0" fontId="4" fillId="5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1" fontId="5" fillId="5" borderId="3" xfId="0" applyNumberFormat="1" applyFont="1" applyFill="1" applyBorder="1"/>
    <xf numFmtId="0" fontId="6" fillId="0" borderId="3" xfId="0" applyFont="1" applyBorder="1"/>
    <xf numFmtId="0" fontId="11" fillId="0" borderId="3" xfId="0" applyFont="1" applyBorder="1" applyAlignment="1">
      <alignment horizontal="left" vertical="top"/>
    </xf>
    <xf numFmtId="0" fontId="10" fillId="5" borderId="3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left" vertical="top" wrapText="1"/>
    </xf>
    <xf numFmtId="0" fontId="5" fillId="5" borderId="1" xfId="0" applyFont="1" applyFill="1" applyBorder="1"/>
    <xf numFmtId="0" fontId="10" fillId="5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top" wrapText="1"/>
    </xf>
    <xf numFmtId="0" fontId="6" fillId="3" borderId="1" xfId="0" applyFont="1" applyFill="1" applyBorder="1"/>
    <xf numFmtId="0" fontId="5" fillId="2" borderId="1" xfId="0" applyFont="1" applyFill="1" applyBorder="1"/>
    <xf numFmtId="0" fontId="10" fillId="5" borderId="6" xfId="0" applyFont="1" applyFill="1" applyBorder="1"/>
    <xf numFmtId="0" fontId="5" fillId="5" borderId="6" xfId="0" applyFont="1" applyFill="1" applyBorder="1"/>
    <xf numFmtId="0" fontId="4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wrapText="1"/>
    </xf>
    <xf numFmtId="0" fontId="5" fillId="2" borderId="3" xfId="0" applyFont="1" applyFill="1" applyBorder="1"/>
    <xf numFmtId="0" fontId="4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/>
    <xf numFmtId="0" fontId="11" fillId="3" borderId="3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/>
    <xf numFmtId="0" fontId="4" fillId="5" borderId="7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left" vertical="top" wrapText="1"/>
    </xf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Fill="1" applyBorder="1"/>
    <xf numFmtId="0" fontId="12" fillId="0" borderId="0" xfId="0" applyFont="1"/>
    <xf numFmtId="0" fontId="15" fillId="0" borderId="0" xfId="0" applyFont="1"/>
    <xf numFmtId="0" fontId="11" fillId="4" borderId="3" xfId="0" applyFont="1" applyFill="1" applyBorder="1" applyAlignment="1">
      <alignment horizontal="left" vertical="top" wrapText="1"/>
    </xf>
    <xf numFmtId="0" fontId="16" fillId="0" borderId="0" xfId="0" applyFont="1"/>
    <xf numFmtId="0" fontId="11" fillId="4" borderId="8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11" fillId="4" borderId="8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7" fillId="3" borderId="1" xfId="0" applyFont="1" applyFill="1" applyBorder="1"/>
    <xf numFmtId="0" fontId="18" fillId="0" borderId="0" xfId="0" applyFont="1"/>
    <xf numFmtId="0" fontId="18" fillId="0" borderId="5" xfId="0" applyFont="1" applyBorder="1"/>
    <xf numFmtId="0" fontId="7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justify" vertical="top" wrapText="1"/>
    </xf>
    <xf numFmtId="0" fontId="11" fillId="3" borderId="3" xfId="0" applyFont="1" applyFill="1" applyBorder="1" applyAlignment="1">
      <alignment horizontal="left" vertical="top" wrapText="1"/>
    </xf>
    <xf numFmtId="0" fontId="1" fillId="0" borderId="0" xfId="0" applyFont="1"/>
    <xf numFmtId="0" fontId="7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4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0" fillId="0" borderId="0" xfId="0" applyFont="1"/>
  </cellXfs>
  <cellStyles count="2">
    <cellStyle name="Parastais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K226"/>
  <sheetViews>
    <sheetView tabSelected="1" workbookViewId="0">
      <pane ySplit="7" topLeftCell="A8" activePane="bottomLeft" state="frozen"/>
      <selection pane="bottomLeft" activeCell="C75" sqref="C75"/>
    </sheetView>
  </sheetViews>
  <sheetFormatPr defaultRowHeight="12.75"/>
  <cols>
    <col min="1" max="1" width="1" customWidth="1"/>
    <col min="2" max="2" width="40" customWidth="1"/>
    <col min="3" max="3" width="35" customWidth="1"/>
    <col min="4" max="4" width="10" customWidth="1"/>
    <col min="5" max="5" width="14.7109375" customWidth="1"/>
    <col min="6" max="6" width="9.5703125" hidden="1" customWidth="1"/>
    <col min="7" max="8" width="0" hidden="1" customWidth="1"/>
  </cols>
  <sheetData>
    <row r="1" spans="1:11" ht="15.75">
      <c r="A1" s="58"/>
      <c r="B1" s="59"/>
      <c r="C1" s="59"/>
      <c r="D1" s="59"/>
      <c r="E1" s="59"/>
    </row>
    <row r="2" spans="1:11" ht="30.75" customHeight="1">
      <c r="A2" s="58"/>
      <c r="B2" s="93" t="s">
        <v>112</v>
      </c>
      <c r="C2" s="95"/>
      <c r="D2" s="95"/>
      <c r="E2" s="95"/>
    </row>
    <row r="3" spans="1:11" ht="15.75">
      <c r="A3" s="93"/>
      <c r="B3" s="94"/>
      <c r="C3" s="94"/>
      <c r="D3" s="94"/>
      <c r="E3" s="94"/>
    </row>
    <row r="4" spans="1:11" ht="15.75">
      <c r="A4" s="58"/>
      <c r="B4" s="58"/>
      <c r="C4" s="58"/>
      <c r="D4" s="58"/>
      <c r="E4" s="58"/>
      <c r="F4" s="1"/>
    </row>
    <row r="5" spans="1:11" ht="15.75">
      <c r="A5" s="60"/>
      <c r="B5" s="57" t="s">
        <v>70</v>
      </c>
      <c r="C5" s="57"/>
      <c r="D5" s="57" t="s">
        <v>69</v>
      </c>
      <c r="E5" s="57"/>
      <c r="F5" s="1"/>
    </row>
    <row r="6" spans="1:11" ht="8.25" customHeight="1">
      <c r="A6" s="59"/>
      <c r="B6" s="61"/>
      <c r="C6" s="61"/>
      <c r="D6" s="61"/>
      <c r="E6" s="61"/>
      <c r="F6" s="9"/>
      <c r="G6" s="9"/>
      <c r="H6" s="9"/>
    </row>
    <row r="7" spans="1:11" ht="18.75" customHeight="1">
      <c r="A7" s="59"/>
      <c r="B7" s="81" t="s">
        <v>0</v>
      </c>
      <c r="C7" s="11"/>
      <c r="D7" s="12" t="s">
        <v>1</v>
      </c>
      <c r="E7" s="13" t="s">
        <v>21</v>
      </c>
      <c r="F7" s="9"/>
      <c r="G7" s="9"/>
      <c r="H7" s="9"/>
    </row>
    <row r="8" spans="1:11" ht="29.25" customHeight="1">
      <c r="A8" s="59"/>
      <c r="B8" s="6" t="s">
        <v>34</v>
      </c>
      <c r="C8" s="7"/>
      <c r="D8" s="14" t="s">
        <v>36</v>
      </c>
      <c r="E8" s="3">
        <v>0</v>
      </c>
      <c r="F8" s="9"/>
      <c r="G8" s="9"/>
      <c r="H8" s="9"/>
    </row>
    <row r="9" spans="1:11" ht="18.75" customHeight="1">
      <c r="A9" s="59"/>
      <c r="B9" s="62"/>
      <c r="C9" s="61"/>
      <c r="D9" s="61"/>
      <c r="E9" s="61"/>
      <c r="F9" s="9"/>
      <c r="G9" s="9"/>
      <c r="H9" s="9"/>
    </row>
    <row r="10" spans="1:11" ht="18.75" customHeight="1">
      <c r="A10" s="59"/>
      <c r="B10" s="81" t="s">
        <v>71</v>
      </c>
      <c r="C10" s="11"/>
      <c r="D10" s="12" t="s">
        <v>1</v>
      </c>
      <c r="E10" s="13" t="s">
        <v>21</v>
      </c>
      <c r="F10" s="9"/>
      <c r="G10" s="9"/>
      <c r="H10" s="9"/>
    </row>
    <row r="11" spans="1:11" ht="26.25" customHeight="1">
      <c r="A11" s="59"/>
      <c r="B11" s="6" t="s">
        <v>34</v>
      </c>
      <c r="C11" s="7"/>
      <c r="D11" s="14" t="s">
        <v>36</v>
      </c>
      <c r="E11" s="3">
        <v>0</v>
      </c>
      <c r="F11" s="9"/>
      <c r="G11" s="9"/>
      <c r="H11" s="9"/>
    </row>
    <row r="12" spans="1:11" ht="7.5" customHeight="1">
      <c r="B12" s="4"/>
      <c r="C12" s="10"/>
      <c r="D12" s="10"/>
      <c r="E12" s="5"/>
    </row>
    <row r="13" spans="1:11" ht="15.75" customHeight="1">
      <c r="B13" s="80" t="s">
        <v>72</v>
      </c>
      <c r="C13" s="10"/>
      <c r="D13" s="10"/>
      <c r="E13" s="5"/>
    </row>
    <row r="14" spans="1:11">
      <c r="B14" s="51"/>
      <c r="C14" s="51"/>
      <c r="D14" s="77" t="s">
        <v>1</v>
      </c>
      <c r="E14" s="78" t="s">
        <v>21</v>
      </c>
      <c r="F14" s="64"/>
      <c r="G14" s="64"/>
      <c r="H14" s="64"/>
      <c r="I14" s="64"/>
    </row>
    <row r="15" spans="1:11" ht="25.5">
      <c r="B15" s="6" t="s">
        <v>34</v>
      </c>
      <c r="C15" s="7"/>
      <c r="D15" s="14" t="s">
        <v>36</v>
      </c>
      <c r="E15" s="3">
        <f>E16+E29+E45</f>
        <v>13126</v>
      </c>
      <c r="F15" s="83"/>
      <c r="G15" s="83"/>
      <c r="H15" s="83"/>
      <c r="I15" s="83"/>
      <c r="J15" s="83"/>
      <c r="K15" s="83"/>
    </row>
    <row r="16" spans="1:11" ht="15.75">
      <c r="B16" s="2" t="s">
        <v>2</v>
      </c>
      <c r="C16" s="2"/>
      <c r="D16" s="15" t="s">
        <v>30</v>
      </c>
      <c r="E16" s="8">
        <f>E17+E24</f>
        <v>9889</v>
      </c>
      <c r="F16" s="83"/>
      <c r="G16" s="83"/>
      <c r="H16" s="83"/>
      <c r="I16" s="83"/>
      <c r="J16" s="83"/>
      <c r="K16" s="83"/>
    </row>
    <row r="17" spans="2:11" ht="15.75">
      <c r="B17" s="31" t="s">
        <v>3</v>
      </c>
      <c r="C17" s="32"/>
      <c r="D17" s="29" t="s">
        <v>26</v>
      </c>
      <c r="E17" s="33">
        <f>E18+E21</f>
        <v>7320</v>
      </c>
      <c r="F17" s="83"/>
      <c r="G17" s="83"/>
      <c r="H17" s="83"/>
      <c r="I17" s="83"/>
      <c r="J17" s="83"/>
      <c r="K17" s="83"/>
    </row>
    <row r="18" spans="2:11">
      <c r="B18" s="16" t="s">
        <v>24</v>
      </c>
      <c r="C18" s="16"/>
      <c r="D18" s="16" t="s">
        <v>4</v>
      </c>
      <c r="E18" s="17">
        <f>SUM(E19:E20)</f>
        <v>5856</v>
      </c>
      <c r="F18" s="83"/>
      <c r="G18" s="83"/>
      <c r="H18" s="83"/>
      <c r="I18" s="83"/>
      <c r="J18" s="83"/>
      <c r="K18" s="83"/>
    </row>
    <row r="19" spans="2:11">
      <c r="B19" s="18" t="s">
        <v>23</v>
      </c>
      <c r="C19" s="19" t="s">
        <v>100</v>
      </c>
      <c r="D19" s="96" t="s">
        <v>4</v>
      </c>
      <c r="E19" s="98">
        <f>488*1*12</f>
        <v>5856</v>
      </c>
      <c r="F19" s="83"/>
      <c r="G19" s="83"/>
      <c r="H19" s="83"/>
      <c r="I19" s="83"/>
      <c r="J19" s="83"/>
      <c r="K19" s="83"/>
    </row>
    <row r="20" spans="2:11" ht="25.5">
      <c r="B20" s="20" t="s">
        <v>99</v>
      </c>
      <c r="C20" s="19"/>
      <c r="D20" s="97"/>
      <c r="E20" s="98"/>
      <c r="F20" s="83"/>
      <c r="G20" s="83"/>
      <c r="H20" s="83"/>
      <c r="I20" s="83"/>
      <c r="J20" s="83"/>
      <c r="K20" s="83"/>
    </row>
    <row r="21" spans="2:11">
      <c r="B21" s="30" t="s">
        <v>25</v>
      </c>
      <c r="C21" s="16"/>
      <c r="D21" s="16" t="s">
        <v>5</v>
      </c>
      <c r="E21" s="17">
        <f>SUM(E22:E23)</f>
        <v>1464</v>
      </c>
      <c r="F21" s="83"/>
      <c r="G21" s="83"/>
      <c r="H21" s="83"/>
      <c r="I21" s="83"/>
      <c r="J21" s="83"/>
      <c r="K21" s="83"/>
    </row>
    <row r="22" spans="2:11" ht="39" customHeight="1">
      <c r="B22" s="21" t="s">
        <v>97</v>
      </c>
      <c r="C22" s="22" t="s">
        <v>101</v>
      </c>
      <c r="D22" s="66" t="s">
        <v>66</v>
      </c>
      <c r="E22" s="69">
        <f>488*0.25*1*12</f>
        <v>1464</v>
      </c>
      <c r="F22" s="83"/>
      <c r="G22" s="83"/>
      <c r="H22" s="83"/>
      <c r="I22" s="83"/>
      <c r="J22" s="83"/>
      <c r="K22" s="83"/>
    </row>
    <row r="23" spans="2:11" ht="69.75" customHeight="1">
      <c r="B23" s="89" t="s">
        <v>98</v>
      </c>
      <c r="C23" s="90" t="s">
        <v>106</v>
      </c>
      <c r="D23" s="70" t="s">
        <v>67</v>
      </c>
      <c r="E23" s="71">
        <v>0</v>
      </c>
      <c r="F23" s="83"/>
      <c r="G23" s="83"/>
      <c r="H23" s="83"/>
      <c r="I23" s="83"/>
      <c r="J23" s="83"/>
      <c r="K23" s="83"/>
    </row>
    <row r="24" spans="2:11" ht="38.25">
      <c r="B24" s="27" t="s">
        <v>27</v>
      </c>
      <c r="C24" s="28"/>
      <c r="D24" s="29" t="s">
        <v>29</v>
      </c>
      <c r="E24" s="29">
        <f>SUM(E25:E28)</f>
        <v>2569</v>
      </c>
      <c r="F24" s="83"/>
      <c r="G24" s="83"/>
      <c r="H24" s="83"/>
      <c r="I24" s="83"/>
      <c r="J24" s="83"/>
      <c r="K24" s="83"/>
    </row>
    <row r="25" spans="2:11">
      <c r="B25" s="24" t="s">
        <v>37</v>
      </c>
      <c r="C25" s="24" t="s">
        <v>103</v>
      </c>
      <c r="D25" s="67" t="s">
        <v>6</v>
      </c>
      <c r="E25" s="72">
        <v>1881</v>
      </c>
      <c r="F25" s="83"/>
      <c r="G25" s="83"/>
      <c r="H25" s="83"/>
      <c r="I25" s="83"/>
      <c r="J25" s="83"/>
      <c r="K25" s="83"/>
    </row>
    <row r="26" spans="2:11">
      <c r="B26" s="24" t="s">
        <v>64</v>
      </c>
      <c r="C26" s="63" t="s">
        <v>102</v>
      </c>
      <c r="D26" s="68" t="s">
        <v>65</v>
      </c>
      <c r="E26" s="72">
        <v>488</v>
      </c>
      <c r="F26" s="83"/>
      <c r="G26" s="83"/>
      <c r="H26" s="83"/>
      <c r="I26" s="83"/>
      <c r="J26" s="83"/>
      <c r="K26" s="83"/>
    </row>
    <row r="27" spans="2:11" ht="27" customHeight="1">
      <c r="B27" s="24" t="s">
        <v>28</v>
      </c>
      <c r="C27" s="26" t="s">
        <v>73</v>
      </c>
      <c r="D27" s="68" t="s">
        <v>20</v>
      </c>
      <c r="E27" s="72">
        <f>200*1</f>
        <v>200</v>
      </c>
      <c r="F27" s="83"/>
      <c r="G27" s="83"/>
      <c r="H27" s="83"/>
      <c r="I27" s="83"/>
      <c r="J27" s="83"/>
      <c r="K27" s="83"/>
    </row>
    <row r="28" spans="2:11" ht="24" customHeight="1">
      <c r="B28" s="25" t="s">
        <v>22</v>
      </c>
      <c r="C28" s="65"/>
      <c r="D28" s="73"/>
      <c r="E28" s="74"/>
      <c r="F28" s="83"/>
      <c r="G28" s="83"/>
      <c r="H28" s="83"/>
      <c r="I28" s="83"/>
      <c r="J28" s="83"/>
      <c r="K28" s="83"/>
    </row>
    <row r="29" spans="2:11" ht="15.75">
      <c r="B29" s="50" t="s">
        <v>68</v>
      </c>
      <c r="C29" s="75"/>
      <c r="D29" s="40" t="s">
        <v>31</v>
      </c>
      <c r="E29" s="43">
        <f>E30+E32+E42</f>
        <v>1817</v>
      </c>
      <c r="F29" s="83"/>
      <c r="G29" s="83"/>
      <c r="H29" s="83"/>
      <c r="I29" s="83"/>
      <c r="J29" s="83"/>
      <c r="K29" s="83"/>
    </row>
    <row r="30" spans="2:11" ht="15.75">
      <c r="B30" s="27" t="s">
        <v>40</v>
      </c>
      <c r="C30" s="76"/>
      <c r="D30" s="38" t="s">
        <v>41</v>
      </c>
      <c r="E30" s="38">
        <f>E31</f>
        <v>360</v>
      </c>
      <c r="F30" s="83"/>
      <c r="G30" s="83"/>
      <c r="H30" s="83"/>
      <c r="I30" s="83"/>
      <c r="J30" s="83"/>
      <c r="K30" s="83"/>
    </row>
    <row r="31" spans="2:11">
      <c r="B31" s="41" t="s">
        <v>40</v>
      </c>
      <c r="C31" s="22" t="s">
        <v>74</v>
      </c>
      <c r="D31" s="79" t="s">
        <v>41</v>
      </c>
      <c r="E31" s="42">
        <f>30*12</f>
        <v>360</v>
      </c>
      <c r="F31" s="83"/>
      <c r="G31" s="83"/>
      <c r="H31" s="83"/>
      <c r="I31" s="83"/>
      <c r="J31" s="83"/>
      <c r="K31" s="83"/>
    </row>
    <row r="32" spans="2:11">
      <c r="B32" s="27" t="s">
        <v>8</v>
      </c>
      <c r="C32" s="39"/>
      <c r="D32" s="38" t="s">
        <v>32</v>
      </c>
      <c r="E32" s="38">
        <f>SUM(E33:E41)</f>
        <v>1361</v>
      </c>
      <c r="F32" s="83"/>
      <c r="G32" s="83"/>
      <c r="H32" s="83"/>
      <c r="I32" s="83"/>
      <c r="J32" s="83"/>
      <c r="K32" s="83"/>
    </row>
    <row r="33" spans="2:11">
      <c r="B33" s="22" t="s">
        <v>8</v>
      </c>
      <c r="C33" s="22" t="s">
        <v>75</v>
      </c>
      <c r="D33" s="22" t="s">
        <v>7</v>
      </c>
      <c r="E33" s="34">
        <f>26*1*12</f>
        <v>312</v>
      </c>
      <c r="F33" s="83"/>
      <c r="G33" s="83"/>
      <c r="H33" s="83"/>
      <c r="I33" s="83"/>
      <c r="J33" s="83"/>
      <c r="K33" s="83"/>
    </row>
    <row r="34" spans="2:11">
      <c r="B34" s="22" t="s">
        <v>38</v>
      </c>
      <c r="C34" s="22" t="s">
        <v>76</v>
      </c>
      <c r="D34" s="22" t="s">
        <v>9</v>
      </c>
      <c r="E34" s="34">
        <f>19*1*7</f>
        <v>133</v>
      </c>
      <c r="F34" s="83"/>
      <c r="G34" s="83"/>
      <c r="H34" s="83"/>
      <c r="I34" s="83"/>
      <c r="J34" s="83"/>
      <c r="K34" s="83"/>
    </row>
    <row r="35" spans="2:11" ht="15.75">
      <c r="B35" s="35" t="s">
        <v>39</v>
      </c>
      <c r="C35" s="35" t="s">
        <v>77</v>
      </c>
      <c r="D35" s="22" t="s">
        <v>9</v>
      </c>
      <c r="E35" s="34">
        <f>7*1*12</f>
        <v>84</v>
      </c>
      <c r="F35" s="83"/>
      <c r="G35" s="83"/>
      <c r="H35" s="83"/>
      <c r="I35" s="83"/>
      <c r="J35" s="83"/>
      <c r="K35" s="83"/>
    </row>
    <row r="36" spans="2:11" ht="77.25" customHeight="1">
      <c r="B36" s="85" t="s">
        <v>110</v>
      </c>
      <c r="C36" s="86" t="s">
        <v>111</v>
      </c>
      <c r="D36" s="87" t="s">
        <v>42</v>
      </c>
      <c r="E36" s="88">
        <f>1*100</f>
        <v>100</v>
      </c>
      <c r="F36" s="83"/>
      <c r="G36" s="83"/>
      <c r="H36" s="83"/>
      <c r="I36" s="83"/>
      <c r="J36" s="83"/>
      <c r="K36" s="83"/>
    </row>
    <row r="37" spans="2:11">
      <c r="B37" s="35" t="s">
        <v>11</v>
      </c>
      <c r="C37" s="35" t="s">
        <v>78</v>
      </c>
      <c r="D37" s="22" t="s">
        <v>10</v>
      </c>
      <c r="E37" s="34">
        <f>3*1*12</f>
        <v>36</v>
      </c>
      <c r="F37" s="83"/>
      <c r="G37" s="83"/>
      <c r="H37" s="83"/>
      <c r="I37" s="83"/>
      <c r="J37" s="83"/>
      <c r="K37" s="83"/>
    </row>
    <row r="38" spans="2:11">
      <c r="B38" s="22" t="s">
        <v>107</v>
      </c>
      <c r="C38" s="35" t="s">
        <v>81</v>
      </c>
      <c r="D38" s="22" t="s">
        <v>10</v>
      </c>
      <c r="E38" s="34">
        <f>6*1*12</f>
        <v>72</v>
      </c>
      <c r="F38" s="83"/>
      <c r="G38" s="83"/>
      <c r="H38" s="83"/>
      <c r="I38" s="83"/>
      <c r="J38" s="83"/>
      <c r="K38" s="83"/>
    </row>
    <row r="39" spans="2:11">
      <c r="B39" s="35" t="s">
        <v>13</v>
      </c>
      <c r="C39" s="35" t="s">
        <v>79</v>
      </c>
      <c r="D39" s="22" t="s">
        <v>12</v>
      </c>
      <c r="E39" s="34">
        <f>8*1*12</f>
        <v>96</v>
      </c>
      <c r="F39" s="83"/>
      <c r="G39" s="83"/>
      <c r="H39" s="83"/>
      <c r="I39" s="83"/>
      <c r="J39" s="83"/>
      <c r="K39" s="83"/>
    </row>
    <row r="40" spans="2:11">
      <c r="B40" s="35" t="s">
        <v>14</v>
      </c>
      <c r="C40" s="35" t="s">
        <v>80</v>
      </c>
      <c r="D40" s="22" t="s">
        <v>12</v>
      </c>
      <c r="E40" s="34">
        <f>16*1*12</f>
        <v>192</v>
      </c>
      <c r="F40" s="83"/>
      <c r="G40" s="83"/>
      <c r="H40" s="83"/>
      <c r="I40" s="83"/>
      <c r="J40" s="83"/>
      <c r="K40" s="83"/>
    </row>
    <row r="41" spans="2:11">
      <c r="B41" s="35" t="s">
        <v>109</v>
      </c>
      <c r="C41" s="35" t="s">
        <v>108</v>
      </c>
      <c r="D41" s="22" t="s">
        <v>15</v>
      </c>
      <c r="E41" s="34">
        <f>3.5*8*12</f>
        <v>336</v>
      </c>
      <c r="F41" s="83"/>
      <c r="G41" s="83"/>
      <c r="H41" s="83"/>
      <c r="I41" s="83"/>
      <c r="J41" s="83"/>
      <c r="K41" s="83"/>
    </row>
    <row r="42" spans="2:11">
      <c r="B42" s="36" t="s">
        <v>33</v>
      </c>
      <c r="C42" s="37"/>
      <c r="D42" s="38" t="s">
        <v>35</v>
      </c>
      <c r="E42" s="29">
        <f>SUM(E43:E44)</f>
        <v>96</v>
      </c>
      <c r="F42" s="83"/>
      <c r="G42" s="83"/>
      <c r="H42" s="83"/>
      <c r="I42" s="83"/>
      <c r="J42" s="83"/>
      <c r="K42" s="83"/>
    </row>
    <row r="43" spans="2:11" ht="25.5">
      <c r="B43" s="22" t="s">
        <v>17</v>
      </c>
      <c r="C43" s="35" t="s">
        <v>81</v>
      </c>
      <c r="D43" s="22" t="s">
        <v>16</v>
      </c>
      <c r="E43" s="34">
        <f>6*1*12</f>
        <v>72</v>
      </c>
      <c r="F43" s="83"/>
      <c r="G43" s="83"/>
      <c r="H43" s="83"/>
      <c r="I43" s="83"/>
      <c r="J43" s="83"/>
      <c r="K43" s="83"/>
    </row>
    <row r="44" spans="2:11">
      <c r="B44" s="35" t="s">
        <v>19</v>
      </c>
      <c r="C44" s="35" t="s">
        <v>82</v>
      </c>
      <c r="D44" s="22" t="s">
        <v>18</v>
      </c>
      <c r="E44" s="34">
        <f>2*1*12</f>
        <v>24</v>
      </c>
      <c r="F44" s="83"/>
      <c r="G44" s="83"/>
      <c r="H44" s="83"/>
      <c r="I44" s="83"/>
      <c r="J44" s="83"/>
      <c r="K44" s="83"/>
    </row>
    <row r="45" spans="2:11" ht="26.25">
      <c r="B45" s="46" t="s">
        <v>45</v>
      </c>
      <c r="C45" s="47"/>
      <c r="D45" s="48" t="s">
        <v>46</v>
      </c>
      <c r="E45" s="49">
        <f>E46+E54</f>
        <v>1420</v>
      </c>
      <c r="F45" s="83"/>
      <c r="G45" s="83"/>
      <c r="H45" s="83"/>
      <c r="I45" s="83"/>
      <c r="J45" s="83"/>
      <c r="K45" s="83"/>
    </row>
    <row r="46" spans="2:11" ht="15.75">
      <c r="B46" s="31" t="s">
        <v>47</v>
      </c>
      <c r="C46" s="53"/>
      <c r="D46" s="54" t="s">
        <v>16</v>
      </c>
      <c r="E46" s="29">
        <f>SUM(E47:E53)</f>
        <v>380</v>
      </c>
      <c r="F46" s="83"/>
      <c r="G46" s="83"/>
      <c r="H46" s="83"/>
      <c r="I46" s="83"/>
      <c r="J46" s="83"/>
      <c r="K46" s="83"/>
    </row>
    <row r="47" spans="2:11">
      <c r="B47" s="23" t="s">
        <v>49</v>
      </c>
      <c r="C47" s="52" t="s">
        <v>83</v>
      </c>
      <c r="D47" s="70" t="s">
        <v>62</v>
      </c>
      <c r="E47" s="71">
        <f>60*1</f>
        <v>60</v>
      </c>
      <c r="F47" s="83"/>
      <c r="G47" s="83"/>
      <c r="H47" s="83"/>
      <c r="I47" s="83"/>
      <c r="J47" s="83"/>
      <c r="K47" s="83"/>
    </row>
    <row r="48" spans="2:11">
      <c r="B48" s="23" t="s">
        <v>50</v>
      </c>
      <c r="C48" s="52" t="s">
        <v>84</v>
      </c>
      <c r="D48" s="70" t="s">
        <v>62</v>
      </c>
      <c r="E48" s="71">
        <f>120*1</f>
        <v>120</v>
      </c>
      <c r="F48" s="83"/>
      <c r="G48" s="83"/>
      <c r="H48" s="83"/>
      <c r="I48" s="83"/>
      <c r="J48" s="83"/>
      <c r="K48" s="83"/>
    </row>
    <row r="49" spans="2:11">
      <c r="B49" s="23" t="s">
        <v>52</v>
      </c>
      <c r="C49" s="52" t="s">
        <v>85</v>
      </c>
      <c r="D49" s="70" t="s">
        <v>62</v>
      </c>
      <c r="E49" s="71">
        <f>40*1</f>
        <v>40</v>
      </c>
      <c r="F49" s="83"/>
      <c r="G49" s="83"/>
      <c r="H49" s="83"/>
      <c r="I49" s="83"/>
      <c r="J49" s="83"/>
      <c r="K49" s="83"/>
    </row>
    <row r="50" spans="2:11">
      <c r="B50" s="23" t="s">
        <v>51</v>
      </c>
      <c r="C50" s="52" t="s">
        <v>86</v>
      </c>
      <c r="D50" s="70" t="s">
        <v>62</v>
      </c>
      <c r="E50" s="71">
        <f>1*100</f>
        <v>100</v>
      </c>
      <c r="F50" s="83"/>
      <c r="G50" s="83"/>
      <c r="H50" s="83"/>
      <c r="I50" s="83"/>
      <c r="J50" s="83"/>
      <c r="K50" s="83"/>
    </row>
    <row r="51" spans="2:11">
      <c r="B51" s="23" t="s">
        <v>54</v>
      </c>
      <c r="C51" s="52" t="s">
        <v>87</v>
      </c>
      <c r="D51" s="70" t="s">
        <v>62</v>
      </c>
      <c r="E51" s="71">
        <f>20*1</f>
        <v>20</v>
      </c>
      <c r="F51" s="83"/>
      <c r="G51" s="83"/>
      <c r="H51" s="83"/>
      <c r="I51" s="83"/>
      <c r="J51" s="83"/>
      <c r="K51" s="83"/>
    </row>
    <row r="52" spans="2:11">
      <c r="B52" s="23" t="s">
        <v>53</v>
      </c>
      <c r="C52" s="52" t="s">
        <v>87</v>
      </c>
      <c r="D52" s="70" t="s">
        <v>62</v>
      </c>
      <c r="E52" s="71">
        <f>20*1</f>
        <v>20</v>
      </c>
      <c r="F52" s="83"/>
      <c r="G52" s="83"/>
      <c r="H52" s="83"/>
      <c r="I52" s="83"/>
      <c r="J52" s="83"/>
      <c r="K52" s="83"/>
    </row>
    <row r="53" spans="2:11">
      <c r="B53" s="23" t="s">
        <v>55</v>
      </c>
      <c r="C53" s="52" t="s">
        <v>87</v>
      </c>
      <c r="D53" s="70" t="s">
        <v>62</v>
      </c>
      <c r="E53" s="71">
        <f>20*1</f>
        <v>20</v>
      </c>
      <c r="F53" s="83"/>
      <c r="G53" s="83"/>
      <c r="H53" s="83"/>
      <c r="I53" s="83"/>
      <c r="J53" s="83"/>
      <c r="K53" s="83"/>
    </row>
    <row r="54" spans="2:11" ht="15.75">
      <c r="B54" s="55" t="s">
        <v>48</v>
      </c>
      <c r="C54" s="56"/>
      <c r="D54" s="44" t="s">
        <v>43</v>
      </c>
      <c r="E54" s="45">
        <f>SUM(E55:E61)</f>
        <v>1040</v>
      </c>
      <c r="F54" s="83"/>
      <c r="G54" s="83"/>
      <c r="H54" s="83"/>
      <c r="I54" s="83"/>
      <c r="J54" s="83"/>
      <c r="K54" s="83"/>
    </row>
    <row r="55" spans="2:11">
      <c r="B55" s="23" t="s">
        <v>56</v>
      </c>
      <c r="C55" s="52" t="s">
        <v>88</v>
      </c>
      <c r="D55" s="70" t="s">
        <v>44</v>
      </c>
      <c r="E55" s="71">
        <f>220*1</f>
        <v>220</v>
      </c>
      <c r="F55" s="83"/>
      <c r="G55" s="83"/>
      <c r="H55" s="83"/>
      <c r="I55" s="83"/>
      <c r="J55" s="83"/>
      <c r="K55" s="83"/>
    </row>
    <row r="56" spans="2:11">
      <c r="B56" s="23" t="s">
        <v>57</v>
      </c>
      <c r="C56" s="52" t="s">
        <v>91</v>
      </c>
      <c r="D56" s="70" t="s">
        <v>44</v>
      </c>
      <c r="E56" s="71">
        <f>210*1</f>
        <v>210</v>
      </c>
      <c r="F56" s="83"/>
      <c r="G56" s="83"/>
      <c r="H56" s="83"/>
      <c r="I56" s="83"/>
      <c r="J56" s="83"/>
      <c r="K56" s="83"/>
    </row>
    <row r="57" spans="2:11">
      <c r="B57" s="23" t="s">
        <v>58</v>
      </c>
      <c r="C57" s="52" t="s">
        <v>89</v>
      </c>
      <c r="D57" s="70" t="s">
        <v>44</v>
      </c>
      <c r="E57" s="71">
        <f>180*1</f>
        <v>180</v>
      </c>
      <c r="F57" s="83"/>
      <c r="G57" s="83"/>
      <c r="H57" s="83"/>
      <c r="I57" s="83"/>
      <c r="J57" s="83"/>
      <c r="K57" s="83"/>
    </row>
    <row r="58" spans="2:11">
      <c r="B58" s="23" t="s">
        <v>59</v>
      </c>
      <c r="C58" s="52" t="s">
        <v>90</v>
      </c>
      <c r="D58" s="70" t="s">
        <v>44</v>
      </c>
      <c r="E58" s="71">
        <f>200*1</f>
        <v>200</v>
      </c>
      <c r="F58" s="83"/>
      <c r="G58" s="83"/>
      <c r="H58" s="83"/>
      <c r="I58" s="83"/>
      <c r="J58" s="83"/>
      <c r="K58" s="83"/>
    </row>
    <row r="59" spans="2:11">
      <c r="B59" s="23" t="s">
        <v>60</v>
      </c>
      <c r="C59" s="52" t="s">
        <v>84</v>
      </c>
      <c r="D59" s="70" t="s">
        <v>44</v>
      </c>
      <c r="E59" s="71">
        <f>120*1</f>
        <v>120</v>
      </c>
      <c r="F59" s="83"/>
      <c r="G59" s="83"/>
      <c r="H59" s="83"/>
      <c r="I59" s="83"/>
      <c r="J59" s="83"/>
      <c r="K59" s="83"/>
    </row>
    <row r="60" spans="2:11">
      <c r="B60" s="23" t="s">
        <v>61</v>
      </c>
      <c r="C60" s="52" t="s">
        <v>104</v>
      </c>
      <c r="D60" s="70" t="s">
        <v>44</v>
      </c>
      <c r="E60" s="71">
        <f>80*1</f>
        <v>80</v>
      </c>
      <c r="F60" s="83"/>
      <c r="G60" s="83"/>
      <c r="H60" s="83"/>
      <c r="I60" s="83"/>
      <c r="J60" s="83"/>
      <c r="K60" s="83"/>
    </row>
    <row r="61" spans="2:11">
      <c r="B61" s="23" t="s">
        <v>63</v>
      </c>
      <c r="C61" s="52" t="s">
        <v>105</v>
      </c>
      <c r="D61" s="70" t="s">
        <v>44</v>
      </c>
      <c r="E61" s="71">
        <f>30*1</f>
        <v>30</v>
      </c>
      <c r="F61" s="83"/>
      <c r="G61" s="83"/>
      <c r="H61" s="83"/>
      <c r="I61" s="83"/>
      <c r="J61" s="83"/>
      <c r="K61" s="83"/>
    </row>
    <row r="62" spans="2:11">
      <c r="B62" s="9"/>
      <c r="C62" s="9"/>
      <c r="D62" s="9"/>
      <c r="E62" s="9"/>
      <c r="F62" s="83"/>
      <c r="G62" s="83"/>
      <c r="H62" s="83"/>
      <c r="I62" s="83"/>
      <c r="J62" s="83"/>
      <c r="K62" s="83"/>
    </row>
    <row r="63" spans="2:11">
      <c r="B63" s="83"/>
      <c r="C63" s="83"/>
      <c r="D63" s="83"/>
      <c r="E63" s="83"/>
      <c r="F63" s="83"/>
      <c r="G63" s="83"/>
      <c r="H63" s="83"/>
      <c r="I63" s="83"/>
      <c r="J63" s="83"/>
      <c r="K63" s="83"/>
    </row>
    <row r="64" spans="2:11">
      <c r="B64" s="92" t="s">
        <v>96</v>
      </c>
      <c r="C64" s="92"/>
      <c r="D64" s="92"/>
      <c r="E64" s="92"/>
      <c r="F64" s="83"/>
      <c r="G64" s="83"/>
      <c r="H64" s="83"/>
      <c r="I64" s="83"/>
      <c r="J64" s="83"/>
      <c r="K64" s="83"/>
    </row>
    <row r="65" spans="2:11">
      <c r="B65" s="82"/>
      <c r="C65" s="82" t="s">
        <v>92</v>
      </c>
      <c r="D65" s="91">
        <v>0</v>
      </c>
      <c r="E65" s="9" t="s">
        <v>95</v>
      </c>
      <c r="F65" s="83"/>
      <c r="G65" s="83"/>
      <c r="H65" s="83"/>
      <c r="I65" s="83"/>
      <c r="J65" s="83"/>
      <c r="K65" s="83"/>
    </row>
    <row r="66" spans="2:11">
      <c r="B66" s="82"/>
      <c r="C66" s="82" t="s">
        <v>93</v>
      </c>
      <c r="D66" s="91">
        <v>0</v>
      </c>
      <c r="E66" s="9" t="s">
        <v>95</v>
      </c>
      <c r="F66" s="83"/>
      <c r="G66" s="83"/>
      <c r="H66" s="83"/>
      <c r="I66" s="83"/>
      <c r="J66" s="83"/>
      <c r="K66" s="83"/>
    </row>
    <row r="67" spans="2:11">
      <c r="B67" s="84"/>
      <c r="C67" s="82" t="s">
        <v>94</v>
      </c>
      <c r="D67" s="91">
        <v>13126</v>
      </c>
      <c r="E67" s="9" t="s">
        <v>95</v>
      </c>
      <c r="F67" s="83"/>
      <c r="G67" s="83"/>
      <c r="H67" s="83"/>
      <c r="I67" s="83"/>
      <c r="J67" s="83"/>
      <c r="K67" s="83"/>
    </row>
    <row r="68" spans="2:11">
      <c r="B68" s="83"/>
      <c r="C68" s="83"/>
      <c r="D68" s="83"/>
      <c r="E68" s="83"/>
      <c r="F68" s="83"/>
      <c r="G68" s="83"/>
      <c r="H68" s="83"/>
      <c r="I68" s="83"/>
      <c r="J68" s="83"/>
      <c r="K68" s="83"/>
    </row>
    <row r="69" spans="2:11">
      <c r="B69" s="83"/>
      <c r="C69" s="83"/>
      <c r="D69" s="83"/>
      <c r="E69" s="83"/>
      <c r="F69" s="83"/>
      <c r="G69" s="83"/>
      <c r="H69" s="83"/>
      <c r="I69" s="83"/>
      <c r="J69" s="83"/>
      <c r="K69" s="83"/>
    </row>
    <row r="70" spans="2:11">
      <c r="B70" s="83"/>
      <c r="C70" s="83"/>
      <c r="D70" s="83"/>
      <c r="E70" s="83"/>
      <c r="F70" s="83"/>
      <c r="G70" s="83"/>
      <c r="H70" s="83"/>
      <c r="I70" s="83"/>
      <c r="J70" s="83"/>
      <c r="K70" s="83"/>
    </row>
    <row r="71" spans="2:11" ht="15.75">
      <c r="B71" s="59" t="s">
        <v>114</v>
      </c>
      <c r="C71" s="99" t="s">
        <v>113</v>
      </c>
      <c r="D71" s="83"/>
      <c r="E71" s="83"/>
      <c r="F71" s="83"/>
      <c r="G71" s="83"/>
      <c r="H71" s="83"/>
      <c r="I71" s="83"/>
      <c r="J71" s="83"/>
      <c r="K71" s="83"/>
    </row>
    <row r="72" spans="2:11"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2:11"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2:11"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2:11"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2:11"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2:11"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2:11"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2:11"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2:11"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2:11"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2:11"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2:11"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2:11"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2:11"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2:11"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2:11"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2:11"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2:11"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2:11"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2:11"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2:11"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2:11"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2:11"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2:11"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2:11"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2:11"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2:11"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2:11"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2:11"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2:11"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2:11"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2:11"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2:11"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2:11"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2:11"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2:11"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2:11"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2:11"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2:11"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2:11"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2:11"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2:11"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2:11"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2:11"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2:11"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2:11"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2:11"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2:11"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2:11"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2:11"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2:11"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2:11"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2:11"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2:11"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2:11"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2:11"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2:11"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2:11"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2:11"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2:11"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2:11"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2:11"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2:11"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2:11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</sheetData>
  <mergeCells count="5">
    <mergeCell ref="B64:E64"/>
    <mergeCell ref="A3:E3"/>
    <mergeCell ref="B2:E2"/>
    <mergeCell ref="D19:D20"/>
    <mergeCell ref="E19:E20"/>
  </mergeCells>
  <phoneticPr fontId="2" type="noConversion"/>
  <pageMargins left="0.24" right="0.24" top="0.3" bottom="0.17" header="0.19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Papildsodu uzraudziba</vt:lpstr>
    </vt:vector>
  </TitlesOfParts>
  <Company>HCData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"Grozījumi Kirmināllikumā"</dc:title>
  <dc:subject>Anotācijas pielikums</dc:subject>
  <dc:creator>Uldis Zemzars</dc:creator>
  <dc:description>uldis.zemzars@tm.gov.lv; 67036943</dc:description>
  <cp:lastModifiedBy>uz1401</cp:lastModifiedBy>
  <cp:lastPrinted>2010-11-05T09:49:26Z</cp:lastPrinted>
  <dcterms:created xsi:type="dcterms:W3CDTF">2005-01-23T11:16:05Z</dcterms:created>
  <dcterms:modified xsi:type="dcterms:W3CDTF">2010-11-05T09:49:55Z</dcterms:modified>
</cp:coreProperties>
</file>