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60" windowHeight="118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0" i="1"/>
  <c r="R34"/>
  <c r="Q34"/>
  <c r="G34"/>
  <c r="R33"/>
  <c r="Q33"/>
  <c r="G33"/>
  <c r="R32"/>
  <c r="Q32"/>
  <c r="G32"/>
  <c r="R31"/>
  <c r="Q31"/>
  <c r="G31"/>
  <c r="R10"/>
  <c r="Q13"/>
  <c r="Q12"/>
  <c r="Q10"/>
  <c r="Q11"/>
  <c r="G13"/>
  <c r="G11"/>
  <c r="O11" s="1"/>
  <c r="G12"/>
  <c r="G10"/>
  <c r="R11"/>
  <c r="R12"/>
  <c r="R13"/>
  <c r="R35" l="1"/>
  <c r="C42" s="1"/>
  <c r="Q14"/>
  <c r="C21" s="1"/>
  <c r="Q35"/>
  <c r="C41" s="1"/>
  <c r="H31"/>
  <c r="M31" s="1"/>
  <c r="O31"/>
  <c r="H32"/>
  <c r="P32" s="1"/>
  <c r="S32" s="1"/>
  <c r="O32"/>
  <c r="H33"/>
  <c r="P33" s="1"/>
  <c r="S33" s="1"/>
  <c r="O33"/>
  <c r="H34"/>
  <c r="P34" s="1"/>
  <c r="S34" s="1"/>
  <c r="O34"/>
  <c r="M32"/>
  <c r="R14"/>
  <c r="C22" s="1"/>
  <c r="H10"/>
  <c r="P10" s="1"/>
  <c r="H12"/>
  <c r="P12" s="1"/>
  <c r="S12" s="1"/>
  <c r="O10"/>
  <c r="O13"/>
  <c r="H13"/>
  <c r="M13" s="1"/>
  <c r="H11"/>
  <c r="M11" s="1"/>
  <c r="M10"/>
  <c r="O12"/>
  <c r="M34" l="1"/>
  <c r="M33"/>
  <c r="P31"/>
  <c r="P35" s="1"/>
  <c r="C38" s="1"/>
  <c r="C43" s="1"/>
  <c r="S31"/>
  <c r="S35" s="1"/>
  <c r="O35"/>
  <c r="C39" s="1"/>
  <c r="M12"/>
  <c r="S10"/>
  <c r="O14"/>
  <c r="C19" s="1"/>
  <c r="C20" s="1"/>
  <c r="P13"/>
  <c r="S13" s="1"/>
  <c r="P11"/>
  <c r="S11" s="1"/>
  <c r="S14" l="1"/>
  <c r="P14"/>
  <c r="C18" l="1"/>
  <c r="C23" s="1"/>
</calcChain>
</file>

<file path=xl/sharedStrings.xml><?xml version="1.0" encoding="utf-8"?>
<sst xmlns="http://schemas.openxmlformats.org/spreadsheetml/2006/main" count="95" uniqueCount="49">
  <si>
    <t>Pakalpojuma nosaukums</t>
  </si>
  <si>
    <t>Mērvienība</t>
  </si>
  <si>
    <t>Tiešās izmaksas</t>
  </si>
  <si>
    <t>Laika norma (stundās)</t>
  </si>
  <si>
    <t>Pakalpo-jumu sniegšanā iesaistīto darbinieku atalgo-jums stundā (Ls)</t>
  </si>
  <si>
    <t>Pamatlī-dzekļu nolieto-jums (Ls)</t>
  </si>
  <si>
    <t>Netiešās izmaksas (administ-rācijas izdevumi) (Ls)</t>
  </si>
  <si>
    <t>Atlīdzība (Ls)</t>
  </si>
  <si>
    <t>Preces un pakalpo-jumi (Ls)</t>
  </si>
  <si>
    <t>Kopā papildus nepieciešamais finansē-jums (Ls)</t>
  </si>
  <si>
    <t>Kopā:</t>
  </si>
  <si>
    <t>Pamat-kapitāla veidošana (Ls)</t>
  </si>
  <si>
    <t>Kopā atlīdzība (1000)</t>
  </si>
  <si>
    <t>Kopā preces un pakalpojumi (2000)</t>
  </si>
  <si>
    <t xml:space="preserve">           tai skaitā, atalgojums (1100)</t>
  </si>
  <si>
    <t>Atalgo-jums (Ls)</t>
  </si>
  <si>
    <t>Kopā pamatkapitāla veidošana (5000)</t>
  </si>
  <si>
    <t>Nr.p.k.</t>
  </si>
  <si>
    <t>persona</t>
  </si>
  <si>
    <t>Iesaistīto cilvēku skaits</t>
  </si>
  <si>
    <t xml:space="preserve">2 pasniedzēji </t>
  </si>
  <si>
    <t>5 pasniedzēji</t>
  </si>
  <si>
    <t>8 pasniedzēji</t>
  </si>
  <si>
    <t xml:space="preserve">Valsts sociālās apdroši-nāšanas obligātās iemaksas
(VSAOI) (Ls)
</t>
  </si>
  <si>
    <t>Materiālu izmaksas (Ls)</t>
  </si>
  <si>
    <t>*1</t>
  </si>
  <si>
    <t>*3</t>
  </si>
  <si>
    <t>*4</t>
  </si>
  <si>
    <t xml:space="preserve">Plānotais pakalpo-jumu skaits 2012.gadā </t>
  </si>
  <si>
    <r>
      <t>Pirmās palīdzības pasniedzēju apmācības kursi</t>
    </r>
    <r>
      <rPr>
        <vertAlign val="superscript"/>
        <sz val="9"/>
        <color theme="1"/>
        <rFont val="Times New Roman"/>
        <family val="1"/>
      </rPr>
      <t>3</t>
    </r>
  </si>
  <si>
    <r>
      <t>Atkārtota apliecība par tiesībām nodarboties ar apmācību pirmās palīdzības sniegšanā</t>
    </r>
    <r>
      <rPr>
        <vertAlign val="superscript"/>
        <sz val="9"/>
        <color theme="1"/>
        <rFont val="Times New Roman"/>
        <family val="1"/>
      </rPr>
      <t>3</t>
    </r>
  </si>
  <si>
    <r>
      <t>Sertifikāts par tiesībām apmācīt pirmās palīdzības sniegšanā</t>
    </r>
    <r>
      <rPr>
        <vertAlign val="superscript"/>
        <sz val="9"/>
        <color theme="1"/>
        <rFont val="Times New Roman"/>
        <family val="1"/>
      </rPr>
      <t>3</t>
    </r>
  </si>
  <si>
    <r>
      <t>Atkārtots sertifikāts par tiesībām apmācīt pirmās palīdzības sniegšanā</t>
    </r>
    <r>
      <rPr>
        <vertAlign val="superscript"/>
        <sz val="9"/>
        <color theme="1"/>
        <rFont val="Times New Roman"/>
        <family val="1"/>
      </rPr>
      <t>3</t>
    </r>
  </si>
  <si>
    <t>Samaksa par citiem pakalpo-jumiem (Ls)</t>
  </si>
  <si>
    <t>Kopā
valsts nodevas apmērs uz 1 vienību
(Ls)</t>
  </si>
  <si>
    <t>* veikti aprēķini par izmaksām 11 cilvēku grupai.</t>
  </si>
  <si>
    <t>Kopā papildu nepieciešamais finansējums 2012.g.:</t>
  </si>
  <si>
    <t xml:space="preserve">         * veikti aprēķini par izmaksām 11 cilvēku grupai.</t>
  </si>
  <si>
    <t>Valsts nodevas par pirmās palīdzības pasniedzēju sertificēšanu izcenojumi</t>
  </si>
  <si>
    <t xml:space="preserve">Veselības ministrs </t>
  </si>
  <si>
    <t xml:space="preserve">                                                                   </t>
  </si>
  <si>
    <t xml:space="preserve">     J.Bārzdiņš</t>
  </si>
  <si>
    <t>Ž.Zvaigzne</t>
  </si>
  <si>
    <t xml:space="preserve"> 67876041, Zanete.Zvaigzne@vm.gov.lv</t>
  </si>
  <si>
    <t>II.   Nepieciešamais finansējums 2013. un 2014.gadā:</t>
  </si>
  <si>
    <t>I.   Nepieciešamais finansējums 2012.gadā:</t>
  </si>
  <si>
    <t>Darba devēja VSAOI (1200)</t>
  </si>
  <si>
    <t>Kopā papildu nepieciešamais finansējums 2013.g., 2014.g.:</t>
  </si>
  <si>
    <t>Pielikums likumprojekta "Grozījums Ārstniecības likumā" anotācijai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</si>
</sst>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i/>
      <u/>
      <sz val="10"/>
      <color theme="1"/>
      <name val="Times New Roman"/>
      <family val="1"/>
      <charset val="186"/>
    </font>
    <font>
      <b/>
      <i/>
      <u/>
      <sz val="10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topLeftCell="A22" zoomScaleNormal="100" zoomScaleSheetLayoutView="100" workbookViewId="0">
      <selection activeCell="D54" sqref="D54"/>
    </sheetView>
  </sheetViews>
  <sheetFormatPr defaultRowHeight="15"/>
  <cols>
    <col min="1" max="1" width="3.7109375" customWidth="1"/>
    <col min="2" max="2" width="23.140625" customWidth="1"/>
    <col min="3" max="3" width="8.85546875" customWidth="1"/>
    <col min="4" max="4" width="8.5703125" customWidth="1"/>
    <col min="5" max="5" width="7.140625" customWidth="1"/>
    <col min="6" max="6" width="8.42578125" customWidth="1"/>
    <col min="7" max="7" width="7.28515625" customWidth="1"/>
    <col min="8" max="8" width="7.7109375" customWidth="1"/>
    <col min="9" max="9" width="7.28515625" customWidth="1"/>
    <col min="10" max="10" width="8" customWidth="1"/>
    <col min="11" max="11" width="7.140625" customWidth="1"/>
    <col min="13" max="13" width="8.140625" customWidth="1"/>
    <col min="14" max="14" width="7.7109375" customWidth="1"/>
    <col min="15" max="15" width="7.5703125" customWidth="1"/>
    <col min="16" max="16" width="8.7109375" customWidth="1"/>
    <col min="17" max="17" width="6.85546875" customWidth="1"/>
    <col min="18" max="19" width="7.7109375" customWidth="1"/>
    <col min="20" max="20" width="3.85546875" customWidth="1"/>
    <col min="21" max="21" width="3.5703125" customWidth="1"/>
    <col min="22" max="22" width="3" customWidth="1"/>
    <col min="23" max="23" width="2.7109375" customWidth="1"/>
  </cols>
  <sheetData>
    <row r="1" spans="1:21" ht="2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4" t="s">
        <v>48</v>
      </c>
      <c r="P1" s="54"/>
      <c r="Q1" s="54"/>
      <c r="R1" s="54"/>
      <c r="S1" s="54"/>
    </row>
    <row r="2" spans="1:21" ht="21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54"/>
      <c r="P2" s="54"/>
      <c r="Q2" s="54"/>
      <c r="R2" s="54"/>
      <c r="S2" s="54"/>
      <c r="T2" s="12"/>
      <c r="U2" s="12"/>
    </row>
    <row r="3" spans="1:21" ht="17.2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2"/>
      <c r="U3" s="12"/>
    </row>
    <row r="4" spans="1:21" ht="17.25" customHeight="1">
      <c r="A4" s="50" t="s">
        <v>17</v>
      </c>
      <c r="B4" s="49" t="s">
        <v>0</v>
      </c>
      <c r="C4" s="50" t="s">
        <v>1</v>
      </c>
      <c r="D4" s="50" t="s">
        <v>19</v>
      </c>
      <c r="E4" s="50" t="s">
        <v>3</v>
      </c>
      <c r="F4" s="50" t="s">
        <v>4</v>
      </c>
      <c r="G4" s="49" t="s">
        <v>2</v>
      </c>
      <c r="H4" s="49"/>
      <c r="I4" s="49"/>
      <c r="J4" s="49"/>
      <c r="K4" s="49"/>
      <c r="L4" s="50" t="s">
        <v>6</v>
      </c>
      <c r="M4" s="50" t="s">
        <v>34</v>
      </c>
      <c r="N4" s="50" t="s">
        <v>28</v>
      </c>
      <c r="O4" s="50" t="s">
        <v>15</v>
      </c>
      <c r="P4" s="50" t="s">
        <v>7</v>
      </c>
      <c r="Q4" s="50" t="s">
        <v>8</v>
      </c>
      <c r="R4" s="50" t="s">
        <v>11</v>
      </c>
      <c r="S4" s="50" t="s">
        <v>9</v>
      </c>
      <c r="T4" s="56"/>
      <c r="U4" s="12"/>
    </row>
    <row r="5" spans="1:21" ht="2.25" hidden="1" customHeight="1">
      <c r="A5" s="50"/>
      <c r="B5" s="49"/>
      <c r="C5" s="50"/>
      <c r="D5" s="50"/>
      <c r="E5" s="50"/>
      <c r="F5" s="50"/>
      <c r="G5" s="49"/>
      <c r="H5" s="49"/>
      <c r="I5" s="49"/>
      <c r="J5" s="49"/>
      <c r="K5" s="49"/>
      <c r="L5" s="50"/>
      <c r="M5" s="50"/>
      <c r="N5" s="50"/>
      <c r="O5" s="50"/>
      <c r="P5" s="50"/>
      <c r="Q5" s="50"/>
      <c r="R5" s="50"/>
      <c r="S5" s="50"/>
      <c r="T5" s="56"/>
      <c r="U5" s="12"/>
    </row>
    <row r="6" spans="1:21" ht="34.5" customHeight="1">
      <c r="A6" s="50"/>
      <c r="B6" s="49"/>
      <c r="C6" s="50"/>
      <c r="D6" s="50"/>
      <c r="E6" s="50"/>
      <c r="F6" s="50"/>
      <c r="G6" s="50" t="s">
        <v>15</v>
      </c>
      <c r="H6" s="50" t="s">
        <v>23</v>
      </c>
      <c r="I6" s="50" t="s">
        <v>33</v>
      </c>
      <c r="J6" s="50" t="s">
        <v>24</v>
      </c>
      <c r="K6" s="50" t="s">
        <v>5</v>
      </c>
      <c r="L6" s="50"/>
      <c r="M6" s="50"/>
      <c r="N6" s="50"/>
      <c r="O6" s="50"/>
      <c r="P6" s="50"/>
      <c r="Q6" s="50"/>
      <c r="R6" s="50"/>
      <c r="S6" s="50"/>
      <c r="T6" s="56"/>
      <c r="U6" s="12"/>
    </row>
    <row r="7" spans="1:21" ht="34.5" customHeight="1">
      <c r="A7" s="50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6"/>
      <c r="U7" s="12"/>
    </row>
    <row r="8" spans="1:21" ht="30" customHeight="1">
      <c r="A8" s="50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6"/>
      <c r="U8" s="12"/>
    </row>
    <row r="9" spans="1:21" ht="20.25" customHeight="1">
      <c r="A9" s="57" t="s">
        <v>45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14"/>
      <c r="U9" s="12"/>
    </row>
    <row r="10" spans="1:21" ht="36.75">
      <c r="A10" s="25" t="s">
        <v>25</v>
      </c>
      <c r="B10" s="33" t="s">
        <v>29</v>
      </c>
      <c r="C10" s="27" t="s">
        <v>18</v>
      </c>
      <c r="D10" s="26" t="s">
        <v>20</v>
      </c>
      <c r="E10" s="28">
        <v>78</v>
      </c>
      <c r="F10" s="29">
        <v>8.0500000000000007</v>
      </c>
      <c r="G10" s="30">
        <f>ROUND(E10*F10*2,2)</f>
        <v>1255.8</v>
      </c>
      <c r="H10" s="30">
        <f>G10*0.2409</f>
        <v>302.52222</v>
      </c>
      <c r="I10" s="30">
        <v>857.6</v>
      </c>
      <c r="J10" s="29">
        <v>254.3</v>
      </c>
      <c r="K10" s="30">
        <v>15.13</v>
      </c>
      <c r="L10" s="30">
        <v>394.59</v>
      </c>
      <c r="M10" s="29">
        <f>ROUND((G10+H10+I10+J10+K10+L10)/11,0)</f>
        <v>280</v>
      </c>
      <c r="N10" s="28">
        <v>49</v>
      </c>
      <c r="O10" s="29">
        <f>(N10*G10)/11</f>
        <v>5594.0181818181818</v>
      </c>
      <c r="P10" s="29">
        <f>((G10+H10)*N10/11)</f>
        <v>6941.6171618181825</v>
      </c>
      <c r="Q10" s="29">
        <f>((I10+J10+L10)*N10/11)</f>
        <v>6710.7281818181809</v>
      </c>
      <c r="R10" s="29">
        <f>K10/11</f>
        <v>1.3754545454545455</v>
      </c>
      <c r="S10" s="29">
        <f>P10+Q10+R10</f>
        <v>13653.720798181817</v>
      </c>
      <c r="T10" s="12"/>
      <c r="U10" s="12"/>
    </row>
    <row r="11" spans="1:21" ht="50.25">
      <c r="A11" s="25">
        <v>2</v>
      </c>
      <c r="B11" s="33" t="s">
        <v>30</v>
      </c>
      <c r="C11" s="27" t="s">
        <v>18</v>
      </c>
      <c r="D11" s="26" t="s">
        <v>21</v>
      </c>
      <c r="E11" s="28">
        <v>3</v>
      </c>
      <c r="F11" s="29">
        <v>8</v>
      </c>
      <c r="G11" s="30">
        <f>ROUND(E11*F11*5,2)</f>
        <v>120</v>
      </c>
      <c r="H11" s="30">
        <f t="shared" ref="H11:H13" si="0">G11*0.2409</f>
        <v>28.908000000000001</v>
      </c>
      <c r="I11" s="30">
        <v>50</v>
      </c>
      <c r="J11" s="29">
        <v>18.600000000000001</v>
      </c>
      <c r="K11" s="30">
        <v>0</v>
      </c>
      <c r="L11" s="30">
        <v>32.49</v>
      </c>
      <c r="M11" s="29">
        <f>ROUND((G11+H11+I11+J11+K11+L11),0)</f>
        <v>250</v>
      </c>
      <c r="N11" s="28">
        <v>5</v>
      </c>
      <c r="O11" s="29">
        <f>(N11*G11)</f>
        <v>600</v>
      </c>
      <c r="P11" s="29">
        <f>(G11+H11)*N11</f>
        <v>744.54000000000008</v>
      </c>
      <c r="Q11" s="29">
        <f t="shared" ref="Q11" si="1">(J11+L11+K11)*N11</f>
        <v>255.45000000000002</v>
      </c>
      <c r="R11" s="29">
        <f>K11*N11</f>
        <v>0</v>
      </c>
      <c r="S11" s="29">
        <f>P11+Q11+R11</f>
        <v>999.99000000000012</v>
      </c>
      <c r="T11" s="12"/>
      <c r="U11" s="13"/>
    </row>
    <row r="12" spans="1:21" ht="30.75" customHeight="1">
      <c r="A12" s="25" t="s">
        <v>26</v>
      </c>
      <c r="B12" s="33" t="s">
        <v>31</v>
      </c>
      <c r="C12" s="27" t="s">
        <v>18</v>
      </c>
      <c r="D12" s="26" t="s">
        <v>22</v>
      </c>
      <c r="E12" s="28">
        <v>8</v>
      </c>
      <c r="F12" s="29">
        <v>8.51</v>
      </c>
      <c r="G12" s="30">
        <f>ROUND(E12*F12*8,2)</f>
        <v>544.64</v>
      </c>
      <c r="H12" s="30">
        <f t="shared" si="0"/>
        <v>131.203776</v>
      </c>
      <c r="I12" s="30">
        <v>115.6</v>
      </c>
      <c r="J12" s="29">
        <v>109.66</v>
      </c>
      <c r="K12" s="30">
        <v>0</v>
      </c>
      <c r="L12" s="30">
        <v>133</v>
      </c>
      <c r="M12" s="29">
        <f>ROUND((G12+H12+I12+J12+K12+L12)/11,0)</f>
        <v>94</v>
      </c>
      <c r="N12" s="28">
        <v>48</v>
      </c>
      <c r="O12" s="29">
        <f t="shared" ref="O12:O13" si="2">(N12*G12)/11</f>
        <v>2376.610909090909</v>
      </c>
      <c r="P12" s="29">
        <f>((G12+H12)*N12/11)</f>
        <v>2949.136477090909</v>
      </c>
      <c r="Q12" s="29">
        <f>((J12+L12+K12)*N12/11)</f>
        <v>1058.8800000000001</v>
      </c>
      <c r="R12" s="29">
        <f>K12*N12</f>
        <v>0</v>
      </c>
      <c r="S12" s="29">
        <f>P12+Q12+R12</f>
        <v>4008.0164770909091</v>
      </c>
      <c r="T12" s="12"/>
      <c r="U12" s="12"/>
    </row>
    <row r="13" spans="1:21" ht="38.25">
      <c r="A13" s="25" t="s">
        <v>27</v>
      </c>
      <c r="B13" s="33" t="s">
        <v>32</v>
      </c>
      <c r="C13" s="27" t="s">
        <v>18</v>
      </c>
      <c r="D13" s="26" t="s">
        <v>22</v>
      </c>
      <c r="E13" s="28">
        <v>6</v>
      </c>
      <c r="F13" s="29">
        <v>8.6</v>
      </c>
      <c r="G13" s="30">
        <f>ROUND(E13*F13*8,2)</f>
        <v>412.8</v>
      </c>
      <c r="H13" s="30">
        <f t="shared" si="0"/>
        <v>99.443520000000007</v>
      </c>
      <c r="I13" s="30">
        <v>15.66</v>
      </c>
      <c r="J13" s="29">
        <v>55</v>
      </c>
      <c r="K13" s="30">
        <v>0</v>
      </c>
      <c r="L13" s="30">
        <v>88.1</v>
      </c>
      <c r="M13" s="29">
        <f>ROUND((G13+H13+I13+J13+K13+L13)/11,0)</f>
        <v>61</v>
      </c>
      <c r="N13" s="28">
        <v>29</v>
      </c>
      <c r="O13" s="29">
        <f t="shared" si="2"/>
        <v>1088.2909090909091</v>
      </c>
      <c r="P13" s="29">
        <f>((G13+H13)*N13/11)</f>
        <v>1350.4601890909091</v>
      </c>
      <c r="Q13" s="29">
        <f>((J13+L13+K13)*N13/11)</f>
        <v>377.26363636363635</v>
      </c>
      <c r="R13" s="29">
        <f>K13*N13</f>
        <v>0</v>
      </c>
      <c r="S13" s="29">
        <f>P13+Q13+R13</f>
        <v>1727.7238254545455</v>
      </c>
      <c r="T13" s="12"/>
      <c r="U13" s="12"/>
    </row>
    <row r="14" spans="1:21">
      <c r="A14" s="25"/>
      <c r="B14" s="51" t="s"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29">
        <f>O10+O11+O12+O13</f>
        <v>9658.92</v>
      </c>
      <c r="P14" s="29">
        <f>P10+P11+P12+P13</f>
        <v>11985.753828000001</v>
      </c>
      <c r="Q14" s="29">
        <f>Q10+Q11+Q12+Q13</f>
        <v>8402.3218181818174</v>
      </c>
      <c r="R14" s="29">
        <f>R10+R11+R12+R13</f>
        <v>1.3754545454545455</v>
      </c>
      <c r="S14" s="31">
        <f>S10+S11+S12+S13</f>
        <v>20389.45110072727</v>
      </c>
      <c r="T14" s="13"/>
      <c r="U14" s="12"/>
    </row>
    <row r="15" spans="1:21">
      <c r="A15" s="48" t="s">
        <v>35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6"/>
      <c r="M15" s="7"/>
      <c r="N15" s="8"/>
      <c r="O15" s="9"/>
      <c r="P15" s="9"/>
      <c r="Q15" s="9"/>
      <c r="R15" s="9"/>
      <c r="S15" s="9"/>
      <c r="T15" s="12"/>
      <c r="U15" s="12"/>
    </row>
    <row r="16" spans="1:21">
      <c r="A16" s="41"/>
      <c r="B16" s="42"/>
      <c r="C16" s="42"/>
      <c r="D16" s="41"/>
      <c r="E16" s="41"/>
      <c r="F16" s="41"/>
      <c r="G16" s="41"/>
      <c r="H16" s="41"/>
      <c r="I16" s="41"/>
      <c r="J16" s="41"/>
      <c r="K16" s="41"/>
      <c r="L16" s="6"/>
      <c r="M16" s="7"/>
      <c r="N16" s="8"/>
      <c r="O16" s="9"/>
      <c r="P16" s="9"/>
      <c r="Q16" s="9"/>
      <c r="R16" s="9"/>
      <c r="S16" s="9"/>
      <c r="T16" s="12"/>
      <c r="U16" s="12"/>
    </row>
    <row r="17" spans="1:21">
      <c r="A17" s="19"/>
      <c r="B17" s="20"/>
      <c r="C17" s="20"/>
      <c r="D17" s="19"/>
      <c r="E17" s="19"/>
      <c r="F17" s="19"/>
      <c r="G17" s="19"/>
      <c r="H17" s="19"/>
      <c r="I17" s="19"/>
      <c r="J17" s="19"/>
      <c r="K17" s="19"/>
      <c r="L17" s="6"/>
      <c r="M17" s="7"/>
      <c r="N17" s="8"/>
      <c r="O17" s="9"/>
      <c r="P17" s="9"/>
      <c r="Q17" s="9"/>
      <c r="R17" s="9"/>
      <c r="S17" s="9"/>
      <c r="T17" s="12"/>
      <c r="U17" s="12"/>
    </row>
    <row r="18" spans="1:21">
      <c r="A18" s="18"/>
      <c r="B18" s="43" t="s">
        <v>12</v>
      </c>
      <c r="C18" s="3">
        <f>P14</f>
        <v>11985.753828000001</v>
      </c>
      <c r="D18" s="21"/>
      <c r="E18" s="18"/>
      <c r="F18" s="22"/>
      <c r="G18" s="18"/>
      <c r="H18" s="18"/>
      <c r="I18" s="18"/>
      <c r="J18" s="18"/>
      <c r="K18" s="18"/>
      <c r="L18" s="23"/>
      <c r="M18" s="23"/>
      <c r="N18" s="23"/>
      <c r="O18" s="23"/>
      <c r="P18" s="23"/>
      <c r="Q18" s="23"/>
      <c r="R18" s="23"/>
      <c r="S18" s="37"/>
      <c r="T18" s="12"/>
      <c r="U18" s="12"/>
    </row>
    <row r="19" spans="1:21" ht="28.5" customHeight="1">
      <c r="A19" s="18"/>
      <c r="B19" s="34" t="s">
        <v>14</v>
      </c>
      <c r="C19" s="3">
        <f>O14</f>
        <v>9658.92</v>
      </c>
      <c r="D19" s="69"/>
      <c r="E19" s="18"/>
      <c r="F19" s="22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/>
      <c r="U19" s="12"/>
    </row>
    <row r="20" spans="1:21" ht="18" customHeight="1">
      <c r="A20" s="18"/>
      <c r="B20" s="68" t="s">
        <v>46</v>
      </c>
      <c r="C20" s="3">
        <f>C19*0.2409</f>
        <v>2326.8338280000003</v>
      </c>
      <c r="D20" s="21"/>
      <c r="E20" s="18"/>
      <c r="F20" s="2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/>
      <c r="U20" s="12"/>
    </row>
    <row r="21" spans="1:21" ht="30" customHeight="1">
      <c r="A21" s="18"/>
      <c r="B21" s="44" t="s">
        <v>13</v>
      </c>
      <c r="C21" s="3">
        <f>Q14</f>
        <v>8402.3218181818174</v>
      </c>
      <c r="D21" s="2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21" ht="30" customHeight="1">
      <c r="A22" s="18"/>
      <c r="B22" s="44" t="s">
        <v>16</v>
      </c>
      <c r="C22" s="3">
        <f>R14</f>
        <v>1.3754545454545455</v>
      </c>
      <c r="D22" s="2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1" ht="24" customHeight="1">
      <c r="A23" s="18"/>
      <c r="B23" s="40" t="s">
        <v>36</v>
      </c>
      <c r="C23" s="45">
        <f>C18+C21+C22</f>
        <v>20389.45110072727</v>
      </c>
      <c r="D23" s="21"/>
      <c r="E23" s="18"/>
      <c r="F23" s="2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1">
      <c r="A24" s="18"/>
      <c r="B24" s="24"/>
      <c r="C24" s="21"/>
      <c r="D24" s="21"/>
      <c r="E24" s="18"/>
      <c r="F24" s="22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1">
      <c r="A25" s="60" t="s">
        <v>17</v>
      </c>
      <c r="B25" s="61" t="s">
        <v>0</v>
      </c>
      <c r="C25" s="60" t="s">
        <v>1</v>
      </c>
      <c r="D25" s="60" t="s">
        <v>19</v>
      </c>
      <c r="E25" s="60" t="s">
        <v>3</v>
      </c>
      <c r="F25" s="60" t="s">
        <v>4</v>
      </c>
      <c r="G25" s="61" t="s">
        <v>2</v>
      </c>
      <c r="H25" s="61"/>
      <c r="I25" s="61"/>
      <c r="J25" s="61"/>
      <c r="K25" s="61"/>
      <c r="L25" s="50" t="s">
        <v>6</v>
      </c>
      <c r="M25" s="50" t="s">
        <v>34</v>
      </c>
      <c r="N25" s="50" t="s">
        <v>28</v>
      </c>
      <c r="O25" s="50" t="s">
        <v>15</v>
      </c>
      <c r="P25" s="50" t="s">
        <v>7</v>
      </c>
      <c r="Q25" s="50" t="s">
        <v>8</v>
      </c>
      <c r="R25" s="50" t="s">
        <v>11</v>
      </c>
      <c r="S25" s="50" t="s">
        <v>9</v>
      </c>
    </row>
    <row r="26" spans="1:21" ht="2.25" customHeight="1">
      <c r="A26" s="60"/>
      <c r="B26" s="61"/>
      <c r="C26" s="60"/>
      <c r="D26" s="60"/>
      <c r="E26" s="60"/>
      <c r="F26" s="60"/>
      <c r="G26" s="61"/>
      <c r="H26" s="61"/>
      <c r="I26" s="61"/>
      <c r="J26" s="61"/>
      <c r="K26" s="61"/>
      <c r="L26" s="50"/>
      <c r="M26" s="50"/>
      <c r="N26" s="50"/>
      <c r="O26" s="50"/>
      <c r="P26" s="50"/>
      <c r="Q26" s="50"/>
      <c r="R26" s="50"/>
      <c r="S26" s="50"/>
    </row>
    <row r="27" spans="1:21">
      <c r="A27" s="60"/>
      <c r="B27" s="61"/>
      <c r="C27" s="60"/>
      <c r="D27" s="60"/>
      <c r="E27" s="60"/>
      <c r="F27" s="60"/>
      <c r="G27" s="60" t="s">
        <v>15</v>
      </c>
      <c r="H27" s="60" t="s">
        <v>23</v>
      </c>
      <c r="I27" s="60" t="s">
        <v>33</v>
      </c>
      <c r="J27" s="60" t="s">
        <v>24</v>
      </c>
      <c r="K27" s="60" t="s">
        <v>5</v>
      </c>
      <c r="L27" s="50"/>
      <c r="M27" s="50"/>
      <c r="N27" s="50"/>
      <c r="O27" s="50"/>
      <c r="P27" s="50"/>
      <c r="Q27" s="50"/>
      <c r="R27" s="50"/>
      <c r="S27" s="50"/>
    </row>
    <row r="28" spans="1:21">
      <c r="A28" s="60"/>
      <c r="B28" s="61"/>
      <c r="C28" s="60"/>
      <c r="D28" s="60"/>
      <c r="E28" s="60"/>
      <c r="F28" s="60"/>
      <c r="G28" s="60"/>
      <c r="H28" s="60"/>
      <c r="I28" s="60"/>
      <c r="J28" s="60"/>
      <c r="K28" s="60"/>
      <c r="L28" s="50"/>
      <c r="M28" s="50"/>
      <c r="N28" s="50"/>
      <c r="O28" s="50"/>
      <c r="P28" s="50"/>
      <c r="Q28" s="50"/>
      <c r="R28" s="50"/>
      <c r="S28" s="50"/>
    </row>
    <row r="29" spans="1:21" ht="68.25" customHeight="1">
      <c r="A29" s="60"/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50"/>
      <c r="M29" s="50"/>
      <c r="N29" s="50"/>
      <c r="O29" s="50"/>
      <c r="P29" s="50"/>
      <c r="Q29" s="50"/>
      <c r="R29" s="50"/>
      <c r="S29" s="50"/>
    </row>
    <row r="30" spans="1:21">
      <c r="A30" s="62" t="s">
        <v>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21" ht="27" customHeight="1">
      <c r="A31" s="1" t="s">
        <v>25</v>
      </c>
      <c r="B31" s="32" t="s">
        <v>29</v>
      </c>
      <c r="C31" s="10" t="s">
        <v>18</v>
      </c>
      <c r="D31" s="11" t="s">
        <v>20</v>
      </c>
      <c r="E31" s="2">
        <v>78</v>
      </c>
      <c r="F31" s="3">
        <v>8.0500000000000007</v>
      </c>
      <c r="G31" s="4">
        <f>ROUND(E31*F31*2,2)</f>
        <v>1255.8</v>
      </c>
      <c r="H31" s="4">
        <f>G31*0.2409</f>
        <v>302.52222</v>
      </c>
      <c r="I31" s="4">
        <v>857.6</v>
      </c>
      <c r="J31" s="3">
        <v>254.3</v>
      </c>
      <c r="K31" s="4">
        <v>15.11</v>
      </c>
      <c r="L31" s="4">
        <v>394.59</v>
      </c>
      <c r="M31" s="3">
        <f>ROUND((G31+H31+I31+J31+K31+L31)/11,0)</f>
        <v>280</v>
      </c>
      <c r="N31" s="2">
        <v>50</v>
      </c>
      <c r="O31" s="3">
        <f>(N31*G31)/11</f>
        <v>5708.181818181818</v>
      </c>
      <c r="P31" s="3">
        <f>((G31+H31)*N31/11)</f>
        <v>7083.2828181818186</v>
      </c>
      <c r="Q31" s="3">
        <f>((I31+J31+L31)*N31/11)</f>
        <v>6847.681818181818</v>
      </c>
      <c r="R31" s="3">
        <f>K31/11</f>
        <v>1.3736363636363635</v>
      </c>
      <c r="S31" s="3">
        <f>P31+Q31+R31</f>
        <v>13932.338272727273</v>
      </c>
    </row>
    <row r="32" spans="1:21" ht="39" customHeight="1">
      <c r="A32" s="1">
        <v>2</v>
      </c>
      <c r="B32" s="32" t="s">
        <v>30</v>
      </c>
      <c r="C32" s="10" t="s">
        <v>18</v>
      </c>
      <c r="D32" s="11" t="s">
        <v>21</v>
      </c>
      <c r="E32" s="2">
        <v>3</v>
      </c>
      <c r="F32" s="3">
        <v>8</v>
      </c>
      <c r="G32" s="4">
        <f>ROUND(E32*F32*5,2)</f>
        <v>120</v>
      </c>
      <c r="H32" s="4">
        <f t="shared" ref="H32:H34" si="3">G32*0.2409</f>
        <v>28.908000000000001</v>
      </c>
      <c r="I32" s="4">
        <v>50</v>
      </c>
      <c r="J32" s="3">
        <v>18.600000000000001</v>
      </c>
      <c r="K32" s="4">
        <v>0</v>
      </c>
      <c r="L32" s="4">
        <v>32.49</v>
      </c>
      <c r="M32" s="3">
        <f>ROUND((G32+H32+I32+J32+K32+L32),0)</f>
        <v>250</v>
      </c>
      <c r="N32" s="2">
        <v>0</v>
      </c>
      <c r="O32" s="3">
        <f>(N32*G32)</f>
        <v>0</v>
      </c>
      <c r="P32" s="3">
        <f>(G32+H32)*N32</f>
        <v>0</v>
      </c>
      <c r="Q32" s="3">
        <f t="shared" ref="Q32" si="4">(J32+L32+K32)*N32</f>
        <v>0</v>
      </c>
      <c r="R32" s="3">
        <f>K32*N32</f>
        <v>0</v>
      </c>
      <c r="S32" s="3">
        <f>P32+Q32+R32</f>
        <v>0</v>
      </c>
    </row>
    <row r="33" spans="1:19" ht="39" customHeight="1">
      <c r="A33" s="1" t="s">
        <v>26</v>
      </c>
      <c r="B33" s="32" t="s">
        <v>31</v>
      </c>
      <c r="C33" s="10" t="s">
        <v>18</v>
      </c>
      <c r="D33" s="11" t="s">
        <v>22</v>
      </c>
      <c r="E33" s="2">
        <v>8</v>
      </c>
      <c r="F33" s="3">
        <v>8.51</v>
      </c>
      <c r="G33" s="4">
        <f>ROUND(E33*F33*8,2)</f>
        <v>544.64</v>
      </c>
      <c r="H33" s="4">
        <f t="shared" si="3"/>
        <v>131.203776</v>
      </c>
      <c r="I33" s="4">
        <v>115.6</v>
      </c>
      <c r="J33" s="3">
        <v>109.66</v>
      </c>
      <c r="K33" s="4">
        <v>0</v>
      </c>
      <c r="L33" s="4">
        <v>133</v>
      </c>
      <c r="M33" s="3">
        <f>ROUND((G33+H33+I33+J33+K33+L33)/11,0)</f>
        <v>94</v>
      </c>
      <c r="N33" s="2">
        <v>48</v>
      </c>
      <c r="O33" s="3">
        <f t="shared" ref="O33:O34" si="5">(N33*G33)/11</f>
        <v>2376.610909090909</v>
      </c>
      <c r="P33" s="3">
        <f>((G33+H33)*N33/11)</f>
        <v>2949.136477090909</v>
      </c>
      <c r="Q33" s="3">
        <f>((J33+L33+K33)*N33/11)</f>
        <v>1058.8800000000001</v>
      </c>
      <c r="R33" s="3">
        <f>K33*N33</f>
        <v>0</v>
      </c>
      <c r="S33" s="3">
        <f>P33+Q33+R33</f>
        <v>4008.0164770909091</v>
      </c>
    </row>
    <row r="34" spans="1:19" ht="37.5" customHeight="1">
      <c r="A34" s="1" t="s">
        <v>27</v>
      </c>
      <c r="B34" s="32" t="s">
        <v>32</v>
      </c>
      <c r="C34" s="10" t="s">
        <v>18</v>
      </c>
      <c r="D34" s="11" t="s">
        <v>22</v>
      </c>
      <c r="E34" s="2">
        <v>6</v>
      </c>
      <c r="F34" s="3">
        <v>8.6</v>
      </c>
      <c r="G34" s="4">
        <f>ROUND(E34*F34*8,2)</f>
        <v>412.8</v>
      </c>
      <c r="H34" s="4">
        <f t="shared" si="3"/>
        <v>99.443520000000007</v>
      </c>
      <c r="I34" s="4">
        <v>15.66</v>
      </c>
      <c r="J34" s="3">
        <v>55</v>
      </c>
      <c r="K34" s="4">
        <v>0</v>
      </c>
      <c r="L34" s="4">
        <v>88.1</v>
      </c>
      <c r="M34" s="3">
        <f>ROUND((G34+H34+I34+J34+K34+L34)/11,0)</f>
        <v>61</v>
      </c>
      <c r="N34" s="2">
        <v>9</v>
      </c>
      <c r="O34" s="3">
        <f t="shared" si="5"/>
        <v>337.74545454545455</v>
      </c>
      <c r="P34" s="3">
        <f>((G34+H34)*N34/11)</f>
        <v>419.10833454545451</v>
      </c>
      <c r="Q34" s="3">
        <f>((J34+L34+K34)*N34/11)</f>
        <v>117.08181818181816</v>
      </c>
      <c r="R34" s="3">
        <f>K34*N34</f>
        <v>0</v>
      </c>
      <c r="S34" s="3">
        <f>P34+Q34+R34</f>
        <v>536.19015272727268</v>
      </c>
    </row>
    <row r="35" spans="1:19">
      <c r="A35" s="1"/>
      <c r="B35" s="65" t="s">
        <v>10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">
        <f>O31+O32+O33+O34</f>
        <v>8422.5381818181813</v>
      </c>
      <c r="P35" s="3">
        <f>P31+P32+P33+P34</f>
        <v>10451.527629818183</v>
      </c>
      <c r="Q35" s="3">
        <f>Q31+Q32+Q33+Q34</f>
        <v>8023.6436363636367</v>
      </c>
      <c r="R35" s="3">
        <f>R31+R32+R33+R34</f>
        <v>1.3736363636363635</v>
      </c>
      <c r="S35" s="5">
        <f>S31+S32+S33+S34</f>
        <v>18476.544902545455</v>
      </c>
    </row>
    <row r="36" spans="1:19">
      <c r="A36" s="48" t="s">
        <v>37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6"/>
      <c r="M36" s="7"/>
      <c r="N36" s="8"/>
      <c r="O36" s="9"/>
      <c r="P36" s="9"/>
      <c r="Q36" s="9"/>
      <c r="R36" s="9"/>
      <c r="S36" s="9"/>
    </row>
    <row r="37" spans="1:19">
      <c r="A37" s="19"/>
      <c r="B37" s="20"/>
      <c r="C37" s="20"/>
      <c r="D37" s="19"/>
      <c r="E37" s="19"/>
      <c r="F37" s="19"/>
      <c r="G37" s="19"/>
      <c r="H37" s="19"/>
      <c r="I37" s="19"/>
      <c r="J37" s="19"/>
      <c r="K37" s="19"/>
      <c r="L37" s="6"/>
      <c r="M37" s="7"/>
      <c r="N37" s="8"/>
      <c r="O37" s="9"/>
      <c r="P37" s="9"/>
      <c r="Q37" s="9"/>
      <c r="R37" s="9"/>
      <c r="S37" s="9"/>
    </row>
    <row r="38" spans="1:19">
      <c r="A38" s="18"/>
      <c r="B38" s="43" t="s">
        <v>12</v>
      </c>
      <c r="C38" s="3">
        <f>P35</f>
        <v>10451.527629818183</v>
      </c>
      <c r="D38" s="21"/>
      <c r="E38" s="18"/>
      <c r="F38" s="22"/>
      <c r="G38" s="18"/>
      <c r="H38" s="18"/>
      <c r="I38" s="18"/>
      <c r="J38" s="18"/>
      <c r="K38" s="18"/>
      <c r="L38" s="23"/>
      <c r="M38" s="23"/>
      <c r="N38" s="23"/>
      <c r="O38" s="23"/>
      <c r="P38" s="23"/>
      <c r="Q38" s="23"/>
      <c r="R38" s="23"/>
      <c r="S38" s="23"/>
    </row>
    <row r="39" spans="1:19" ht="24">
      <c r="A39" s="18"/>
      <c r="B39" s="15" t="s">
        <v>14</v>
      </c>
      <c r="C39" s="3">
        <f>O35</f>
        <v>8422.5381818181813</v>
      </c>
      <c r="D39" s="21"/>
      <c r="E39" s="18"/>
      <c r="F39" s="22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2"/>
    </row>
    <row r="40" spans="1:19">
      <c r="A40" s="18"/>
      <c r="B40" s="68" t="s">
        <v>46</v>
      </c>
      <c r="C40" s="3">
        <f>C39*0.2409</f>
        <v>2028.9894479999998</v>
      </c>
      <c r="D40" s="21"/>
      <c r="E40" s="18"/>
      <c r="F40" s="22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2"/>
    </row>
    <row r="41" spans="1:19" ht="24">
      <c r="A41" s="18"/>
      <c r="B41" s="44" t="s">
        <v>13</v>
      </c>
      <c r="C41" s="3">
        <f>Q35</f>
        <v>8023.6436363636367</v>
      </c>
      <c r="D41" s="21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24">
      <c r="A42" s="18"/>
      <c r="B42" s="44" t="s">
        <v>16</v>
      </c>
      <c r="C42" s="3">
        <f>R35</f>
        <v>1.3736363636363635</v>
      </c>
      <c r="D42" s="2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24.75" customHeight="1">
      <c r="A43" s="18"/>
      <c r="B43" s="40" t="s">
        <v>47</v>
      </c>
      <c r="C43" s="45">
        <f>C38+C41+C42</f>
        <v>18476.544902545458</v>
      </c>
      <c r="D43" s="21"/>
      <c r="E43" s="18"/>
      <c r="F43" s="22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.75">
      <c r="A45" s="1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18"/>
    </row>
    <row r="46" spans="1:19" ht="18.75">
      <c r="A46" s="18"/>
      <c r="B46" s="39"/>
      <c r="C46" s="39"/>
      <c r="D46" s="39"/>
      <c r="E46" s="38" t="s">
        <v>39</v>
      </c>
      <c r="F46" s="38"/>
      <c r="G46" s="38"/>
      <c r="H46" s="38"/>
      <c r="I46" s="38"/>
      <c r="J46" s="38" t="s">
        <v>40</v>
      </c>
      <c r="K46" s="38"/>
      <c r="L46" s="38"/>
      <c r="M46" s="46" t="s">
        <v>41</v>
      </c>
      <c r="N46" s="46"/>
      <c r="O46" s="46"/>
      <c r="P46" s="39"/>
      <c r="Q46" s="39"/>
      <c r="R46" s="39"/>
      <c r="S46" s="18"/>
    </row>
    <row r="47" spans="1:19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5.75">
      <c r="A48" s="18"/>
      <c r="B48" s="16">
        <v>40603.48541666667</v>
      </c>
      <c r="C48" s="35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5.75">
      <c r="A49" s="18"/>
      <c r="B49" s="17" t="s">
        <v>42</v>
      </c>
      <c r="C49" s="3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>
      <c r="A50" s="18"/>
      <c r="B50" s="47" t="s">
        <v>43</v>
      </c>
      <c r="C50" s="4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</sheetData>
  <mergeCells count="51">
    <mergeCell ref="R25:R29"/>
    <mergeCell ref="A30:S30"/>
    <mergeCell ref="B35:N35"/>
    <mergeCell ref="A36:K36"/>
    <mergeCell ref="S25:S29"/>
    <mergeCell ref="G27:G29"/>
    <mergeCell ref="H27:H29"/>
    <mergeCell ref="I27:I29"/>
    <mergeCell ref="J27:J29"/>
    <mergeCell ref="K27:K29"/>
    <mergeCell ref="Q4:Q8"/>
    <mergeCell ref="T4:T8"/>
    <mergeCell ref="A9:S9"/>
    <mergeCell ref="A25:A29"/>
    <mergeCell ref="B25:B29"/>
    <mergeCell ref="C25:C29"/>
    <mergeCell ref="D25:D29"/>
    <mergeCell ref="E25:E29"/>
    <mergeCell ref="F25:F29"/>
    <mergeCell ref="G25:K26"/>
    <mergeCell ref="L25:L29"/>
    <mergeCell ref="M25:M29"/>
    <mergeCell ref="N25:N29"/>
    <mergeCell ref="O25:O29"/>
    <mergeCell ref="P25:P29"/>
    <mergeCell ref="Q25:Q29"/>
    <mergeCell ref="O1:S2"/>
    <mergeCell ref="A3:S3"/>
    <mergeCell ref="J6:J8"/>
    <mergeCell ref="K6:K8"/>
    <mergeCell ref="L4:L8"/>
    <mergeCell ref="M4:M8"/>
    <mergeCell ref="N4:N8"/>
    <mergeCell ref="O4:O8"/>
    <mergeCell ref="R4:R8"/>
    <mergeCell ref="S4:S8"/>
    <mergeCell ref="D4:D8"/>
    <mergeCell ref="I6:I8"/>
    <mergeCell ref="G6:G8"/>
    <mergeCell ref="F4:F8"/>
    <mergeCell ref="H6:H8"/>
    <mergeCell ref="P4:P8"/>
    <mergeCell ref="M46:O46"/>
    <mergeCell ref="B50:C50"/>
    <mergeCell ref="A15:K15"/>
    <mergeCell ref="G4:K5"/>
    <mergeCell ref="B4:B8"/>
    <mergeCell ref="C4:C8"/>
    <mergeCell ref="E4:E8"/>
    <mergeCell ref="A4:A8"/>
    <mergeCell ref="B14:N14"/>
  </mergeCells>
  <pageMargins left="0.70866141732283472" right="0.70866141732283472" top="0.59055118110236227" bottom="0.39370078740157483" header="0.31496062992125984" footer="0.31496062992125984"/>
  <pageSetup paperSize="9" scale="75" orientation="landscape" verticalDpi="0" r:id="rId1"/>
  <headerFooter>
    <oddFooter>&amp;LVMAnotp_010311_GrozAL; Likumprojekta „Grozījums Ārstniecības likumā"  pielikums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likumprojekta „Grozījums likumā „Par nodokļiem un nodevām”” anotācijai</dc:title>
  <dc:subject>pielikums</dc:subject>
  <dc:creator>Ž.Zvaigzne</dc:creator>
  <dc:description>67876041, Zanete.Zvaigzne@vm.gov.lv</dc:description>
  <cp:lastModifiedBy>zzvaigzne</cp:lastModifiedBy>
  <cp:lastPrinted>2011-03-01T09:39:23Z</cp:lastPrinted>
  <dcterms:created xsi:type="dcterms:W3CDTF">2010-10-08T10:58:38Z</dcterms:created>
  <dcterms:modified xsi:type="dcterms:W3CDTF">2011-03-01T09:39:46Z</dcterms:modified>
</cp:coreProperties>
</file>