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LAF\Padome_2014\Informativais_zinojums\Uz_MK_300814\"/>
    </mc:Choice>
  </mc:AlternateContent>
  <bookViews>
    <workbookView xWindow="0" yWindow="0" windowWidth="24000" windowHeight="9720"/>
  </bookViews>
  <sheets>
    <sheet name="1.pielikum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 r="AR53" i="1"/>
  <c r="AO53" i="1"/>
  <c r="AM53" i="1"/>
  <c r="AM51" i="1" s="1"/>
  <c r="V53" i="1"/>
  <c r="U53" i="1"/>
  <c r="T53" i="1"/>
  <c r="AR52" i="1"/>
  <c r="AR51" i="1" s="1"/>
  <c r="AO52" i="1"/>
  <c r="AO51" i="1" s="1"/>
  <c r="AM52" i="1"/>
  <c r="V52" i="1"/>
  <c r="U52" i="1"/>
  <c r="T52" i="1"/>
  <c r="AU51" i="1"/>
  <c r="AS51" i="1"/>
  <c r="AL51" i="1"/>
  <c r="AI51" i="1"/>
  <c r="AG51" i="1"/>
  <c r="AF51" i="1"/>
  <c r="AC51" i="1"/>
  <c r="AA51" i="1"/>
  <c r="U51" i="1"/>
  <c r="T51" i="1"/>
  <c r="S51" i="1"/>
  <c r="Q51" i="1"/>
  <c r="O51" i="1"/>
  <c r="L51" i="1"/>
  <c r="J51" i="1"/>
  <c r="H51" i="1"/>
  <c r="F51" i="1"/>
  <c r="E51" i="1"/>
  <c r="D51" i="1"/>
  <c r="C51" i="1"/>
  <c r="AR50" i="1"/>
  <c r="AP50" i="1"/>
  <c r="AO50" i="1"/>
  <c r="AM50" i="1"/>
  <c r="V50" i="1"/>
  <c r="U50" i="1"/>
  <c r="AR49" i="1"/>
  <c r="AP49" i="1"/>
  <c r="AO49" i="1"/>
  <c r="AN49" i="1"/>
  <c r="AM49" i="1"/>
  <c r="AQ49" i="1" s="1"/>
  <c r="AK49" i="1"/>
  <c r="V49" i="1"/>
  <c r="U49" i="1"/>
  <c r="T49" i="1"/>
  <c r="AR48" i="1"/>
  <c r="AP48" i="1"/>
  <c r="AO48" i="1"/>
  <c r="AM48" i="1"/>
  <c r="AR47" i="1"/>
  <c r="AP47" i="1"/>
  <c r="AP43" i="1" s="1"/>
  <c r="AO47" i="1"/>
  <c r="AN47" i="1"/>
  <c r="AM47" i="1"/>
  <c r="AQ47" i="1" s="1"/>
  <c r="AK47" i="1"/>
  <c r="V47" i="1"/>
  <c r="U47" i="1"/>
  <c r="T47" i="1"/>
  <c r="AR46" i="1"/>
  <c r="AP46" i="1"/>
  <c r="AO46" i="1"/>
  <c r="AQ46" i="1" s="1"/>
  <c r="AN46" i="1"/>
  <c r="AM46" i="1"/>
  <c r="AK46" i="1"/>
  <c r="AE46" i="1"/>
  <c r="Y46" i="1"/>
  <c r="V46" i="1"/>
  <c r="U46" i="1"/>
  <c r="T46" i="1"/>
  <c r="AR45" i="1"/>
  <c r="AP45" i="1"/>
  <c r="AO45" i="1"/>
  <c r="AN45" i="1"/>
  <c r="AM45" i="1"/>
  <c r="AR44" i="1"/>
  <c r="AP44" i="1"/>
  <c r="AO44" i="1"/>
  <c r="AQ44" i="1" s="1"/>
  <c r="AN44" i="1"/>
  <c r="AM44" i="1"/>
  <c r="AK44" i="1"/>
  <c r="Y44" i="1"/>
  <c r="V44" i="1"/>
  <c r="U44" i="1"/>
  <c r="U43" i="1" s="1"/>
  <c r="T44" i="1"/>
  <c r="AU43" i="1"/>
  <c r="AS43" i="1"/>
  <c r="AM43" i="1"/>
  <c r="AL43" i="1"/>
  <c r="AJ43" i="1"/>
  <c r="AI43" i="1"/>
  <c r="AK43" i="1" s="1"/>
  <c r="AH43" i="1"/>
  <c r="AG43" i="1"/>
  <c r="AF43" i="1"/>
  <c r="AD43" i="1"/>
  <c r="AC43" i="1"/>
  <c r="AO43" i="1" s="1"/>
  <c r="AQ43" i="1" s="1"/>
  <c r="AB43" i="1"/>
  <c r="AA43" i="1"/>
  <c r="AE43" i="1" s="1"/>
  <c r="S43" i="1"/>
  <c r="V43" i="1" s="1"/>
  <c r="R43" i="1"/>
  <c r="Q43" i="1"/>
  <c r="P43" i="1"/>
  <c r="O43" i="1"/>
  <c r="L43" i="1"/>
  <c r="J43" i="1"/>
  <c r="I43" i="1"/>
  <c r="H43" i="1"/>
  <c r="G43" i="1"/>
  <c r="F43" i="1"/>
  <c r="E43" i="1"/>
  <c r="D43" i="1"/>
  <c r="C43" i="1"/>
  <c r="AR42" i="1"/>
  <c r="AO42" i="1"/>
  <c r="AM42" i="1"/>
  <c r="V42" i="1"/>
  <c r="U42" i="1"/>
  <c r="T42" i="1"/>
  <c r="AR41" i="1"/>
  <c r="AO41" i="1"/>
  <c r="AM41" i="1"/>
  <c r="AM39" i="1" s="1"/>
  <c r="V41" i="1"/>
  <c r="U41" i="1"/>
  <c r="U39" i="1" s="1"/>
  <c r="T41" i="1"/>
  <c r="AR40" i="1"/>
  <c r="AO40" i="1"/>
  <c r="AO39" i="1" s="1"/>
  <c r="AM40" i="1"/>
  <c r="V40" i="1"/>
  <c r="U40" i="1"/>
  <c r="T40" i="1"/>
  <c r="AU39" i="1"/>
  <c r="AS39" i="1"/>
  <c r="AR39" i="1"/>
  <c r="AL39" i="1"/>
  <c r="AI39" i="1"/>
  <c r="AG39" i="1"/>
  <c r="AF39" i="1"/>
  <c r="AC39" i="1"/>
  <c r="AA39" i="1"/>
  <c r="S39" i="1"/>
  <c r="Q39" i="1"/>
  <c r="O39" i="1"/>
  <c r="L39" i="1"/>
  <c r="J39" i="1"/>
  <c r="H39" i="1"/>
  <c r="F39" i="1"/>
  <c r="D39" i="1"/>
  <c r="C39" i="1"/>
  <c r="AR38" i="1"/>
  <c r="AR36" i="1" s="1"/>
  <c r="AO38" i="1"/>
  <c r="AM38" i="1"/>
  <c r="V38" i="1"/>
  <c r="U38" i="1"/>
  <c r="T38" i="1"/>
  <c r="AR37" i="1"/>
  <c r="AO37" i="1"/>
  <c r="AO36" i="1" s="1"/>
  <c r="V37" i="1"/>
  <c r="U37" i="1"/>
  <c r="U36" i="1" s="1"/>
  <c r="T37" i="1"/>
  <c r="AU36" i="1"/>
  <c r="AS36" i="1"/>
  <c r="AM36" i="1"/>
  <c r="AL36" i="1"/>
  <c r="AI36" i="1"/>
  <c r="AG36" i="1"/>
  <c r="AF36" i="1"/>
  <c r="AC36" i="1"/>
  <c r="AA36" i="1"/>
  <c r="V36" i="1"/>
  <c r="S36" i="1"/>
  <c r="Q36" i="1"/>
  <c r="O36" i="1"/>
  <c r="L36" i="1"/>
  <c r="J36" i="1"/>
  <c r="H36" i="1"/>
  <c r="F36" i="1"/>
  <c r="D36" i="1"/>
  <c r="C36" i="1"/>
  <c r="AR35" i="1"/>
  <c r="AQ35" i="1"/>
  <c r="AP35" i="1"/>
  <c r="AN35" i="1"/>
  <c r="AM35" i="1"/>
  <c r="AK35" i="1"/>
  <c r="Z35" i="1"/>
  <c r="Y35" i="1"/>
  <c r="V35" i="1"/>
  <c r="U35" i="1"/>
  <c r="T35" i="1"/>
  <c r="AR34" i="1"/>
  <c r="AP34" i="1"/>
  <c r="AP29" i="1" s="1"/>
  <c r="AN34" i="1"/>
  <c r="AM34" i="1"/>
  <c r="AQ34" i="1" s="1"/>
  <c r="AK34" i="1"/>
  <c r="AE34" i="1"/>
  <c r="Y34" i="1"/>
  <c r="V34" i="1"/>
  <c r="U34" i="1"/>
  <c r="T34" i="1"/>
  <c r="AR33" i="1"/>
  <c r="AP33" i="1"/>
  <c r="AN33" i="1"/>
  <c r="AM33" i="1"/>
  <c r="AQ33" i="1" s="1"/>
  <c r="AK33" i="1"/>
  <c r="Y33" i="1"/>
  <c r="V33" i="1"/>
  <c r="U33" i="1"/>
  <c r="T33" i="1"/>
  <c r="AR32" i="1"/>
  <c r="AP32" i="1"/>
  <c r="AN32" i="1"/>
  <c r="AM32" i="1"/>
  <c r="AQ32" i="1" s="1"/>
  <c r="AK32" i="1"/>
  <c r="AE32" i="1"/>
  <c r="Y32" i="1"/>
  <c r="V32" i="1"/>
  <c r="U32" i="1"/>
  <c r="T32" i="1"/>
  <c r="AP31" i="1"/>
  <c r="AM31" i="1"/>
  <c r="U31" i="1"/>
  <c r="T31" i="1"/>
  <c r="AR30" i="1"/>
  <c r="AR29" i="1" s="1"/>
  <c r="AP30" i="1"/>
  <c r="AN30" i="1"/>
  <c r="AN29" i="1" s="1"/>
  <c r="AM30" i="1"/>
  <c r="AQ30" i="1" s="1"/>
  <c r="AK30" i="1"/>
  <c r="V30" i="1"/>
  <c r="U30" i="1"/>
  <c r="U29" i="1" s="1"/>
  <c r="T30" i="1"/>
  <c r="AU29" i="1"/>
  <c r="AT29" i="1"/>
  <c r="AS29" i="1"/>
  <c r="AO29" i="1"/>
  <c r="AM29" i="1"/>
  <c r="AQ29" i="1" s="1"/>
  <c r="AL29" i="1"/>
  <c r="AJ29" i="1"/>
  <c r="AI29" i="1"/>
  <c r="AK29" i="1" s="1"/>
  <c r="AH29" i="1"/>
  <c r="AG29" i="1"/>
  <c r="AF29" i="1"/>
  <c r="AD29" i="1"/>
  <c r="AC29" i="1"/>
  <c r="AB29" i="1"/>
  <c r="AA29" i="1"/>
  <c r="AE29" i="1" s="1"/>
  <c r="S29" i="1"/>
  <c r="R29" i="1"/>
  <c r="Q29" i="1"/>
  <c r="P29" i="1"/>
  <c r="O29" i="1"/>
  <c r="L29" i="1"/>
  <c r="J29" i="1"/>
  <c r="I29" i="1"/>
  <c r="H29" i="1"/>
  <c r="G29" i="1"/>
  <c r="F29" i="1"/>
  <c r="E29" i="1"/>
  <c r="D29" i="1"/>
  <c r="C29" i="1"/>
  <c r="AR28" i="1"/>
  <c r="AP28" i="1"/>
  <c r="AM28" i="1"/>
  <c r="AJ28" i="1"/>
  <c r="AI28" i="1"/>
  <c r="AH28" i="1"/>
  <c r="AN28" i="1" s="1"/>
  <c r="AG28" i="1"/>
  <c r="U28" i="1"/>
  <c r="T28" i="1"/>
  <c r="S28" i="1"/>
  <c r="V28" i="1" s="1"/>
  <c r="P28" i="1"/>
  <c r="O28" i="1"/>
  <c r="G28" i="1"/>
  <c r="F28" i="1"/>
  <c r="Y28" i="1" s="1"/>
  <c r="E28" i="1"/>
  <c r="D28" i="1"/>
  <c r="C28" i="1"/>
  <c r="AT27" i="1"/>
  <c r="AR27" i="1"/>
  <c r="AO27" i="1"/>
  <c r="AJ27" i="1"/>
  <c r="AH27" i="1"/>
  <c r="AG27" i="1"/>
  <c r="AM27" i="1" s="1"/>
  <c r="AD27" i="1"/>
  <c r="AB27" i="1"/>
  <c r="AN27" i="1" s="1"/>
  <c r="Y27" i="1"/>
  <c r="V27" i="1"/>
  <c r="T27" i="1"/>
  <c r="R27" i="1"/>
  <c r="P27" i="1"/>
  <c r="K27" i="1"/>
  <c r="I27" i="1"/>
  <c r="G27" i="1"/>
  <c r="E27" i="1"/>
  <c r="AT26" i="1"/>
  <c r="AR26" i="1"/>
  <c r="AR25" i="1" s="1"/>
  <c r="AO26" i="1"/>
  <c r="AM26" i="1"/>
  <c r="AK26" i="1"/>
  <c r="AJ26" i="1"/>
  <c r="AH26" i="1"/>
  <c r="AN26" i="1" s="1"/>
  <c r="AN25" i="1" s="1"/>
  <c r="AE26" i="1"/>
  <c r="AD26" i="1"/>
  <c r="AB26" i="1"/>
  <c r="Z26" i="1"/>
  <c r="Y26" i="1"/>
  <c r="V26" i="1"/>
  <c r="T26" i="1"/>
  <c r="R26" i="1"/>
  <c r="P26" i="1"/>
  <c r="K26" i="1"/>
  <c r="I26" i="1"/>
  <c r="G26" i="1"/>
  <c r="E26" i="1"/>
  <c r="AU25" i="1"/>
  <c r="AT25" i="1"/>
  <c r="AS25" i="1"/>
  <c r="AM25" i="1"/>
  <c r="AL25" i="1"/>
  <c r="AI25" i="1"/>
  <c r="AH25" i="1"/>
  <c r="AG25" i="1"/>
  <c r="AF25" i="1"/>
  <c r="AD25" i="1"/>
  <c r="AC25" i="1"/>
  <c r="AA25" i="1"/>
  <c r="V25" i="1"/>
  <c r="T25" i="1"/>
  <c r="S25" i="1"/>
  <c r="R25" i="1"/>
  <c r="Q25" i="1"/>
  <c r="O25" i="1"/>
  <c r="P25" i="1" s="1"/>
  <c r="L25" i="1"/>
  <c r="J25" i="1"/>
  <c r="K25" i="1" s="1"/>
  <c r="I25" i="1"/>
  <c r="H25" i="1"/>
  <c r="G25" i="1"/>
  <c r="F25" i="1"/>
  <c r="Y25" i="1" s="1"/>
  <c r="E25" i="1"/>
  <c r="D25" i="1"/>
  <c r="C25" i="1"/>
  <c r="AT24" i="1"/>
  <c r="AR24" i="1"/>
  <c r="AO24" i="1"/>
  <c r="AQ24" i="1" s="1"/>
  <c r="AM24" i="1"/>
  <c r="AK24" i="1"/>
  <c r="AJ24" i="1"/>
  <c r="AP24" i="1" s="1"/>
  <c r="AH24" i="1"/>
  <c r="AD24" i="1"/>
  <c r="AB24" i="1"/>
  <c r="AN24" i="1" s="1"/>
  <c r="Z24" i="1"/>
  <c r="Y24" i="1"/>
  <c r="V24" i="1"/>
  <c r="T24" i="1"/>
  <c r="R24" i="1"/>
  <c r="P24" i="1"/>
  <c r="K24" i="1"/>
  <c r="I24" i="1"/>
  <c r="G24" i="1"/>
  <c r="E24" i="1"/>
  <c r="AT23" i="1"/>
  <c r="AR23" i="1"/>
  <c r="AR22" i="1" s="1"/>
  <c r="AO23" i="1"/>
  <c r="AM23" i="1"/>
  <c r="AK23" i="1"/>
  <c r="AJ23" i="1"/>
  <c r="AH23" i="1"/>
  <c r="AN23" i="1" s="1"/>
  <c r="AN22" i="1" s="1"/>
  <c r="AE23" i="1"/>
  <c r="AD23" i="1"/>
  <c r="AB23" i="1"/>
  <c r="Z23" i="1"/>
  <c r="Y23" i="1"/>
  <c r="V23" i="1"/>
  <c r="T23" i="1"/>
  <c r="R23" i="1"/>
  <c r="P23" i="1"/>
  <c r="K23" i="1"/>
  <c r="I23" i="1"/>
  <c r="U23" i="1" s="1"/>
  <c r="G23" i="1"/>
  <c r="E23" i="1"/>
  <c r="AU22" i="1"/>
  <c r="AT22" i="1"/>
  <c r="AS22" i="1"/>
  <c r="AM22" i="1"/>
  <c r="AL22" i="1"/>
  <c r="AI22" i="1"/>
  <c r="AH22" i="1"/>
  <c r="AG22" i="1"/>
  <c r="AF22" i="1"/>
  <c r="AE22" i="1"/>
  <c r="AD22" i="1"/>
  <c r="AC22" i="1"/>
  <c r="AA22" i="1"/>
  <c r="AB22" i="1" s="1"/>
  <c r="V22" i="1"/>
  <c r="T22" i="1"/>
  <c r="S22" i="1"/>
  <c r="R22" i="1"/>
  <c r="Q22" i="1"/>
  <c r="O22" i="1"/>
  <c r="P22" i="1" s="1"/>
  <c r="L22" i="1"/>
  <c r="K22" i="1"/>
  <c r="J22" i="1"/>
  <c r="I22" i="1"/>
  <c r="H22" i="1"/>
  <c r="G22" i="1"/>
  <c r="G17" i="1" s="1"/>
  <c r="F22" i="1"/>
  <c r="Y22" i="1" s="1"/>
  <c r="E22" i="1"/>
  <c r="D22" i="1"/>
  <c r="C22" i="1"/>
  <c r="AT21" i="1"/>
  <c r="AR21" i="1"/>
  <c r="AO21" i="1"/>
  <c r="AQ21" i="1" s="1"/>
  <c r="AM21" i="1"/>
  <c r="AK21" i="1"/>
  <c r="AJ21" i="1"/>
  <c r="AP21" i="1" s="1"/>
  <c r="AH21" i="1"/>
  <c r="AD21" i="1"/>
  <c r="AB21" i="1"/>
  <c r="AN21" i="1" s="1"/>
  <c r="Z21" i="1"/>
  <c r="Y21" i="1"/>
  <c r="V21" i="1"/>
  <c r="T21" i="1"/>
  <c r="R21" i="1"/>
  <c r="P21" i="1"/>
  <c r="K21" i="1"/>
  <c r="I21" i="1"/>
  <c r="G21" i="1"/>
  <c r="E21" i="1"/>
  <c r="AT20" i="1"/>
  <c r="AR20" i="1"/>
  <c r="AR18" i="1" s="1"/>
  <c r="AO20" i="1"/>
  <c r="AQ20" i="1" s="1"/>
  <c r="AM20" i="1"/>
  <c r="AK20" i="1"/>
  <c r="AJ20" i="1"/>
  <c r="AH20" i="1"/>
  <c r="AE20" i="1"/>
  <c r="AD20" i="1"/>
  <c r="AP20" i="1" s="1"/>
  <c r="AB20" i="1"/>
  <c r="Y20" i="1"/>
  <c r="V20" i="1"/>
  <c r="V18" i="1" s="1"/>
  <c r="T20" i="1"/>
  <c r="R20" i="1"/>
  <c r="P20" i="1"/>
  <c r="K20" i="1"/>
  <c r="I20" i="1"/>
  <c r="G20" i="1"/>
  <c r="E20" i="1"/>
  <c r="AT19" i="1"/>
  <c r="AR19" i="1"/>
  <c r="AO19" i="1"/>
  <c r="AQ19" i="1" s="1"/>
  <c r="AM19" i="1"/>
  <c r="AK19" i="1"/>
  <c r="AJ19" i="1"/>
  <c r="AH19" i="1"/>
  <c r="AH18" i="1" s="1"/>
  <c r="AH17" i="1" s="1"/>
  <c r="AE19" i="1"/>
  <c r="AD19" i="1"/>
  <c r="AB19" i="1"/>
  <c r="Z19" i="1"/>
  <c r="Y19" i="1"/>
  <c r="V19" i="1"/>
  <c r="T19" i="1"/>
  <c r="R19" i="1"/>
  <c r="P19" i="1"/>
  <c r="K19" i="1"/>
  <c r="U19" i="1" s="1"/>
  <c r="I19" i="1"/>
  <c r="G19" i="1"/>
  <c r="E19" i="1"/>
  <c r="E18" i="1" s="1"/>
  <c r="E17" i="1" s="1"/>
  <c r="E54" i="1" s="1"/>
  <c r="AT18" i="1"/>
  <c r="AS18" i="1"/>
  <c r="AM18" i="1"/>
  <c r="AL18" i="1"/>
  <c r="AL17" i="1" s="1"/>
  <c r="AI18" i="1"/>
  <c r="AK18" i="1" s="1"/>
  <c r="AG18" i="1"/>
  <c r="AF18" i="1"/>
  <c r="AD18" i="1"/>
  <c r="AC18" i="1"/>
  <c r="AA18" i="1"/>
  <c r="AE18" i="1" s="1"/>
  <c r="T18" i="1"/>
  <c r="Y18" i="1" s="1"/>
  <c r="S18" i="1"/>
  <c r="R18" i="1"/>
  <c r="Q18" i="1"/>
  <c r="O18" i="1"/>
  <c r="P18" i="1" s="1"/>
  <c r="L18" i="1"/>
  <c r="J18" i="1"/>
  <c r="J17" i="1" s="1"/>
  <c r="H18" i="1"/>
  <c r="G18" i="1"/>
  <c r="F18" i="1"/>
  <c r="F17" i="1" s="1"/>
  <c r="D18" i="1"/>
  <c r="C18" i="1"/>
  <c r="AU17" i="1"/>
  <c r="AS17" i="1"/>
  <c r="AT17" i="1" s="1"/>
  <c r="AR17" i="1"/>
  <c r="AM17" i="1"/>
  <c r="AI17" i="1"/>
  <c r="AK17" i="1" s="1"/>
  <c r="AG17" i="1"/>
  <c r="AF17" i="1"/>
  <c r="AC17" i="1"/>
  <c r="AD17" i="1" s="1"/>
  <c r="T17" i="1"/>
  <c r="S17" i="1"/>
  <c r="Q17" i="1"/>
  <c r="R17" i="1" s="1"/>
  <c r="L17" i="1"/>
  <c r="K17" i="1"/>
  <c r="H17" i="1"/>
  <c r="D17" i="1"/>
  <c r="D54" i="1" s="1"/>
  <c r="C17" i="1"/>
  <c r="C54" i="1" s="1"/>
  <c r="AR16" i="1"/>
  <c r="AO16" i="1"/>
  <c r="AQ16" i="1" s="1"/>
  <c r="AM16" i="1"/>
  <c r="AE16" i="1"/>
  <c r="AD16" i="1"/>
  <c r="AP16" i="1" s="1"/>
  <c r="AB16" i="1"/>
  <c r="AN16" i="1" s="1"/>
  <c r="V16" i="1"/>
  <c r="T16" i="1"/>
  <c r="I16" i="1"/>
  <c r="U16" i="1" s="1"/>
  <c r="G16" i="1"/>
  <c r="AR15" i="1"/>
  <c r="AO15" i="1"/>
  <c r="AM15" i="1"/>
  <c r="V15" i="1"/>
  <c r="U15" i="1"/>
  <c r="T15" i="1"/>
  <c r="AR14" i="1"/>
  <c r="AO14" i="1"/>
  <c r="AM14" i="1"/>
  <c r="V14" i="1"/>
  <c r="U14" i="1"/>
  <c r="T14" i="1"/>
  <c r="AR13" i="1"/>
  <c r="AP13" i="1"/>
  <c r="AO13" i="1"/>
  <c r="AM13" i="1"/>
  <c r="AQ13" i="1" s="1"/>
  <c r="AK13" i="1"/>
  <c r="AH13" i="1"/>
  <c r="AE13" i="1"/>
  <c r="AB13" i="1"/>
  <c r="AB10" i="1" s="1"/>
  <c r="V13" i="1"/>
  <c r="T13" i="1"/>
  <c r="R13" i="1"/>
  <c r="P13" i="1"/>
  <c r="K13" i="1"/>
  <c r="U13" i="1" s="1"/>
  <c r="I13" i="1"/>
  <c r="G13" i="1"/>
  <c r="AR12" i="1"/>
  <c r="AR10" i="1" s="1"/>
  <c r="AO12" i="1"/>
  <c r="AM12" i="1"/>
  <c r="V12" i="1"/>
  <c r="U12" i="1"/>
  <c r="T12" i="1"/>
  <c r="AR11" i="1"/>
  <c r="AO11" i="1"/>
  <c r="AM11" i="1"/>
  <c r="V11" i="1"/>
  <c r="U11" i="1"/>
  <c r="T11" i="1"/>
  <c r="AU10" i="1"/>
  <c r="AT10" i="1"/>
  <c r="AT54" i="1" s="1"/>
  <c r="AS10" i="1"/>
  <c r="AP10" i="1"/>
  <c r="AM10" i="1"/>
  <c r="AM54" i="1" s="1"/>
  <c r="AL10" i="1"/>
  <c r="AJ10" i="1"/>
  <c r="AI10" i="1"/>
  <c r="AH10" i="1"/>
  <c r="AG10" i="1"/>
  <c r="AF10" i="1"/>
  <c r="AE10" i="1"/>
  <c r="AD10" i="1"/>
  <c r="AD54" i="1" s="1"/>
  <c r="AC10" i="1"/>
  <c r="AA10" i="1"/>
  <c r="S10" i="1"/>
  <c r="R10" i="1"/>
  <c r="R54" i="1" s="1"/>
  <c r="Q10" i="1"/>
  <c r="Q54" i="1" s="1"/>
  <c r="P10" i="1"/>
  <c r="O10" i="1"/>
  <c r="L10" i="1"/>
  <c r="L54" i="1" s="1"/>
  <c r="J10" i="1"/>
  <c r="I10" i="1"/>
  <c r="H10" i="1"/>
  <c r="G10" i="1"/>
  <c r="F10" i="1"/>
  <c r="AR54" i="1" l="1"/>
  <c r="V17" i="1"/>
  <c r="Z18" i="1"/>
  <c r="Z13" i="1"/>
  <c r="Y13" i="1"/>
  <c r="Z22" i="1"/>
  <c r="Z25" i="1"/>
  <c r="AI54" i="1"/>
  <c r="AK10" i="1"/>
  <c r="AU54" i="1"/>
  <c r="AN13" i="1"/>
  <c r="AN10" i="1" s="1"/>
  <c r="AA17" i="1"/>
  <c r="AA54" i="1" s="1"/>
  <c r="K18" i="1"/>
  <c r="AN19" i="1"/>
  <c r="AN18" i="1" s="1"/>
  <c r="AN17" i="1" s="1"/>
  <c r="AB25" i="1"/>
  <c r="AE25" i="1"/>
  <c r="Z27" i="1"/>
  <c r="AP27" i="1"/>
  <c r="T36" i="1"/>
  <c r="T39" i="1"/>
  <c r="F54" i="1"/>
  <c r="J54" i="1"/>
  <c r="S54" i="1"/>
  <c r="AF54" i="1"/>
  <c r="T10" i="1"/>
  <c r="O17" i="1"/>
  <c r="P17" i="1" s="1"/>
  <c r="Z17" i="1"/>
  <c r="Y17" i="1"/>
  <c r="AQ23" i="1"/>
  <c r="AO22" i="1"/>
  <c r="AQ22" i="1" s="1"/>
  <c r="Z34" i="1"/>
  <c r="G54" i="1"/>
  <c r="K10" i="1"/>
  <c r="K54" i="1" s="1"/>
  <c r="V10" i="1"/>
  <c r="AL54" i="1"/>
  <c r="U10" i="1"/>
  <c r="AO10" i="1"/>
  <c r="I17" i="1"/>
  <c r="AN20" i="1"/>
  <c r="AB18" i="1"/>
  <c r="AJ18" i="1"/>
  <c r="U21" i="1"/>
  <c r="U18" i="1" s="1"/>
  <c r="U17" i="1" s="1"/>
  <c r="U26" i="1"/>
  <c r="U25" i="1" s="1"/>
  <c r="AK28" i="1"/>
  <c r="AO28" i="1"/>
  <c r="AQ28" i="1" s="1"/>
  <c r="Z33" i="1"/>
  <c r="Z46" i="1"/>
  <c r="AH54" i="1"/>
  <c r="Z20" i="1"/>
  <c r="Z32" i="1"/>
  <c r="V29" i="1"/>
  <c r="V51" i="1"/>
  <c r="P54" i="1"/>
  <c r="AK22" i="1"/>
  <c r="AJ22" i="1"/>
  <c r="AP23" i="1"/>
  <c r="AP22" i="1" s="1"/>
  <c r="U24" i="1"/>
  <c r="U22" i="1" s="1"/>
  <c r="AQ26" i="1"/>
  <c r="AO25" i="1"/>
  <c r="AQ25" i="1" s="1"/>
  <c r="AQ27" i="1"/>
  <c r="Z28" i="1"/>
  <c r="I54" i="1"/>
  <c r="AC54" i="1"/>
  <c r="AG54" i="1"/>
  <c r="AS54" i="1"/>
  <c r="I18" i="1"/>
  <c r="AO18" i="1"/>
  <c r="AP19" i="1"/>
  <c r="AP18" i="1" s="1"/>
  <c r="AP17" i="1" s="1"/>
  <c r="AP54" i="1" s="1"/>
  <c r="U20" i="1"/>
  <c r="AK25" i="1"/>
  <c r="AJ25" i="1"/>
  <c r="AP26" i="1"/>
  <c r="AP25" i="1" s="1"/>
  <c r="U27" i="1"/>
  <c r="Z30" i="1"/>
  <c r="T29" i="1"/>
  <c r="Y30" i="1"/>
  <c r="V39" i="1"/>
  <c r="AN43" i="1"/>
  <c r="AR43" i="1"/>
  <c r="Z44" i="1"/>
  <c r="Z47" i="1"/>
  <c r="Y47" i="1"/>
  <c r="Z49" i="1"/>
  <c r="Y49" i="1"/>
  <c r="AK27" i="1"/>
  <c r="T43" i="1"/>
  <c r="Y43" i="1" l="1"/>
  <c r="Z43" i="1"/>
  <c r="X39" i="1"/>
  <c r="Y29" i="1"/>
  <c r="W29" i="1"/>
  <c r="Z29" i="1"/>
  <c r="X29" i="1"/>
  <c r="V54" i="1"/>
  <c r="X10" i="1"/>
  <c r="AJ17" i="1"/>
  <c r="AJ54" i="1" s="1"/>
  <c r="AQ10" i="1"/>
  <c r="W36" i="1"/>
  <c r="AN54" i="1"/>
  <c r="U54" i="1"/>
  <c r="T54" i="1"/>
  <c r="W43" i="1" s="1"/>
  <c r="Y10" i="1"/>
  <c r="W10" i="1"/>
  <c r="Z10" i="1"/>
  <c r="AB17" i="1"/>
  <c r="AB54" i="1" s="1"/>
  <c r="AE17" i="1"/>
  <c r="AK54" i="1"/>
  <c r="AO17" i="1"/>
  <c r="AQ17" i="1" s="1"/>
  <c r="AQ18" i="1"/>
  <c r="AE54" i="1"/>
  <c r="X51" i="1"/>
  <c r="O54" i="1"/>
  <c r="W39" i="1"/>
  <c r="X17" i="1"/>
  <c r="AO54" i="1" l="1"/>
  <c r="AQ54" i="1" s="1"/>
  <c r="Z54" i="1"/>
  <c r="M38" i="1"/>
  <c r="M28" i="1"/>
  <c r="Y54" i="1"/>
  <c r="M53" i="1"/>
  <c r="W50" i="1"/>
  <c r="M50" i="1"/>
  <c r="M41" i="1"/>
  <c r="M37" i="1"/>
  <c r="M30" i="1"/>
  <c r="M27" i="1"/>
  <c r="M26" i="1"/>
  <c r="M24" i="1"/>
  <c r="M23" i="1"/>
  <c r="M21" i="1"/>
  <c r="M20" i="1"/>
  <c r="M19" i="1"/>
  <c r="M42" i="1"/>
  <c r="M40" i="1"/>
  <c r="W35" i="1"/>
  <c r="W26" i="1"/>
  <c r="W21" i="1"/>
  <c r="W19" i="1"/>
  <c r="W52" i="1"/>
  <c r="W47" i="1"/>
  <c r="W45" i="1"/>
  <c r="M44" i="1"/>
  <c r="M36" i="1"/>
  <c r="M35" i="1"/>
  <c r="W25" i="1"/>
  <c r="W23" i="1"/>
  <c r="M14" i="1"/>
  <c r="M11" i="1"/>
  <c r="M52" i="1"/>
  <c r="W46" i="1"/>
  <c r="M46" i="1"/>
  <c r="M33" i="1"/>
  <c r="W16" i="1"/>
  <c r="M16" i="1"/>
  <c r="W42" i="1"/>
  <c r="W34" i="1"/>
  <c r="M34" i="1"/>
  <c r="W27" i="1"/>
  <c r="W18" i="1"/>
  <c r="W15" i="1"/>
  <c r="W12" i="1"/>
  <c r="W40" i="1"/>
  <c r="M32" i="1"/>
  <c r="W24" i="1"/>
  <c r="W22" i="1"/>
  <c r="W20" i="1"/>
  <c r="M15" i="1"/>
  <c r="M13" i="1"/>
  <c r="M12" i="1"/>
  <c r="W11" i="1"/>
  <c r="M17" i="1"/>
  <c r="M10" i="1"/>
  <c r="M25" i="1"/>
  <c r="M43" i="1"/>
  <c r="W28" i="1"/>
  <c r="W37" i="1"/>
  <c r="M39" i="1"/>
  <c r="W13" i="1"/>
  <c r="M29" i="1"/>
  <c r="W17" i="1"/>
  <c r="M51" i="1"/>
  <c r="W32" i="1"/>
  <c r="W53" i="1"/>
  <c r="W41" i="1"/>
  <c r="W14" i="1"/>
  <c r="M18" i="1"/>
  <c r="W38" i="1"/>
  <c r="W51" i="1"/>
  <c r="W33" i="1"/>
  <c r="M22" i="1"/>
  <c r="W44" i="1"/>
  <c r="W49" i="1"/>
  <c r="W30" i="1"/>
  <c r="N53" i="1"/>
  <c r="N50" i="1"/>
  <c r="X48" i="1"/>
  <c r="N41" i="1"/>
  <c r="N37" i="1"/>
  <c r="N30" i="1"/>
  <c r="N27" i="1"/>
  <c r="N26" i="1"/>
  <c r="N24" i="1"/>
  <c r="N23" i="1"/>
  <c r="N21" i="1"/>
  <c r="N20" i="1"/>
  <c r="X45" i="1"/>
  <c r="N44" i="1"/>
  <c r="N33" i="1"/>
  <c r="N32" i="1"/>
  <c r="X47" i="1"/>
  <c r="X41" i="1"/>
  <c r="N38" i="1"/>
  <c r="N35" i="1"/>
  <c r="N25" i="1"/>
  <c r="N14" i="1"/>
  <c r="N11" i="1"/>
  <c r="N52" i="1"/>
  <c r="X49" i="1"/>
  <c r="N39" i="1"/>
  <c r="X30" i="1"/>
  <c r="N28" i="1"/>
  <c r="N22" i="1"/>
  <c r="N13" i="1"/>
  <c r="X53" i="1"/>
  <c r="N46" i="1"/>
  <c r="N43" i="1"/>
  <c r="X37" i="1"/>
  <c r="N51" i="1"/>
  <c r="N42" i="1"/>
  <c r="N34" i="1"/>
  <c r="N18" i="1"/>
  <c r="X13" i="1"/>
  <c r="X38" i="1"/>
  <c r="N29" i="1"/>
  <c r="N19" i="1"/>
  <c r="N15" i="1"/>
  <c r="N12" i="1"/>
  <c r="N40" i="1"/>
  <c r="N16" i="1"/>
  <c r="X14" i="1"/>
  <c r="X11" i="1"/>
  <c r="N10" i="1"/>
  <c r="X28" i="1"/>
  <c r="N17" i="1"/>
  <c r="X23" i="1"/>
  <c r="X33" i="1"/>
  <c r="X46" i="1"/>
  <c r="X26" i="1"/>
  <c r="X35" i="1"/>
  <c r="X24" i="1"/>
  <c r="X42" i="1"/>
  <c r="X18" i="1"/>
  <c r="X22" i="1"/>
  <c r="X12" i="1"/>
  <c r="X43" i="1"/>
  <c r="X32" i="1"/>
  <c r="X44" i="1"/>
  <c r="X36" i="1"/>
  <c r="X27" i="1"/>
  <c r="N36" i="1"/>
  <c r="X50" i="1"/>
  <c r="X20" i="1"/>
  <c r="X19" i="1"/>
  <c r="X40" i="1"/>
  <c r="X25" i="1"/>
  <c r="X15" i="1"/>
  <c r="X34" i="1"/>
  <c r="X16" i="1"/>
  <c r="X52" i="1"/>
  <c r="X21" i="1"/>
</calcChain>
</file>

<file path=xl/comments1.xml><?xml version="1.0" encoding="utf-8"?>
<comments xmlns="http://schemas.openxmlformats.org/spreadsheetml/2006/main">
  <authors>
    <author>Aiva Avota</author>
  </authors>
  <commentList>
    <comment ref="B28" authorId="0" shapeId="0">
      <text>
        <r>
          <rPr>
            <b/>
            <sz val="9"/>
            <color indexed="81"/>
            <rFont val="Tahoma"/>
            <charset val="1"/>
          </rPr>
          <t>Aiva Avota:</t>
        </r>
        <r>
          <rPr>
            <sz val="9"/>
            <color indexed="81"/>
            <rFont val="Tahoma"/>
            <charset val="1"/>
          </rPr>
          <t xml:space="preserve">
IeM+KM</t>
        </r>
      </text>
    </comment>
    <comment ref="C28" authorId="0" shapeId="0">
      <text>
        <r>
          <rPr>
            <b/>
            <sz val="9"/>
            <color indexed="81"/>
            <rFont val="Tahoma"/>
            <charset val="1"/>
          </rPr>
          <t>Aiva Avota:</t>
        </r>
        <r>
          <rPr>
            <sz val="9"/>
            <color indexed="81"/>
            <rFont val="Tahoma"/>
            <charset val="1"/>
          </rPr>
          <t xml:space="preserve">
IeM+KM</t>
        </r>
      </text>
    </comment>
    <comment ref="AL28" authorId="0" shapeId="0">
      <text>
        <r>
          <rPr>
            <b/>
            <sz val="9"/>
            <color indexed="81"/>
            <rFont val="Tahoma"/>
            <charset val="1"/>
          </rPr>
          <t>Aiva Avota:</t>
        </r>
        <r>
          <rPr>
            <sz val="9"/>
            <color indexed="81"/>
            <rFont val="Tahoma"/>
            <charset val="1"/>
          </rPr>
          <t xml:space="preserve">
KM</t>
        </r>
      </text>
    </comment>
  </commentList>
</comments>
</file>

<file path=xl/sharedStrings.xml><?xml version="1.0" encoding="utf-8"?>
<sst xmlns="http://schemas.openxmlformats.org/spreadsheetml/2006/main" count="210" uniqueCount="142">
  <si>
    <r>
      <t>2013.gadā konstatēto neatbilstību apjoms (latos un</t>
    </r>
    <r>
      <rPr>
        <b/>
        <i/>
        <sz val="12"/>
        <color theme="1"/>
        <rFont val="Times New Roman"/>
        <family val="1"/>
        <charset val="186"/>
      </rPr>
      <t xml:space="preserve"> euro</t>
    </r>
    <r>
      <rPr>
        <b/>
        <sz val="12"/>
        <color theme="1"/>
        <rFont val="Times New Roman"/>
        <family val="1"/>
        <charset val="186"/>
      </rPr>
      <t>)</t>
    </r>
    <r>
      <rPr>
        <b/>
        <sz val="12"/>
        <color theme="1"/>
        <rFont val="Times New Roman"/>
        <family val="2"/>
        <charset val="186"/>
      </rPr>
      <t xml:space="preserve"> un neatbilstību gadījumu skaits sadalījumā pa fondiem/programmām, izdalot atsevišķi maksātnespējas un bankrota gadījumus</t>
    </r>
  </si>
  <si>
    <t>1.pielikums</t>
  </si>
  <si>
    <t>Atgūšana 2013.gadā</t>
  </si>
  <si>
    <t>Nr.p.k.</t>
  </si>
  <si>
    <t>Fondi/programmas</t>
  </si>
  <si>
    <t>Apstiprināto projektu skaits ar noslēgtajiem līgumiem 2013.gadā[1]</t>
  </si>
  <si>
    <t>Kopējais pieprasītais publiskais finansējums 2013.gadā[2]</t>
  </si>
  <si>
    <t>Kopējais finansējums projektiem [5], kuros konstatētas neatbilstības, 2013.gadā</t>
  </si>
  <si>
    <t>Ir ziņots EK/OLAF</t>
  </si>
  <si>
    <t xml:space="preserve">Nav ziņots EK/OLAF </t>
  </si>
  <si>
    <t>Kopā 2013.gadā</t>
  </si>
  <si>
    <t>Īpatsvars kopējā 2013.gadā konstatētā neatbilstību apjomā un skaitā</t>
  </si>
  <si>
    <t>Īpatsvars kopējā projektu finansējumā, kuros konstatētas neatbilstības</t>
  </si>
  <si>
    <t>Neatbilstību apjoms vidēji uz vienu neatbilstību 2013.gadā</t>
  </si>
  <si>
    <t>Kopā</t>
  </si>
  <si>
    <t>2013.gadā</t>
  </si>
  <si>
    <t>Neatbilstību apjoms 2013.gadā[3]</t>
  </si>
  <si>
    <t>Neatbilstību gadījumu skaits 2013.gadā</t>
  </si>
  <si>
    <t>Atgūstamā summa</t>
  </si>
  <si>
    <t>Faktiski atgūtā summa</t>
  </si>
  <si>
    <t xml:space="preserve">Slēgto neatbilstību gadījumu skaits </t>
  </si>
  <si>
    <t>Slēgto neatbilstību gadījumu skaits</t>
  </si>
  <si>
    <t xml:space="preserve">Atgūstamā summa </t>
  </si>
  <si>
    <t xml:space="preserve">Faktiski atgūtā summa </t>
  </si>
  <si>
    <t>Maksātnespējas un bankrota gadījumu skaits un apjoms [6]</t>
  </si>
  <si>
    <t>LVL</t>
  </si>
  <si>
    <t>EUR</t>
  </si>
  <si>
    <t>Summa, kas deklarēta</t>
  </si>
  <si>
    <t>Summa, par kuru ir konstatēta neatbilstība, bet kura nav deklarēta</t>
  </si>
  <si>
    <t>% no apjoma</t>
  </si>
  <si>
    <t>% no skaita</t>
  </si>
  <si>
    <t xml:space="preserve">Neatbilstību apjoms </t>
  </si>
  <si>
    <t xml:space="preserve">Neatbilstību gadījumu skaits </t>
  </si>
  <si>
    <t>%</t>
  </si>
  <si>
    <t>Summa</t>
  </si>
  <si>
    <t>Skaits</t>
  </si>
  <si>
    <t>13=(8+10)/$R$49*100%</t>
  </si>
  <si>
    <t>14=12/$S$49 * 100%</t>
  </si>
  <si>
    <t>20=8+10+15+17</t>
  </si>
  <si>
    <t>21=9+11+16+18</t>
  </si>
  <si>
    <t>22=12+19</t>
  </si>
  <si>
    <t>23=20/$T$49 * 100%</t>
  </si>
  <si>
    <t>24=22/$V$49*100%</t>
  </si>
  <si>
    <t>25=20/6 *100%</t>
  </si>
  <si>
    <t>26=20/ 22</t>
  </si>
  <si>
    <t>31=27/29*100%</t>
  </si>
  <si>
    <t>37=35/33*100%</t>
  </si>
  <si>
    <t>39=27+33</t>
  </si>
  <si>
    <t>40=34+36</t>
  </si>
  <si>
    <t>41=29+35</t>
  </si>
  <si>
    <t>42=36+30</t>
  </si>
  <si>
    <t>43=41/39* 100%</t>
  </si>
  <si>
    <t>44=32+38</t>
  </si>
  <si>
    <t>Eiropas Savienības struktūrfondi 2004.-2006.gada plānošanas periods</t>
  </si>
  <si>
    <t>1.1.</t>
  </si>
  <si>
    <r>
      <t>Eiropas Lauksaimniecības virzības un garantiju fonda Virzības daļa</t>
    </r>
    <r>
      <rPr>
        <sz val="12"/>
        <color rgb="FF000000"/>
        <rFont val="Times New Roman"/>
        <family val="2"/>
        <charset val="186"/>
      </rPr>
      <t xml:space="preserve"> (ELVGF Virzības daļa)</t>
    </r>
  </si>
  <si>
    <t>Programma slēgta</t>
  </si>
  <si>
    <t>1.2.</t>
  </si>
  <si>
    <t>Eiropas Lauksaimniecības virzības un garantiju fonda Garantiju daļa (ELVGF Garantiju daļa)</t>
  </si>
  <si>
    <t>1.3.</t>
  </si>
  <si>
    <t>Eiropas Reģionālās attīstības fonds (ERAF)</t>
  </si>
  <si>
    <t>1.4.</t>
  </si>
  <si>
    <t>Eiropas Sociālais fonds (ESF)</t>
  </si>
  <si>
    <t>X</t>
  </si>
  <si>
    <t>1.5.</t>
  </si>
  <si>
    <t>Zivsaimniecības vadības finanšu instruments (ZVFI)</t>
  </si>
  <si>
    <r>
      <t xml:space="preserve">Eiropas Savienības Kohēzijas fonds </t>
    </r>
    <r>
      <rPr>
        <b/>
        <sz val="12"/>
        <color rgb="FF000000"/>
        <rFont val="Times New Roman"/>
        <family val="2"/>
        <charset val="186"/>
      </rPr>
      <t xml:space="preserve"> 2004.-2006.gada plānošanas periods</t>
    </r>
  </si>
  <si>
    <t>Eiropas Savienības struktūrfondi 2007.-2013.gada plānošanas periods</t>
  </si>
  <si>
    <t>3.1.</t>
  </si>
  <si>
    <t>ERAF</t>
  </si>
  <si>
    <t>3.1.1.</t>
  </si>
  <si>
    <t>2.darbības programma "Uzņēmējdarbība un inovācijas"</t>
  </si>
  <si>
    <t>3.1.2.</t>
  </si>
  <si>
    <t>3.darbības programma "Infrastruktūra un pakalpojumi"</t>
  </si>
  <si>
    <t>3.1.3.</t>
  </si>
  <si>
    <t>Tehniskā palīdzība ERAF ieviešanai</t>
  </si>
  <si>
    <t>3.2.</t>
  </si>
  <si>
    <t>ESF</t>
  </si>
  <si>
    <t>3.2.1.</t>
  </si>
  <si>
    <t>1.darbības programma "Cilvēkresursi un nodarbinātība"</t>
  </si>
  <si>
    <t>3.2.2.</t>
  </si>
  <si>
    <t>Tehniskā palīdzība ESF ieviešanai</t>
  </si>
  <si>
    <r>
      <t xml:space="preserve">Eiropas Savienības Kohēzijas fonds </t>
    </r>
    <r>
      <rPr>
        <b/>
        <sz val="12"/>
        <color rgb="FF000000"/>
        <rFont val="Times New Roman"/>
        <family val="2"/>
        <charset val="186"/>
      </rPr>
      <t>2007.-2013.gada plānošanas periods</t>
    </r>
  </si>
  <si>
    <t>4.1.</t>
  </si>
  <si>
    <t>4.2.</t>
  </si>
  <si>
    <t>Tehniskā palīdzība KF ieviešanai</t>
  </si>
  <si>
    <t>Vispārīgā programma „Solidaritāte un migrācijas plūsmu pārvaldība”</t>
  </si>
  <si>
    <t>Eiropas Lauksaimniecības un lauku attīstības fondi 2007.-2013.gada plānošanas periods, neskaitot priekšfinansējumu[4]</t>
  </si>
  <si>
    <t>6.1.</t>
  </si>
  <si>
    <r>
      <t>Eiropas Lauksaimniecības garantiju fonds (E</t>
    </r>
    <r>
      <rPr>
        <sz val="12"/>
        <color rgb="FF000000"/>
        <rFont val="Times New Roman"/>
        <family val="2"/>
        <charset val="186"/>
      </rPr>
      <t>LGF)</t>
    </r>
  </si>
  <si>
    <t>Priekšfinansējums ELGF ietvaros</t>
  </si>
  <si>
    <t>6.2.</t>
  </si>
  <si>
    <r>
      <t>Eiropas Lauksaimniecības fonds lauku attīstībai (</t>
    </r>
    <r>
      <rPr>
        <sz val="12"/>
        <color rgb="FF000000"/>
        <rFont val="Times New Roman"/>
        <family val="2"/>
        <charset val="186"/>
      </rPr>
      <t>ELFLA)</t>
    </r>
  </si>
  <si>
    <t>6.2.1.</t>
  </si>
  <si>
    <t>Priekšfinansējums ELFLA ietvaros</t>
  </si>
  <si>
    <t>6.3.</t>
  </si>
  <si>
    <t>Eiropas Zivsaimniecības fonds (EZF)</t>
  </si>
  <si>
    <t>6.3.1.</t>
  </si>
  <si>
    <t>Priekšfinansējums EZF ietvaros</t>
  </si>
  <si>
    <t>Eiropas Kopienas iniciatīvas</t>
  </si>
  <si>
    <t>7.1.</t>
  </si>
  <si>
    <t>EQUAL programma</t>
  </si>
  <si>
    <t>7.2.</t>
  </si>
  <si>
    <t>Interreg programma</t>
  </si>
  <si>
    <t>Pirmsiestāšanās fondi</t>
  </si>
  <si>
    <t>8.1.</t>
  </si>
  <si>
    <r>
      <t>Pārejas programma (</t>
    </r>
    <r>
      <rPr>
        <i/>
        <sz val="12"/>
        <color rgb="FF000000"/>
        <rFont val="Times New Roman"/>
        <family val="2"/>
        <charset val="186"/>
      </rPr>
      <t>Transition Facility</t>
    </r>
    <r>
      <rPr>
        <sz val="12"/>
        <color rgb="FF000000"/>
        <rFont val="Times New Roman"/>
        <family val="2"/>
        <charset val="186"/>
      </rPr>
      <t>)</t>
    </r>
  </si>
  <si>
    <t>8.2.</t>
  </si>
  <si>
    <t>PHARE programma</t>
  </si>
  <si>
    <t>8.3.</t>
  </si>
  <si>
    <t>SAPARD programma</t>
  </si>
  <si>
    <t>Eiropas Savienības struktūrfondu 3.mērķa „Eiropas teritoriālā sadarbība” programmas</t>
  </si>
  <si>
    <t>9.1.</t>
  </si>
  <si>
    <t>Centrālā Baltijas jūras reģiona pārrobežu sadarbības programma</t>
  </si>
  <si>
    <t>9.2.</t>
  </si>
  <si>
    <t>Latvijas-Lietuvas pārrobežu sadarbības programma</t>
  </si>
  <si>
    <t>9.3.</t>
  </si>
  <si>
    <t>Igaunijas-Latvijas pārrobežu sadarbības programma</t>
  </si>
  <si>
    <t>9.4.</t>
  </si>
  <si>
    <t>Baltijas jūras reģiona transnacionālās sadarbības programma</t>
  </si>
  <si>
    <t>9.5.</t>
  </si>
  <si>
    <t>Starpreģionu sadarbības programmas INTERREG IVC</t>
  </si>
  <si>
    <t>9.6.</t>
  </si>
  <si>
    <t>Pilsētvides attīstības programmas URBACT II</t>
  </si>
  <si>
    <t>9.7.</t>
  </si>
  <si>
    <t>ESPON 2013</t>
  </si>
  <si>
    <t>Citi ES finanšu palīdzības instrumenti</t>
  </si>
  <si>
    <t>10.1.</t>
  </si>
  <si>
    <t>TEN-T programma</t>
  </si>
  <si>
    <t>10.2.</t>
  </si>
  <si>
    <t>TEN-E programma</t>
  </si>
  <si>
    <t>[1] Projekti ar statusu - līgums/lēmums, pabeigts, pārtraukts</t>
  </si>
  <si>
    <t>[2] Kopējais pieprasītais publiskais finansējums ir (Pieprasītais finansējums plus Veiktie avansa maksājumi) mīnus Dzēstie avansi)</t>
  </si>
  <si>
    <t>[3] Neatbilstības ar finansiālu ietekmi un neatbilstoši veiktie izdevumi. Publiskais finansējums.</t>
  </si>
  <si>
    <t>[4] Saskaņā ar 14.07.2009. MK noteikumu Nr.783 "Kārtība, kādā piešķir valsts un Eiropas Savienības atbalstu lauku un zivsaimniecības attīstībai" 37, 38, 39, 41.punktu, ELFLA un EZF ietvaros tiek veikti priekšfinansējuma maksājumi, kas  ir valsts budžeta izdevumi, kamēr projekts vēl nav ieviests. Pēc projekta ieviešanas, izdevumi tiek deklarēti Eiropas Komisijai. Lielākā daļa norādīto neatbilstību šajā pozīcijā attiecas uz pašvaldībām, kuras atsakās no priekšfinansējuma un tādējādi šie gadījumi nav uzskatāmi kā neatbilstības un finansējums nav uzskaitāms kā neatbilstoši veiktie izdevumi.</t>
  </si>
  <si>
    <t>[5] Kopējās attiecināmās izmaksas, Publiskais finansējums</t>
  </si>
  <si>
    <t>[6]Atbilstoši Eiropas Komisijas lēmumam 12.12.2010 par bankrotiem un maksātnespējas gadījumiem (2004-2006 un 2007-2013), ja tie nav saistīti ar krāpšanu vai neatbilstību nav jāziņo EK/OLAF. Attiecīgi vairs netiek izdalīts ir/nav ziņots, bet iekļauta informācija par to, cik maksātnespējas un bankrota gadījumi ir atklāti kopumā</t>
  </si>
  <si>
    <t>finanšu ministrs</t>
  </si>
  <si>
    <t>A.Vilks</t>
  </si>
  <si>
    <t>A.Avota</t>
  </si>
  <si>
    <t>67083954, aiva.avota@fm.gov.lv</t>
  </si>
  <si>
    <t>29.08.2014.  10:45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</si>
</sst>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2"/>
      <color theme="1"/>
      <name val="Times New Roman"/>
      <family val="2"/>
      <charset val="186"/>
    </font>
    <font>
      <sz val="12"/>
      <color theme="1"/>
      <name val="Times New Roman"/>
      <family val="2"/>
      <charset val="186"/>
    </font>
    <font>
      <b/>
      <sz val="12"/>
      <color theme="1"/>
      <name val="Times New Roman"/>
      <family val="2"/>
      <charset val="186"/>
    </font>
    <font>
      <b/>
      <i/>
      <sz val="12"/>
      <color theme="1"/>
      <name val="Times New Roman"/>
      <family val="1"/>
      <charset val="186"/>
    </font>
    <font>
      <b/>
      <sz val="12"/>
      <color theme="1"/>
      <name val="Times New Roman"/>
      <family val="1"/>
      <charset val="186"/>
    </font>
    <font>
      <i/>
      <sz val="12"/>
      <color theme="1"/>
      <name val="Times New Roman"/>
      <family val="2"/>
      <charset val="186"/>
    </font>
    <font>
      <b/>
      <sz val="12"/>
      <name val="Times New Roman"/>
      <family val="2"/>
      <charset val="186"/>
    </font>
    <font>
      <u/>
      <sz val="12"/>
      <color theme="10"/>
      <name val="Times New Roman"/>
      <family val="2"/>
      <charset val="186"/>
    </font>
    <font>
      <i/>
      <sz val="12"/>
      <color rgb="FF000000"/>
      <name val="Times New Roman"/>
      <family val="2"/>
      <charset val="186"/>
    </font>
    <font>
      <b/>
      <sz val="12"/>
      <color rgb="FF000000"/>
      <name val="Times New Roman"/>
      <family val="2"/>
      <charset val="186"/>
    </font>
    <font>
      <sz val="12"/>
      <color rgb="FF000000"/>
      <name val="Times New Roman"/>
      <family val="2"/>
      <charset val="186"/>
    </font>
    <font>
      <b/>
      <sz val="9"/>
      <color indexed="81"/>
      <name val="Tahoma"/>
      <charset val="1"/>
    </font>
    <font>
      <sz val="9"/>
      <color indexed="81"/>
      <name val="Tahoma"/>
      <charset val="1"/>
    </font>
    <font>
      <sz val="18"/>
      <color theme="1"/>
      <name val="Times New Roman"/>
      <family val="2"/>
      <charset val="186"/>
    </font>
  </fonts>
  <fills count="11">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rgb="FFFFFFFF"/>
        <bgColor indexed="64"/>
      </patternFill>
    </fill>
    <fill>
      <patternFill patternType="solid">
        <fgColor rgb="FFB8CCE4"/>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C6D9F1"/>
        <bgColor indexed="64"/>
      </patternFill>
    </fill>
    <fill>
      <patternFill patternType="solid">
        <fgColor rgb="FFE5B8B7"/>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299">
    <xf numFmtId="0" fontId="0" fillId="0" borderId="0" xfId="0"/>
    <xf numFmtId="0" fontId="0" fillId="0" borderId="0" xfId="0" applyFont="1" applyAlignment="1">
      <alignment horizontal="center"/>
    </xf>
    <xf numFmtId="0" fontId="0" fillId="0" borderId="0" xfId="0" applyFont="1"/>
    <xf numFmtId="0" fontId="5" fillId="0" borderId="0" xfId="0" applyFont="1" applyAlignment="1">
      <alignment horizontal="center" wrapText="1"/>
    </xf>
    <xf numFmtId="0" fontId="0" fillId="0" borderId="0" xfId="0" applyFont="1" applyAlignment="1">
      <alignment horizontal="center" vertical="center" wrapText="1"/>
    </xf>
    <xf numFmtId="0" fontId="6" fillId="3" borderId="21"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6" fillId="2" borderId="21" xfId="2" applyFont="1" applyFill="1" applyBorder="1" applyAlignment="1">
      <alignment horizontal="center" vertical="center" wrapText="1"/>
    </xf>
    <xf numFmtId="0" fontId="6" fillId="3" borderId="31" xfId="2" applyFont="1" applyFill="1" applyBorder="1" applyAlignment="1">
      <alignment horizontal="center" vertical="center" wrapText="1"/>
    </xf>
    <xf numFmtId="0" fontId="6" fillId="3" borderId="43" xfId="2"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27" xfId="2"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6" fillId="2" borderId="42" xfId="2"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5" fillId="0" borderId="38" xfId="0" applyFont="1" applyBorder="1" applyAlignment="1">
      <alignment horizontal="center" vertical="center"/>
    </xf>
    <xf numFmtId="0" fontId="5" fillId="0" borderId="33" xfId="0" applyFont="1" applyBorder="1" applyAlignment="1">
      <alignment horizontal="center" vertical="center"/>
    </xf>
    <xf numFmtId="0" fontId="5" fillId="0" borderId="22" xfId="0" applyFont="1" applyBorder="1" applyAlignment="1">
      <alignment horizontal="center" vertical="center"/>
    </xf>
    <xf numFmtId="0" fontId="9" fillId="5" borderId="38" xfId="0" applyFont="1" applyFill="1" applyBorder="1" applyAlignment="1">
      <alignment horizontal="center" vertical="center" wrapText="1"/>
    </xf>
    <xf numFmtId="0" fontId="9" fillId="5" borderId="32" xfId="0" applyFont="1" applyFill="1" applyBorder="1" applyAlignment="1">
      <alignment vertical="center" wrapText="1"/>
    </xf>
    <xf numFmtId="0" fontId="9" fillId="5" borderId="21" xfId="0" applyFont="1" applyFill="1" applyBorder="1" applyAlignment="1">
      <alignment horizontal="center" vertical="center" wrapText="1"/>
    </xf>
    <xf numFmtId="4" fontId="9" fillId="5" borderId="21" xfId="0" applyNumberFormat="1" applyFont="1" applyFill="1" applyBorder="1" applyAlignment="1">
      <alignment horizontal="center" vertical="center" wrapText="1"/>
    </xf>
    <xf numFmtId="4" fontId="9" fillId="5" borderId="22" xfId="0" applyNumberFormat="1" applyFont="1" applyFill="1" applyBorder="1" applyAlignment="1">
      <alignment horizontal="center" vertical="center" wrapText="1"/>
    </xf>
    <xf numFmtId="4" fontId="9" fillId="5" borderId="31" xfId="0" applyNumberFormat="1" applyFont="1" applyFill="1" applyBorder="1" applyAlignment="1">
      <alignment horizontal="center" vertical="center" wrapText="1"/>
    </xf>
    <xf numFmtId="10" fontId="9" fillId="5" borderId="31" xfId="1" applyNumberFormat="1" applyFont="1" applyFill="1" applyBorder="1" applyAlignment="1">
      <alignment horizontal="center" vertical="center" wrapText="1"/>
    </xf>
    <xf numFmtId="10" fontId="9" fillId="5" borderId="35" xfId="0" applyNumberFormat="1" applyFont="1" applyFill="1" applyBorder="1" applyAlignment="1">
      <alignment horizontal="center" vertical="center" wrapText="1"/>
    </xf>
    <xf numFmtId="4" fontId="9" fillId="5" borderId="32" xfId="0" applyNumberFormat="1" applyFont="1" applyFill="1" applyBorder="1" applyAlignment="1">
      <alignment horizontal="center" vertical="center" wrapText="1"/>
    </xf>
    <xf numFmtId="3" fontId="9" fillId="5" borderId="22" xfId="0" applyNumberFormat="1" applyFont="1" applyFill="1" applyBorder="1" applyAlignment="1">
      <alignment horizontal="center" vertical="center" wrapText="1"/>
    </xf>
    <xf numFmtId="4" fontId="9" fillId="5" borderId="38" xfId="0" applyNumberFormat="1" applyFont="1" applyFill="1" applyBorder="1" applyAlignment="1">
      <alignment horizontal="center" vertical="center" wrapText="1"/>
    </xf>
    <xf numFmtId="4" fontId="9" fillId="5" borderId="33" xfId="0" applyNumberFormat="1" applyFont="1" applyFill="1" applyBorder="1" applyAlignment="1">
      <alignment horizontal="center" vertical="center" wrapText="1"/>
    </xf>
    <xf numFmtId="10" fontId="9" fillId="5" borderId="38" xfId="0" applyNumberFormat="1" applyFont="1" applyFill="1" applyBorder="1" applyAlignment="1">
      <alignment horizontal="center" vertical="center" wrapText="1"/>
    </xf>
    <xf numFmtId="10" fontId="9" fillId="5" borderId="33" xfId="1" applyNumberFormat="1" applyFont="1" applyFill="1" applyBorder="1" applyAlignment="1">
      <alignment horizontal="center" vertical="center" wrapText="1"/>
    </xf>
    <xf numFmtId="10" fontId="9" fillId="5" borderId="38" xfId="1" applyNumberFormat="1" applyFont="1" applyFill="1" applyBorder="1" applyAlignment="1">
      <alignment horizontal="center" vertical="center" wrapText="1"/>
    </xf>
    <xf numFmtId="3" fontId="9" fillId="5" borderId="22" xfId="1" applyNumberFormat="1" applyFont="1" applyFill="1" applyBorder="1" applyAlignment="1">
      <alignment horizontal="center" vertical="center" wrapText="1"/>
    </xf>
    <xf numFmtId="10" fontId="9" fillId="5" borderId="21" xfId="1" applyNumberFormat="1" applyFont="1" applyFill="1" applyBorder="1" applyAlignment="1">
      <alignment horizontal="center" vertical="center" wrapText="1"/>
    </xf>
    <xf numFmtId="0" fontId="9" fillId="5" borderId="22" xfId="0" applyFont="1" applyFill="1" applyBorder="1" applyAlignment="1">
      <alignment horizontal="center" vertical="center" wrapText="1"/>
    </xf>
    <xf numFmtId="3" fontId="9" fillId="5" borderId="32" xfId="0" applyNumberFormat="1" applyFont="1" applyFill="1" applyBorder="1" applyAlignment="1">
      <alignment horizontal="center" vertical="center" wrapText="1"/>
    </xf>
    <xf numFmtId="4" fontId="9" fillId="5" borderId="30" xfId="0" applyNumberFormat="1" applyFont="1" applyFill="1" applyBorder="1" applyAlignment="1">
      <alignment horizontal="center" vertical="center" wrapText="1"/>
    </xf>
    <xf numFmtId="10" fontId="9" fillId="5" borderId="32" xfId="1" applyNumberFormat="1" applyFont="1" applyFill="1" applyBorder="1" applyAlignment="1">
      <alignment horizontal="center" vertical="center" wrapText="1"/>
    </xf>
    <xf numFmtId="0" fontId="10" fillId="4" borderId="38" xfId="0" applyFont="1" applyFill="1" applyBorder="1" applyAlignment="1">
      <alignment horizontal="center" vertical="center" wrapText="1"/>
    </xf>
    <xf numFmtId="0" fontId="0" fillId="4" borderId="32" xfId="0" applyFont="1" applyFill="1" applyBorder="1" applyAlignment="1">
      <alignment horizontal="right" vertical="center" wrapText="1"/>
    </xf>
    <xf numFmtId="0" fontId="10" fillId="4" borderId="21" xfId="0" applyFont="1" applyFill="1" applyBorder="1" applyAlignment="1">
      <alignment horizontal="center" vertical="center" wrapText="1"/>
    </xf>
    <xf numFmtId="4" fontId="10" fillId="4" borderId="21" xfId="0" applyNumberFormat="1" applyFont="1" applyFill="1" applyBorder="1" applyAlignment="1">
      <alignment horizontal="center" vertical="center" wrapText="1"/>
    </xf>
    <xf numFmtId="4" fontId="10" fillId="4" borderId="22" xfId="0" applyNumberFormat="1" applyFont="1" applyFill="1" applyBorder="1" applyAlignment="1">
      <alignment horizontal="center" vertical="center" wrapText="1"/>
    </xf>
    <xf numFmtId="4" fontId="10" fillId="4" borderId="31" xfId="0" applyNumberFormat="1" applyFont="1" applyFill="1" applyBorder="1" applyAlignment="1">
      <alignment horizontal="center" vertical="center" wrapText="1"/>
    </xf>
    <xf numFmtId="10" fontId="10" fillId="4" borderId="31" xfId="1" applyNumberFormat="1" applyFont="1" applyFill="1" applyBorder="1" applyAlignment="1">
      <alignment horizontal="center" vertical="center" wrapText="1"/>
    </xf>
    <xf numFmtId="10" fontId="10" fillId="4" borderId="35" xfId="0" applyNumberFormat="1" applyFont="1" applyFill="1" applyBorder="1" applyAlignment="1">
      <alignment horizontal="center" vertical="center" wrapText="1"/>
    </xf>
    <xf numFmtId="4" fontId="10" fillId="4" borderId="32" xfId="0" applyNumberFormat="1" applyFont="1" applyFill="1" applyBorder="1" applyAlignment="1">
      <alignment horizontal="center" vertical="center" wrapText="1"/>
    </xf>
    <xf numFmtId="3" fontId="10" fillId="4" borderId="22" xfId="0" applyNumberFormat="1" applyFont="1" applyFill="1" applyBorder="1" applyAlignment="1">
      <alignment horizontal="center" vertical="center" wrapText="1"/>
    </xf>
    <xf numFmtId="4" fontId="10" fillId="4" borderId="38" xfId="0" applyNumberFormat="1" applyFont="1" applyFill="1" applyBorder="1" applyAlignment="1">
      <alignment horizontal="center" vertical="center" wrapText="1"/>
    </xf>
    <xf numFmtId="4" fontId="10" fillId="4" borderId="33" xfId="0" applyNumberFormat="1" applyFont="1" applyFill="1" applyBorder="1" applyAlignment="1">
      <alignment horizontal="center" vertical="center" wrapText="1"/>
    </xf>
    <xf numFmtId="10" fontId="10" fillId="4" borderId="38" xfId="0" applyNumberFormat="1" applyFont="1" applyFill="1" applyBorder="1" applyAlignment="1">
      <alignment horizontal="center" vertical="center" wrapText="1"/>
    </xf>
    <xf numFmtId="10" fontId="10" fillId="4" borderId="33" xfId="1" applyNumberFormat="1" applyFont="1" applyFill="1" applyBorder="1" applyAlignment="1">
      <alignment horizontal="center" vertical="center" wrapText="1"/>
    </xf>
    <xf numFmtId="10" fontId="10" fillId="4" borderId="38" xfId="1" applyNumberFormat="1" applyFont="1" applyFill="1" applyBorder="1" applyAlignment="1">
      <alignment horizontal="center" vertical="center" wrapText="1"/>
    </xf>
    <xf numFmtId="3" fontId="10" fillId="4" borderId="22" xfId="1" applyNumberFormat="1" applyFont="1" applyFill="1" applyBorder="1" applyAlignment="1">
      <alignment horizontal="center" vertical="center" wrapText="1"/>
    </xf>
    <xf numFmtId="10" fontId="10" fillId="4" borderId="21" xfId="1" applyNumberFormat="1" applyFont="1" applyFill="1" applyBorder="1" applyAlignment="1">
      <alignment horizontal="center" vertical="center" wrapText="1"/>
    </xf>
    <xf numFmtId="0" fontId="10" fillId="4" borderId="22" xfId="0" applyFont="1" applyFill="1" applyBorder="1" applyAlignment="1">
      <alignment horizontal="center" vertical="center" wrapText="1"/>
    </xf>
    <xf numFmtId="3" fontId="10" fillId="4" borderId="32" xfId="0" applyNumberFormat="1" applyFont="1" applyFill="1" applyBorder="1" applyAlignment="1">
      <alignment horizontal="center" vertical="center" wrapText="1"/>
    </xf>
    <xf numFmtId="4" fontId="10" fillId="4" borderId="30" xfId="0" applyNumberFormat="1" applyFont="1" applyFill="1" applyBorder="1" applyAlignment="1">
      <alignment horizontal="center" vertical="center" wrapText="1"/>
    </xf>
    <xf numFmtId="10" fontId="10" fillId="4" borderId="32" xfId="1" applyNumberFormat="1" applyFont="1" applyFill="1" applyBorder="1" applyAlignment="1">
      <alignment horizontal="center" vertical="center" wrapText="1"/>
    </xf>
    <xf numFmtId="4" fontId="0" fillId="0" borderId="38" xfId="0" applyNumberFormat="1" applyFont="1" applyBorder="1" applyAlignment="1">
      <alignment horizontal="center" vertical="center"/>
    </xf>
    <xf numFmtId="4" fontId="0" fillId="0" borderId="33" xfId="0" applyNumberFormat="1" applyFont="1" applyBorder="1" applyAlignment="1">
      <alignment horizontal="center" vertical="center"/>
    </xf>
    <xf numFmtId="0" fontId="0" fillId="0" borderId="22" xfId="0" applyFont="1" applyBorder="1" applyAlignment="1">
      <alignment horizontal="center" vertical="center"/>
    </xf>
    <xf numFmtId="0" fontId="10" fillId="4" borderId="32" xfId="0" applyFont="1" applyFill="1" applyBorder="1" applyAlignment="1">
      <alignment horizontal="right" vertical="center" wrapText="1"/>
    </xf>
    <xf numFmtId="4" fontId="9" fillId="4" borderId="21" xfId="0" applyNumberFormat="1" applyFont="1" applyFill="1" applyBorder="1" applyAlignment="1">
      <alignment horizontal="center" vertical="center" wrapText="1"/>
    </xf>
    <xf numFmtId="4" fontId="9" fillId="4" borderId="32" xfId="0" applyNumberFormat="1" applyFont="1" applyFill="1" applyBorder="1" applyAlignment="1">
      <alignment horizontal="center" vertical="center" wrapText="1"/>
    </xf>
    <xf numFmtId="0" fontId="9" fillId="4" borderId="22" xfId="0" applyFont="1" applyFill="1" applyBorder="1" applyAlignment="1">
      <alignment horizontal="center" vertical="center" wrapText="1"/>
    </xf>
    <xf numFmtId="3" fontId="9" fillId="4" borderId="32" xfId="0" applyNumberFormat="1" applyFont="1" applyFill="1" applyBorder="1" applyAlignment="1">
      <alignment horizontal="center" vertical="center" wrapText="1"/>
    </xf>
    <xf numFmtId="0" fontId="9" fillId="4" borderId="21" xfId="0" applyFont="1" applyFill="1" applyBorder="1" applyAlignment="1">
      <alignment horizontal="center" vertical="center" wrapText="1"/>
    </xf>
    <xf numFmtId="3" fontId="9" fillId="4" borderId="22" xfId="0" applyNumberFormat="1" applyFont="1" applyFill="1" applyBorder="1" applyAlignment="1">
      <alignment horizontal="center" vertical="center" wrapText="1"/>
    </xf>
    <xf numFmtId="10" fontId="9" fillId="4" borderId="38" xfId="1" applyNumberFormat="1" applyFont="1" applyFill="1" applyBorder="1" applyAlignment="1">
      <alignment horizontal="center" vertical="center" wrapText="1"/>
    </xf>
    <xf numFmtId="0" fontId="2" fillId="5" borderId="32" xfId="0" applyFont="1" applyFill="1" applyBorder="1" applyAlignment="1">
      <alignment vertical="center" wrapText="1"/>
    </xf>
    <xf numFmtId="3" fontId="9" fillId="5" borderId="38" xfId="0" applyNumberFormat="1" applyFont="1" applyFill="1" applyBorder="1" applyAlignment="1">
      <alignment horizontal="center" vertical="center" wrapText="1"/>
    </xf>
    <xf numFmtId="0" fontId="10" fillId="6" borderId="32" xfId="0" applyFont="1" applyFill="1" applyBorder="1" applyAlignment="1">
      <alignment horizontal="center" vertical="center" wrapText="1"/>
    </xf>
    <xf numFmtId="3" fontId="10" fillId="6" borderId="38" xfId="0" applyNumberFormat="1" applyFont="1" applyFill="1" applyBorder="1" applyAlignment="1">
      <alignment horizontal="center" vertical="center" wrapText="1"/>
    </xf>
    <xf numFmtId="4" fontId="10" fillId="6" borderId="21" xfId="0" applyNumberFormat="1" applyFont="1" applyFill="1" applyBorder="1" applyAlignment="1">
      <alignment horizontal="center" vertical="center" wrapText="1"/>
    </xf>
    <xf numFmtId="4" fontId="10" fillId="6" borderId="22" xfId="0" applyNumberFormat="1" applyFont="1" applyFill="1" applyBorder="1" applyAlignment="1">
      <alignment horizontal="center" vertical="center" wrapText="1"/>
    </xf>
    <xf numFmtId="4" fontId="10" fillId="6" borderId="31" xfId="0" applyNumberFormat="1" applyFont="1" applyFill="1" applyBorder="1" applyAlignment="1">
      <alignment horizontal="center" vertical="center" wrapText="1"/>
    </xf>
    <xf numFmtId="0" fontId="10" fillId="6" borderId="21" xfId="0" applyFont="1" applyFill="1" applyBorder="1" applyAlignment="1">
      <alignment horizontal="center" vertical="center" wrapText="1"/>
    </xf>
    <xf numFmtId="10" fontId="10" fillId="6" borderId="31" xfId="1" applyNumberFormat="1" applyFont="1" applyFill="1" applyBorder="1" applyAlignment="1">
      <alignment horizontal="center" vertical="center" wrapText="1"/>
    </xf>
    <xf numFmtId="10" fontId="10" fillId="6" borderId="35" xfId="0" applyNumberFormat="1" applyFont="1" applyFill="1" applyBorder="1" applyAlignment="1">
      <alignment horizontal="center" vertical="center" wrapText="1"/>
    </xf>
    <xf numFmtId="4" fontId="10" fillId="6" borderId="32" xfId="0" applyNumberFormat="1" applyFont="1" applyFill="1" applyBorder="1" applyAlignment="1">
      <alignment horizontal="center" vertical="center" wrapText="1"/>
    </xf>
    <xf numFmtId="3" fontId="10" fillId="6" borderId="22" xfId="0" applyNumberFormat="1" applyFont="1" applyFill="1" applyBorder="1" applyAlignment="1">
      <alignment horizontal="center" vertical="center" wrapText="1"/>
    </xf>
    <xf numFmtId="4" fontId="10" fillId="6" borderId="38" xfId="0" applyNumberFormat="1" applyFont="1" applyFill="1" applyBorder="1" applyAlignment="1">
      <alignment horizontal="center" vertical="center" wrapText="1"/>
    </xf>
    <xf numFmtId="4" fontId="10" fillId="6" borderId="33" xfId="0" applyNumberFormat="1" applyFont="1" applyFill="1" applyBorder="1" applyAlignment="1">
      <alignment horizontal="center" vertical="center" wrapText="1"/>
    </xf>
    <xf numFmtId="10" fontId="10" fillId="6" borderId="38" xfId="0" applyNumberFormat="1" applyFont="1" applyFill="1" applyBorder="1" applyAlignment="1">
      <alignment horizontal="center" vertical="center" wrapText="1"/>
    </xf>
    <xf numFmtId="10" fontId="10" fillId="6" borderId="33" xfId="1" applyNumberFormat="1" applyFont="1" applyFill="1" applyBorder="1" applyAlignment="1">
      <alignment horizontal="center" vertical="center" wrapText="1"/>
    </xf>
    <xf numFmtId="10" fontId="10" fillId="6" borderId="38" xfId="1" applyNumberFormat="1" applyFont="1" applyFill="1" applyBorder="1" applyAlignment="1">
      <alignment horizontal="center" vertical="center" wrapText="1"/>
    </xf>
    <xf numFmtId="3" fontId="10" fillId="6" borderId="22" xfId="1" applyNumberFormat="1" applyFont="1" applyFill="1" applyBorder="1" applyAlignment="1">
      <alignment horizontal="center" vertical="center" wrapText="1"/>
    </xf>
    <xf numFmtId="10" fontId="10" fillId="6" borderId="21" xfId="1" applyNumberFormat="1" applyFont="1" applyFill="1" applyBorder="1" applyAlignment="1">
      <alignment horizontal="center" vertical="center" wrapText="1"/>
    </xf>
    <xf numFmtId="0" fontId="10" fillId="6" borderId="22" xfId="0" applyFont="1" applyFill="1" applyBorder="1" applyAlignment="1">
      <alignment horizontal="center" vertical="center" wrapText="1"/>
    </xf>
    <xf numFmtId="3" fontId="10" fillId="6" borderId="32" xfId="0" applyNumberFormat="1" applyFont="1" applyFill="1" applyBorder="1" applyAlignment="1">
      <alignment horizontal="center" vertical="center" wrapText="1"/>
    </xf>
    <xf numFmtId="4" fontId="10" fillId="6" borderId="30" xfId="0" applyNumberFormat="1" applyFont="1" applyFill="1" applyBorder="1" applyAlignment="1">
      <alignment horizontal="center" vertical="center" wrapText="1"/>
    </xf>
    <xf numFmtId="10" fontId="10" fillId="6" borderId="32" xfId="1" applyNumberFormat="1" applyFont="1" applyFill="1" applyBorder="1" applyAlignment="1">
      <alignment horizontal="center" vertical="center" wrapText="1"/>
    </xf>
    <xf numFmtId="4" fontId="0" fillId="6" borderId="38" xfId="0" applyNumberFormat="1" applyFont="1" applyFill="1" applyBorder="1" applyAlignment="1">
      <alignment horizontal="center" vertical="center"/>
    </xf>
    <xf numFmtId="4" fontId="0" fillId="6" borderId="33" xfId="0" applyNumberFormat="1" applyFont="1" applyFill="1" applyBorder="1" applyAlignment="1">
      <alignment horizontal="center" vertical="center"/>
    </xf>
    <xf numFmtId="0" fontId="0" fillId="6" borderId="22" xfId="0" applyFont="1" applyFill="1" applyBorder="1" applyAlignment="1">
      <alignment horizontal="center" vertical="center"/>
    </xf>
    <xf numFmtId="3" fontId="10" fillId="4" borderId="38" xfId="0" applyNumberFormat="1" applyFont="1" applyFill="1" applyBorder="1" applyAlignment="1">
      <alignment horizontal="center" vertical="center" wrapText="1"/>
    </xf>
    <xf numFmtId="4" fontId="10" fillId="7" borderId="31" xfId="0" applyNumberFormat="1" applyFont="1" applyFill="1" applyBorder="1" applyAlignment="1">
      <alignment horizontal="center" vertical="center" wrapText="1"/>
    </xf>
    <xf numFmtId="4" fontId="10" fillId="7" borderId="21" xfId="0" applyNumberFormat="1" applyFont="1" applyFill="1" applyBorder="1" applyAlignment="1">
      <alignment horizontal="center" vertical="center" wrapText="1"/>
    </xf>
    <xf numFmtId="0" fontId="10" fillId="7" borderId="21" xfId="0" applyFont="1" applyFill="1" applyBorder="1" applyAlignment="1">
      <alignment horizontal="center" vertical="center" wrapText="1"/>
    </xf>
    <xf numFmtId="4" fontId="10" fillId="7" borderId="38" xfId="0" applyNumberFormat="1" applyFont="1" applyFill="1" applyBorder="1" applyAlignment="1">
      <alignment horizontal="center" vertical="center" wrapText="1"/>
    </xf>
    <xf numFmtId="0" fontId="10" fillId="0" borderId="38" xfId="0" applyFont="1" applyBorder="1" applyAlignment="1">
      <alignment horizontal="center" vertical="center" wrapText="1"/>
    </xf>
    <xf numFmtId="3" fontId="10" fillId="0" borderId="38" xfId="0" applyNumberFormat="1" applyFont="1" applyBorder="1" applyAlignment="1">
      <alignment horizontal="center" vertical="center" wrapText="1"/>
    </xf>
    <xf numFmtId="4" fontId="10" fillId="0" borderId="21" xfId="0" applyNumberFormat="1" applyFont="1" applyBorder="1" applyAlignment="1">
      <alignment horizontal="center" vertical="center" wrapText="1"/>
    </xf>
    <xf numFmtId="4" fontId="10" fillId="0" borderId="22" xfId="0" applyNumberFormat="1" applyFont="1" applyBorder="1" applyAlignment="1">
      <alignment horizontal="center" vertical="center" wrapText="1"/>
    </xf>
    <xf numFmtId="4" fontId="10" fillId="0" borderId="31" xfId="0" applyNumberFormat="1" applyFont="1" applyBorder="1" applyAlignment="1">
      <alignment horizontal="center" vertical="center" wrapText="1"/>
    </xf>
    <xf numFmtId="0" fontId="10" fillId="0" borderId="21" xfId="0" applyFont="1" applyBorder="1" applyAlignment="1">
      <alignment horizontal="center" vertical="center" wrapText="1"/>
    </xf>
    <xf numFmtId="10" fontId="10" fillId="0" borderId="31" xfId="1" applyNumberFormat="1" applyFont="1" applyBorder="1" applyAlignment="1">
      <alignment horizontal="center" vertical="center" wrapText="1"/>
    </xf>
    <xf numFmtId="10" fontId="10" fillId="0" borderId="35" xfId="0" applyNumberFormat="1" applyFont="1" applyBorder="1" applyAlignment="1">
      <alignment horizontal="center" vertical="center" wrapText="1"/>
    </xf>
    <xf numFmtId="4" fontId="10" fillId="0" borderId="32" xfId="0" applyNumberFormat="1" applyFont="1" applyBorder="1" applyAlignment="1">
      <alignment horizontal="center" vertical="center" wrapText="1"/>
    </xf>
    <xf numFmtId="3" fontId="10" fillId="0" borderId="22" xfId="0" applyNumberFormat="1" applyFont="1" applyBorder="1" applyAlignment="1">
      <alignment horizontal="center" vertical="center" wrapText="1"/>
    </xf>
    <xf numFmtId="4" fontId="10" fillId="0" borderId="38" xfId="0" applyNumberFormat="1" applyFont="1" applyBorder="1" applyAlignment="1">
      <alignment horizontal="center" vertical="center" wrapText="1"/>
    </xf>
    <xf numFmtId="4" fontId="10" fillId="0" borderId="33" xfId="0" applyNumberFormat="1" applyFont="1" applyBorder="1" applyAlignment="1">
      <alignment horizontal="center" vertical="center" wrapText="1"/>
    </xf>
    <xf numFmtId="10" fontId="10" fillId="0" borderId="38" xfId="0" applyNumberFormat="1" applyFont="1" applyBorder="1" applyAlignment="1">
      <alignment horizontal="center" vertical="center" wrapText="1"/>
    </xf>
    <xf numFmtId="10" fontId="10" fillId="0" borderId="33" xfId="1" applyNumberFormat="1" applyFont="1" applyBorder="1" applyAlignment="1">
      <alignment horizontal="center" vertical="center" wrapText="1"/>
    </xf>
    <xf numFmtId="10" fontId="10" fillId="0" borderId="38" xfId="1" applyNumberFormat="1" applyFont="1" applyBorder="1" applyAlignment="1">
      <alignment horizontal="center" vertical="center" wrapText="1"/>
    </xf>
    <xf numFmtId="3" fontId="10" fillId="0" borderId="22" xfId="1" applyNumberFormat="1" applyFont="1" applyBorder="1" applyAlignment="1">
      <alignment horizontal="center" vertical="center" wrapText="1"/>
    </xf>
    <xf numFmtId="10" fontId="10" fillId="0" borderId="21" xfId="1" applyNumberFormat="1" applyFont="1" applyBorder="1" applyAlignment="1">
      <alignment horizontal="center" vertical="center" wrapText="1"/>
    </xf>
    <xf numFmtId="0" fontId="10" fillId="0" borderId="22" xfId="0" applyFont="1" applyBorder="1" applyAlignment="1">
      <alignment horizontal="center" vertical="center" wrapText="1"/>
    </xf>
    <xf numFmtId="3" fontId="10" fillId="0" borderId="32" xfId="0" applyNumberFormat="1" applyFont="1" applyBorder="1" applyAlignment="1">
      <alignment horizontal="center" vertical="center" wrapText="1"/>
    </xf>
    <xf numFmtId="4" fontId="10" fillId="0" borderId="30" xfId="0" applyNumberFormat="1" applyFont="1" applyBorder="1" applyAlignment="1">
      <alignment horizontal="center" vertical="center" wrapText="1"/>
    </xf>
    <xf numFmtId="10" fontId="10" fillId="0" borderId="32" xfId="1" applyNumberFormat="1" applyFont="1" applyBorder="1" applyAlignment="1">
      <alignment horizontal="center" vertical="center" wrapText="1"/>
    </xf>
    <xf numFmtId="0" fontId="2" fillId="8" borderId="0" xfId="0" applyFont="1" applyFill="1" applyBorder="1" applyAlignment="1">
      <alignment wrapText="1"/>
    </xf>
    <xf numFmtId="0" fontId="0" fillId="0" borderId="32" xfId="0" applyFont="1" applyBorder="1" applyAlignment="1">
      <alignment horizontal="right" vertical="center" wrapText="1"/>
    </xf>
    <xf numFmtId="0" fontId="10" fillId="0" borderId="32" xfId="0" applyFont="1" applyBorder="1" applyAlignment="1">
      <alignment horizontal="right" vertical="center" wrapText="1"/>
    </xf>
    <xf numFmtId="0" fontId="5" fillId="0" borderId="32" xfId="0" applyFont="1" applyBorder="1" applyAlignment="1">
      <alignment horizontal="right" vertical="center" wrapText="1"/>
    </xf>
    <xf numFmtId="0" fontId="9" fillId="9" borderId="38" xfId="0" applyFont="1" applyFill="1" applyBorder="1" applyAlignment="1">
      <alignment horizontal="center" vertical="center" wrapText="1"/>
    </xf>
    <xf numFmtId="0" fontId="2" fillId="9" borderId="32" xfId="0" applyFont="1" applyFill="1" applyBorder="1" applyAlignment="1">
      <alignment vertical="center" wrapText="1"/>
    </xf>
    <xf numFmtId="3" fontId="9" fillId="9" borderId="38" xfId="0" applyNumberFormat="1" applyFont="1" applyFill="1" applyBorder="1" applyAlignment="1">
      <alignment horizontal="center" vertical="center" wrapText="1"/>
    </xf>
    <xf numFmtId="4" fontId="9" fillId="9" borderId="21" xfId="0" applyNumberFormat="1" applyFont="1" applyFill="1" applyBorder="1" applyAlignment="1">
      <alignment horizontal="center" vertical="center" wrapText="1"/>
    </xf>
    <xf numFmtId="4" fontId="9" fillId="9" borderId="22" xfId="0" applyNumberFormat="1" applyFont="1" applyFill="1" applyBorder="1" applyAlignment="1">
      <alignment horizontal="center" vertical="center" wrapText="1"/>
    </xf>
    <xf numFmtId="4" fontId="9" fillId="9" borderId="31" xfId="0" applyNumberFormat="1" applyFont="1" applyFill="1" applyBorder="1" applyAlignment="1">
      <alignment horizontal="center" vertical="center" wrapText="1"/>
    </xf>
    <xf numFmtId="0" fontId="9" fillId="9" borderId="21" xfId="0" applyFont="1" applyFill="1" applyBorder="1" applyAlignment="1">
      <alignment horizontal="center" vertical="center" wrapText="1"/>
    </xf>
    <xf numFmtId="10" fontId="9" fillId="9" borderId="31" xfId="1" applyNumberFormat="1" applyFont="1" applyFill="1" applyBorder="1" applyAlignment="1">
      <alignment horizontal="center" vertical="center" wrapText="1"/>
    </xf>
    <xf numFmtId="10" fontId="9" fillId="9" borderId="35" xfId="0" applyNumberFormat="1" applyFont="1" applyFill="1" applyBorder="1" applyAlignment="1">
      <alignment horizontal="center" vertical="center" wrapText="1"/>
    </xf>
    <xf numFmtId="4" fontId="9" fillId="9" borderId="32" xfId="0" applyNumberFormat="1" applyFont="1" applyFill="1" applyBorder="1" applyAlignment="1">
      <alignment horizontal="center" vertical="center" wrapText="1"/>
    </xf>
    <xf numFmtId="3" fontId="9" fillId="9" borderId="22" xfId="0" applyNumberFormat="1" applyFont="1" applyFill="1" applyBorder="1" applyAlignment="1">
      <alignment horizontal="center" vertical="center" wrapText="1"/>
    </xf>
    <xf numFmtId="4" fontId="9" fillId="9" borderId="38" xfId="0" applyNumberFormat="1" applyFont="1" applyFill="1" applyBorder="1" applyAlignment="1">
      <alignment horizontal="center" vertical="center" wrapText="1"/>
    </xf>
    <xf numFmtId="4" fontId="9" fillId="9" borderId="33" xfId="0" applyNumberFormat="1" applyFont="1" applyFill="1" applyBorder="1" applyAlignment="1">
      <alignment horizontal="center" vertical="center" wrapText="1"/>
    </xf>
    <xf numFmtId="10" fontId="9" fillId="9" borderId="38" xfId="0" applyNumberFormat="1" applyFont="1" applyFill="1" applyBorder="1" applyAlignment="1">
      <alignment horizontal="center" vertical="center" wrapText="1"/>
    </xf>
    <xf numFmtId="10" fontId="9" fillId="9" borderId="33" xfId="1" applyNumberFormat="1" applyFont="1" applyFill="1" applyBorder="1" applyAlignment="1">
      <alignment horizontal="center" vertical="center" wrapText="1"/>
    </xf>
    <xf numFmtId="10" fontId="9" fillId="9" borderId="38" xfId="1" applyNumberFormat="1" applyFont="1" applyFill="1" applyBorder="1" applyAlignment="1">
      <alignment horizontal="center" vertical="center" wrapText="1"/>
    </xf>
    <xf numFmtId="3" fontId="9" fillId="9" borderId="22" xfId="1" applyNumberFormat="1" applyFont="1" applyFill="1" applyBorder="1" applyAlignment="1">
      <alignment horizontal="center" vertical="center" wrapText="1"/>
    </xf>
    <xf numFmtId="10" fontId="9" fillId="9" borderId="21" xfId="1" applyNumberFormat="1" applyFont="1" applyFill="1" applyBorder="1" applyAlignment="1">
      <alignment horizontal="center" vertical="center" wrapText="1"/>
    </xf>
    <xf numFmtId="0" fontId="9" fillId="9" borderId="22" xfId="0" applyFont="1" applyFill="1" applyBorder="1" applyAlignment="1">
      <alignment horizontal="center" vertical="center" wrapText="1"/>
    </xf>
    <xf numFmtId="3" fontId="9" fillId="9" borderId="32" xfId="0" applyNumberFormat="1" applyFont="1" applyFill="1" applyBorder="1" applyAlignment="1">
      <alignment horizontal="center" vertical="center" wrapText="1"/>
    </xf>
    <xf numFmtId="4" fontId="9" fillId="9" borderId="30" xfId="0" applyNumberFormat="1" applyFont="1" applyFill="1" applyBorder="1" applyAlignment="1">
      <alignment horizontal="center" vertical="center" wrapText="1"/>
    </xf>
    <xf numFmtId="10" fontId="9" fillId="9" borderId="32" xfId="1" applyNumberFormat="1" applyFont="1" applyFill="1" applyBorder="1" applyAlignment="1">
      <alignment horizontal="center" vertical="center" wrapText="1"/>
    </xf>
    <xf numFmtId="0" fontId="10" fillId="4" borderId="39" xfId="0" applyFont="1" applyFill="1" applyBorder="1" applyAlignment="1">
      <alignment horizontal="center" vertical="center" wrapText="1"/>
    </xf>
    <xf numFmtId="0" fontId="0" fillId="4" borderId="44" xfId="0" applyFont="1" applyFill="1" applyBorder="1" applyAlignment="1">
      <alignment horizontal="right" vertical="center" wrapText="1"/>
    </xf>
    <xf numFmtId="4" fontId="10" fillId="4" borderId="45" xfId="0" applyNumberFormat="1" applyFont="1" applyFill="1" applyBorder="1" applyAlignment="1">
      <alignment horizontal="center" vertical="center" wrapText="1"/>
    </xf>
    <xf numFmtId="4" fontId="10" fillId="4" borderId="36" xfId="0" applyNumberFormat="1" applyFont="1" applyFill="1" applyBorder="1" applyAlignment="1">
      <alignment horizontal="center" vertical="center" wrapText="1"/>
    </xf>
    <xf numFmtId="0" fontId="10" fillId="4" borderId="36" xfId="0" applyFont="1" applyFill="1" applyBorder="1" applyAlignment="1">
      <alignment horizontal="center" vertical="center" wrapText="1"/>
    </xf>
    <xf numFmtId="10" fontId="10" fillId="4" borderId="45" xfId="1" applyNumberFormat="1" applyFont="1" applyFill="1" applyBorder="1" applyAlignment="1">
      <alignment horizontal="center" vertical="center" wrapText="1"/>
    </xf>
    <xf numFmtId="10" fontId="10" fillId="4" borderId="46" xfId="0" applyNumberFormat="1" applyFont="1" applyFill="1" applyBorder="1" applyAlignment="1">
      <alignment horizontal="center" vertical="center" wrapText="1"/>
    </xf>
    <xf numFmtId="4" fontId="10" fillId="4" borderId="44" xfId="0" applyNumberFormat="1" applyFont="1" applyFill="1" applyBorder="1" applyAlignment="1">
      <alignment horizontal="center" vertical="center" wrapText="1"/>
    </xf>
    <xf numFmtId="3" fontId="10" fillId="4" borderId="34" xfId="0" applyNumberFormat="1" applyFont="1" applyFill="1" applyBorder="1" applyAlignment="1">
      <alignment horizontal="center" vertical="center" wrapText="1"/>
    </xf>
    <xf numFmtId="4" fontId="10" fillId="4" borderId="39" xfId="0" applyNumberFormat="1" applyFont="1" applyFill="1" applyBorder="1" applyAlignment="1">
      <alignment horizontal="center" vertical="center" wrapText="1"/>
    </xf>
    <xf numFmtId="4" fontId="10" fillId="4" borderId="47" xfId="0" applyNumberFormat="1" applyFont="1" applyFill="1" applyBorder="1" applyAlignment="1">
      <alignment horizontal="center" vertical="center" wrapText="1"/>
    </xf>
    <xf numFmtId="10" fontId="10" fillId="4" borderId="39" xfId="0" applyNumberFormat="1" applyFont="1" applyFill="1" applyBorder="1" applyAlignment="1">
      <alignment horizontal="center" vertical="center" wrapText="1"/>
    </xf>
    <xf numFmtId="10" fontId="10" fillId="4" borderId="47" xfId="1" applyNumberFormat="1" applyFont="1" applyFill="1" applyBorder="1" applyAlignment="1">
      <alignment horizontal="center" vertical="center" wrapText="1"/>
    </xf>
    <xf numFmtId="10" fontId="10" fillId="4" borderId="39" xfId="1" applyNumberFormat="1" applyFont="1" applyFill="1" applyBorder="1" applyAlignment="1">
      <alignment horizontal="center" vertical="center" wrapText="1"/>
    </xf>
    <xf numFmtId="3" fontId="10" fillId="4" borderId="34" xfId="1" applyNumberFormat="1" applyFont="1" applyFill="1" applyBorder="1" applyAlignment="1">
      <alignment horizontal="center" vertical="center" wrapText="1"/>
    </xf>
    <xf numFmtId="10" fontId="10" fillId="4" borderId="36" xfId="1" applyNumberFormat="1" applyFont="1" applyFill="1" applyBorder="1" applyAlignment="1">
      <alignment horizontal="center" vertical="center" wrapText="1"/>
    </xf>
    <xf numFmtId="0" fontId="10" fillId="4" borderId="34" xfId="0" applyFont="1" applyFill="1" applyBorder="1" applyAlignment="1">
      <alignment horizontal="center" vertical="center" wrapText="1"/>
    </xf>
    <xf numFmtId="3" fontId="10" fillId="4" borderId="44" xfId="0" applyNumberFormat="1" applyFont="1" applyFill="1" applyBorder="1" applyAlignment="1">
      <alignment horizontal="center" vertical="center" wrapText="1"/>
    </xf>
    <xf numFmtId="4" fontId="10" fillId="4" borderId="40" xfId="0" applyNumberFormat="1" applyFont="1" applyFill="1" applyBorder="1" applyAlignment="1">
      <alignment horizontal="center" vertical="center" wrapText="1"/>
    </xf>
    <xf numFmtId="10" fontId="10" fillId="4" borderId="44" xfId="1" applyNumberFormat="1" applyFont="1" applyFill="1" applyBorder="1" applyAlignment="1">
      <alignment horizontal="center" vertical="center" wrapText="1"/>
    </xf>
    <xf numFmtId="4" fontId="0" fillId="0" borderId="39" xfId="0" applyNumberFormat="1" applyFont="1" applyBorder="1" applyAlignment="1">
      <alignment horizontal="center" vertical="center"/>
    </xf>
    <xf numFmtId="4" fontId="0" fillId="0" borderId="47" xfId="0" applyNumberFormat="1" applyFont="1" applyBorder="1" applyAlignment="1">
      <alignment horizontal="center" vertical="center"/>
    </xf>
    <xf numFmtId="0" fontId="0" fillId="0" borderId="34" xfId="0" applyFont="1" applyBorder="1" applyAlignment="1">
      <alignment horizontal="center" vertical="center"/>
    </xf>
    <xf numFmtId="3" fontId="9" fillId="10" borderId="49" xfId="0" applyNumberFormat="1" applyFont="1" applyFill="1" applyBorder="1" applyAlignment="1">
      <alignment horizontal="center" vertical="center" wrapText="1"/>
    </xf>
    <xf numFmtId="4" fontId="9" fillId="10" borderId="50" xfId="0" applyNumberFormat="1" applyFont="1" applyFill="1" applyBorder="1" applyAlignment="1">
      <alignment horizontal="center" vertical="center" wrapText="1"/>
    </xf>
    <xf numFmtId="4" fontId="9" fillId="10" borderId="51" xfId="0" applyNumberFormat="1" applyFont="1" applyFill="1" applyBorder="1" applyAlignment="1">
      <alignment horizontal="center" vertical="center" wrapText="1"/>
    </xf>
    <xf numFmtId="4" fontId="9" fillId="10" borderId="8" xfId="0" applyNumberFormat="1" applyFont="1" applyFill="1" applyBorder="1" applyAlignment="1">
      <alignment horizontal="center" vertical="center" wrapText="1"/>
    </xf>
    <xf numFmtId="4" fontId="9" fillId="10" borderId="9" xfId="0" applyNumberFormat="1" applyFont="1" applyFill="1" applyBorder="1" applyAlignment="1">
      <alignment horizontal="center" vertical="center" wrapText="1"/>
    </xf>
    <xf numFmtId="0" fontId="9" fillId="10" borderId="9" xfId="0" applyFont="1" applyFill="1" applyBorder="1" applyAlignment="1">
      <alignment horizontal="center" vertical="center" wrapText="1"/>
    </xf>
    <xf numFmtId="9" fontId="9" fillId="10" borderId="8" xfId="1" applyFont="1" applyFill="1" applyBorder="1" applyAlignment="1">
      <alignment horizontal="center" vertical="center" wrapText="1"/>
    </xf>
    <xf numFmtId="10" fontId="9" fillId="10" borderId="3" xfId="0" applyNumberFormat="1" applyFont="1" applyFill="1" applyBorder="1" applyAlignment="1">
      <alignment horizontal="center" vertical="center" wrapText="1"/>
    </xf>
    <xf numFmtId="4" fontId="9" fillId="10" borderId="10" xfId="0" applyNumberFormat="1" applyFont="1" applyFill="1" applyBorder="1" applyAlignment="1">
      <alignment horizontal="center" vertical="center" wrapText="1"/>
    </xf>
    <xf numFmtId="3" fontId="9" fillId="10" borderId="11" xfId="0" applyNumberFormat="1" applyFont="1" applyFill="1" applyBorder="1" applyAlignment="1">
      <alignment horizontal="center" vertical="center" wrapText="1"/>
    </xf>
    <xf numFmtId="4" fontId="9" fillId="10" borderId="48" xfId="0" applyNumberFormat="1" applyFont="1" applyFill="1" applyBorder="1" applyAlignment="1">
      <alignment horizontal="center" vertical="center" wrapText="1"/>
    </xf>
    <xf numFmtId="4" fontId="9" fillId="10" borderId="2" xfId="0" applyNumberFormat="1" applyFont="1" applyFill="1" applyBorder="1" applyAlignment="1">
      <alignment horizontal="center" vertical="center" wrapText="1"/>
    </xf>
    <xf numFmtId="10" fontId="9" fillId="10" borderId="48" xfId="0" applyNumberFormat="1" applyFont="1" applyFill="1" applyBorder="1" applyAlignment="1">
      <alignment horizontal="center" vertical="center" wrapText="1"/>
    </xf>
    <xf numFmtId="0" fontId="9" fillId="10" borderId="2" xfId="0" applyFont="1" applyFill="1" applyBorder="1" applyAlignment="1">
      <alignment horizontal="center" vertical="center" wrapText="1"/>
    </xf>
    <xf numFmtId="10" fontId="9" fillId="10" borderId="48" xfId="1" applyNumberFormat="1" applyFont="1" applyFill="1" applyBorder="1" applyAlignment="1">
      <alignment horizontal="center" vertical="center" wrapText="1"/>
    </xf>
    <xf numFmtId="3" fontId="9" fillId="10" borderId="11" xfId="1" applyNumberFormat="1" applyFont="1" applyFill="1" applyBorder="1" applyAlignment="1">
      <alignment horizontal="center" vertical="center" wrapText="1"/>
    </xf>
    <xf numFmtId="10" fontId="9" fillId="10" borderId="9" xfId="1" applyNumberFormat="1" applyFont="1" applyFill="1" applyBorder="1" applyAlignment="1">
      <alignment horizontal="center" vertical="center" wrapText="1"/>
    </xf>
    <xf numFmtId="0" fontId="9" fillId="10" borderId="11" xfId="0" applyFont="1" applyFill="1" applyBorder="1" applyAlignment="1">
      <alignment horizontal="center" vertical="center" wrapText="1"/>
    </xf>
    <xf numFmtId="3" fontId="9" fillId="10" borderId="10" xfId="0" applyNumberFormat="1" applyFont="1" applyFill="1" applyBorder="1" applyAlignment="1">
      <alignment horizontal="center" vertical="center" wrapText="1"/>
    </xf>
    <xf numFmtId="4" fontId="9" fillId="10" borderId="1" xfId="0" applyNumberFormat="1" applyFont="1" applyFill="1" applyBorder="1" applyAlignment="1">
      <alignment horizontal="center" vertical="center" wrapText="1"/>
    </xf>
    <xf numFmtId="10" fontId="9" fillId="10" borderId="10" xfId="1" applyNumberFormat="1" applyFont="1" applyFill="1" applyBorder="1" applyAlignment="1">
      <alignment horizontal="center" vertical="center" wrapText="1"/>
    </xf>
    <xf numFmtId="0" fontId="0" fillId="0" borderId="0" xfId="0" applyFont="1" applyBorder="1"/>
    <xf numFmtId="4" fontId="0" fillId="0" borderId="0" xfId="0" applyNumberFormat="1" applyFont="1"/>
    <xf numFmtId="164" fontId="0" fillId="0" borderId="0" xfId="1" applyNumberFormat="1" applyFont="1"/>
    <xf numFmtId="2" fontId="0" fillId="0" borderId="0" xfId="1" applyNumberFormat="1" applyFont="1"/>
    <xf numFmtId="3" fontId="0" fillId="0" borderId="0" xfId="0" applyNumberFormat="1" applyFont="1"/>
    <xf numFmtId="0" fontId="7" fillId="0" borderId="0" xfId="2" applyFont="1" applyAlignment="1">
      <alignment horizontal="left" vertical="center"/>
    </xf>
    <xf numFmtId="0" fontId="7" fillId="0" borderId="0" xfId="2" applyFont="1" applyAlignment="1">
      <alignment vertical="center"/>
    </xf>
    <xf numFmtId="0" fontId="7" fillId="0" borderId="0" xfId="2" applyFont="1"/>
    <xf numFmtId="0" fontId="7" fillId="0" borderId="0" xfId="2" applyFont="1" applyAlignment="1">
      <alignment horizontal="left" vertical="center" wrapText="1"/>
    </xf>
    <xf numFmtId="0" fontId="7" fillId="0" borderId="0" xfId="2" applyFont="1" applyAlignment="1">
      <alignment horizontal="left" wrapText="1"/>
    </xf>
    <xf numFmtId="0" fontId="0" fillId="0" borderId="0" xfId="0" applyFont="1" applyAlignment="1">
      <alignment horizontal="left"/>
    </xf>
    <xf numFmtId="0" fontId="9" fillId="10" borderId="48" xfId="0" applyFont="1" applyFill="1" applyBorder="1" applyAlignment="1">
      <alignment horizontal="right" vertical="center" wrapText="1"/>
    </xf>
    <xf numFmtId="0" fontId="9" fillId="10" borderId="10" xfId="0" applyFont="1" applyFill="1" applyBorder="1" applyAlignment="1">
      <alignment horizontal="right" vertical="center" wrapText="1"/>
    </xf>
    <xf numFmtId="0" fontId="7" fillId="0" borderId="0" xfId="2" applyFont="1" applyAlignment="1">
      <alignment horizontal="left" vertical="center"/>
    </xf>
    <xf numFmtId="0" fontId="7" fillId="0" borderId="0" xfId="2" applyFont="1" applyAlignment="1">
      <alignment horizontal="left" vertical="center" wrapText="1"/>
    </xf>
    <xf numFmtId="0" fontId="7" fillId="0" borderId="0" xfId="2" applyFont="1" applyAlignment="1">
      <alignment horizontal="left" wrapText="1"/>
    </xf>
    <xf numFmtId="0" fontId="6" fillId="2" borderId="21" xfId="2"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7" fillId="0" borderId="0" xfId="2" applyFont="1" applyAlignment="1">
      <alignment horizontal="left"/>
    </xf>
    <xf numFmtId="0" fontId="6" fillId="2" borderId="36" xfId="2" applyFont="1" applyFill="1" applyBorder="1" applyAlignment="1">
      <alignment horizontal="center" vertical="center" wrapText="1"/>
    </xf>
    <xf numFmtId="0" fontId="6" fillId="2" borderId="42" xfId="2" applyFont="1" applyFill="1" applyBorder="1" applyAlignment="1">
      <alignment horizontal="center" vertical="center" wrapText="1"/>
    </xf>
    <xf numFmtId="0" fontId="6" fillId="2" borderId="40" xfId="2" applyFont="1" applyFill="1" applyBorder="1" applyAlignment="1">
      <alignment horizontal="center" vertical="center" wrapText="1"/>
    </xf>
    <xf numFmtId="0" fontId="6" fillId="2" borderId="28" xfId="2" applyFont="1" applyFill="1" applyBorder="1" applyAlignment="1">
      <alignment horizontal="center" vertical="center" wrapText="1"/>
    </xf>
    <xf numFmtId="0" fontId="6" fillId="2" borderId="39" xfId="2" applyFont="1" applyFill="1" applyBorder="1" applyAlignment="1">
      <alignment horizontal="center" vertical="center" wrapText="1"/>
    </xf>
    <xf numFmtId="0" fontId="6" fillId="2" borderId="29" xfId="2"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30" xfId="2" applyFont="1" applyFill="1" applyBorder="1" applyAlignment="1">
      <alignment horizontal="center" vertical="center" wrapText="1"/>
    </xf>
    <xf numFmtId="0" fontId="6" fillId="3" borderId="31" xfId="2" applyFont="1" applyFill="1" applyBorder="1" applyAlignment="1">
      <alignment horizontal="center" vertical="center" wrapText="1"/>
    </xf>
    <xf numFmtId="0" fontId="6" fillId="3" borderId="21" xfId="2"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15" xfId="0" applyFont="1" applyFill="1" applyBorder="1" applyAlignment="1">
      <alignment horizontal="center"/>
    </xf>
    <xf numFmtId="0" fontId="2" fillId="3" borderId="16" xfId="0" applyFont="1" applyFill="1" applyBorder="1" applyAlignment="1">
      <alignment horizontal="center"/>
    </xf>
    <xf numFmtId="0" fontId="2" fillId="3" borderId="33"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6" fillId="3" borderId="34"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30"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7" xfId="0" applyFont="1" applyFill="1" applyBorder="1" applyAlignment="1">
      <alignment horizontal="center"/>
    </xf>
    <xf numFmtId="0" fontId="2" fillId="0" borderId="0" xfId="0" applyFont="1" applyAlignment="1">
      <alignment horizontal="center" wrapText="1"/>
    </xf>
    <xf numFmtId="0" fontId="5" fillId="0" borderId="0" xfId="0" applyFont="1" applyAlignment="1">
      <alignment horizontal="center" wrapText="1"/>
    </xf>
    <xf numFmtId="0" fontId="0" fillId="0" borderId="0" xfId="0" applyFont="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6" fillId="2" borderId="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18" xfId="0" applyFont="1" applyFill="1" applyBorder="1" applyAlignment="1">
      <alignment horizontal="center"/>
    </xf>
    <xf numFmtId="0" fontId="2" fillId="3" borderId="7" xfId="0" applyFont="1" applyFill="1" applyBorder="1" applyAlignment="1">
      <alignment horizontal="center"/>
    </xf>
    <xf numFmtId="0" fontId="2"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13" fillId="0" borderId="0" xfId="0" applyFo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72"/>
  <sheetViews>
    <sheetView tabSelected="1" topLeftCell="A37" zoomScale="60" zoomScaleNormal="60" workbookViewId="0">
      <pane xSplit="2" topLeftCell="C1" activePane="topRight" state="frozen"/>
      <selection pane="topRight" activeCell="K67" sqref="K67"/>
    </sheetView>
  </sheetViews>
  <sheetFormatPr defaultColWidth="11.875" defaultRowHeight="15.75" x14ac:dyDescent="0.25"/>
  <cols>
    <col min="1" max="1" width="12" style="2" bestFit="1" customWidth="1"/>
    <col min="2" max="2" width="33.75" style="2" customWidth="1"/>
    <col min="3" max="3" width="15.75" style="2" customWidth="1"/>
    <col min="4" max="4" width="17.625" style="2" bestFit="1" customWidth="1"/>
    <col min="5" max="5" width="18.375" style="2" bestFit="1" customWidth="1"/>
    <col min="6" max="7" width="16.375" style="2" bestFit="1" customWidth="1"/>
    <col min="8" max="9" width="13.5" style="2" bestFit="1" customWidth="1"/>
    <col min="10" max="11" width="12.5" style="2" bestFit="1" customWidth="1"/>
    <col min="12" max="12" width="12" style="2" bestFit="1" customWidth="1"/>
    <col min="13" max="13" width="16.125" style="2" bestFit="1" customWidth="1"/>
    <col min="14" max="14" width="11.75" style="2" customWidth="1"/>
    <col min="15" max="18" width="12.5" style="2" bestFit="1" customWidth="1"/>
    <col min="19" max="19" width="12.875" style="2" bestFit="1" customWidth="1"/>
    <col min="20" max="20" width="13.5" style="2" bestFit="1" customWidth="1"/>
    <col min="21" max="21" width="13.5" style="2" customWidth="1"/>
    <col min="22" max="22" width="17.75" style="2" customWidth="1"/>
    <col min="23" max="23" width="13.875" style="2" customWidth="1"/>
    <col min="24" max="24" width="13.25" style="2" customWidth="1"/>
    <col min="25" max="25" width="16.75" style="2" customWidth="1"/>
    <col min="26" max="26" width="16.125" style="2" customWidth="1"/>
    <col min="27" max="30" width="13.5" style="2" customWidth="1"/>
    <col min="31" max="31" width="11.75" style="2" customWidth="1"/>
    <col min="32" max="32" width="14.875" style="2" customWidth="1"/>
    <col min="33" max="34" width="13.5" style="2" customWidth="1"/>
    <col min="35" max="35" width="12.5" style="2" customWidth="1"/>
    <col min="36" max="36" width="13.5" style="2" customWidth="1"/>
    <col min="37" max="37" width="11.75" style="2" customWidth="1"/>
    <col min="38" max="38" width="14.875" style="2" customWidth="1"/>
    <col min="39" max="42" width="13.5" style="2" bestFit="1" customWidth="1"/>
    <col min="43" max="43" width="13" style="2" bestFit="1" customWidth="1"/>
    <col min="44" max="44" width="11.25" style="2" customWidth="1"/>
    <col min="45" max="46" width="12.5" style="2" bestFit="1" customWidth="1"/>
    <col min="47" max="47" width="12" style="2" bestFit="1" customWidth="1"/>
    <col min="48" max="16384" width="11.875" style="2"/>
  </cols>
  <sheetData>
    <row r="1" spans="1:47"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7" ht="15.6" customHeight="1" x14ac:dyDescent="0.25">
      <c r="A2" s="269" t="s">
        <v>0</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3"/>
      <c r="AN2" s="3"/>
      <c r="AO2" s="3"/>
      <c r="AP2" s="3"/>
      <c r="AQ2" s="3"/>
      <c r="AR2" s="271" t="s">
        <v>1</v>
      </c>
      <c r="AS2" s="271"/>
      <c r="AT2" s="4"/>
    </row>
    <row r="3" spans="1:47" ht="16.5" thickBot="1" x14ac:dyDescent="0.3"/>
    <row r="4" spans="1:47" ht="16.5" thickBot="1" x14ac:dyDescent="0.3">
      <c r="AA4" s="272" t="s">
        <v>2</v>
      </c>
      <c r="AB4" s="273"/>
      <c r="AC4" s="273"/>
      <c r="AD4" s="273"/>
      <c r="AE4" s="273"/>
      <c r="AF4" s="273"/>
      <c r="AG4" s="273"/>
      <c r="AH4" s="273"/>
      <c r="AI4" s="273"/>
      <c r="AJ4" s="273"/>
      <c r="AK4" s="273"/>
      <c r="AL4" s="273"/>
      <c r="AM4" s="273"/>
      <c r="AN4" s="273"/>
      <c r="AO4" s="273"/>
      <c r="AP4" s="273"/>
      <c r="AQ4" s="273"/>
      <c r="AR4" s="274"/>
    </row>
    <row r="5" spans="1:47" ht="16.149999999999999" customHeight="1" thickBot="1" x14ac:dyDescent="0.3">
      <c r="A5" s="275" t="s">
        <v>3</v>
      </c>
      <c r="B5" s="278" t="s">
        <v>4</v>
      </c>
      <c r="C5" s="264" t="s">
        <v>5</v>
      </c>
      <c r="D5" s="280" t="s">
        <v>6</v>
      </c>
      <c r="E5" s="280"/>
      <c r="F5" s="280" t="s">
        <v>7</v>
      </c>
      <c r="G5" s="282"/>
      <c r="H5" s="284" t="s">
        <v>8</v>
      </c>
      <c r="I5" s="284"/>
      <c r="J5" s="284"/>
      <c r="K5" s="284"/>
      <c r="L5" s="284"/>
      <c r="M5" s="284"/>
      <c r="N5" s="285"/>
      <c r="O5" s="286" t="s">
        <v>9</v>
      </c>
      <c r="P5" s="286"/>
      <c r="Q5" s="287"/>
      <c r="R5" s="288"/>
      <c r="S5" s="289"/>
      <c r="T5" s="258" t="s">
        <v>10</v>
      </c>
      <c r="U5" s="259"/>
      <c r="V5" s="260"/>
      <c r="W5" s="258" t="s">
        <v>11</v>
      </c>
      <c r="X5" s="260"/>
      <c r="Y5" s="264" t="s">
        <v>12</v>
      </c>
      <c r="Z5" s="266" t="s">
        <v>13</v>
      </c>
      <c r="AA5" s="248" t="s">
        <v>8</v>
      </c>
      <c r="AB5" s="249"/>
      <c r="AC5" s="249"/>
      <c r="AD5" s="249"/>
      <c r="AE5" s="249"/>
      <c r="AF5" s="268"/>
      <c r="AG5" s="248" t="s">
        <v>9</v>
      </c>
      <c r="AH5" s="249"/>
      <c r="AI5" s="249"/>
      <c r="AJ5" s="249"/>
      <c r="AK5" s="249"/>
      <c r="AL5" s="249"/>
      <c r="AM5" s="248" t="s">
        <v>14</v>
      </c>
      <c r="AN5" s="249"/>
      <c r="AO5" s="249"/>
      <c r="AP5" s="249"/>
      <c r="AQ5" s="249"/>
      <c r="AR5" s="268"/>
      <c r="AS5" s="290" t="s">
        <v>15</v>
      </c>
      <c r="AT5" s="249"/>
      <c r="AU5" s="291"/>
    </row>
    <row r="6" spans="1:47" ht="76.5" customHeight="1" x14ac:dyDescent="0.25">
      <c r="A6" s="276"/>
      <c r="B6" s="245"/>
      <c r="C6" s="279"/>
      <c r="D6" s="281"/>
      <c r="E6" s="281"/>
      <c r="F6" s="281"/>
      <c r="G6" s="283"/>
      <c r="H6" s="258" t="s">
        <v>16</v>
      </c>
      <c r="I6" s="259"/>
      <c r="J6" s="259"/>
      <c r="K6" s="292"/>
      <c r="L6" s="293" t="s">
        <v>17</v>
      </c>
      <c r="M6" s="296" t="s">
        <v>11</v>
      </c>
      <c r="N6" s="297"/>
      <c r="O6" s="258" t="s">
        <v>16</v>
      </c>
      <c r="P6" s="259"/>
      <c r="Q6" s="259"/>
      <c r="R6" s="292"/>
      <c r="S6" s="256" t="s">
        <v>17</v>
      </c>
      <c r="T6" s="261"/>
      <c r="U6" s="261"/>
      <c r="V6" s="262"/>
      <c r="W6" s="263"/>
      <c r="X6" s="262"/>
      <c r="Y6" s="265"/>
      <c r="Z6" s="267"/>
      <c r="AA6" s="241" t="s">
        <v>18</v>
      </c>
      <c r="AB6" s="242"/>
      <c r="AC6" s="243" t="s">
        <v>19</v>
      </c>
      <c r="AD6" s="244"/>
      <c r="AE6" s="242"/>
      <c r="AF6" s="223" t="s">
        <v>20</v>
      </c>
      <c r="AG6" s="241" t="s">
        <v>18</v>
      </c>
      <c r="AH6" s="242"/>
      <c r="AI6" s="243" t="s">
        <v>19</v>
      </c>
      <c r="AJ6" s="244"/>
      <c r="AK6" s="242"/>
      <c r="AL6" s="223" t="s">
        <v>21</v>
      </c>
      <c r="AM6" s="241" t="s">
        <v>22</v>
      </c>
      <c r="AN6" s="242"/>
      <c r="AO6" s="243" t="s">
        <v>23</v>
      </c>
      <c r="AP6" s="244"/>
      <c r="AQ6" s="242"/>
      <c r="AR6" s="223" t="s">
        <v>21</v>
      </c>
      <c r="AS6" s="237" t="s">
        <v>24</v>
      </c>
      <c r="AT6" s="250"/>
      <c r="AU6" s="251"/>
    </row>
    <row r="7" spans="1:47" ht="45.75" customHeight="1" x14ac:dyDescent="0.25">
      <c r="A7" s="276"/>
      <c r="B7" s="245"/>
      <c r="C7" s="279"/>
      <c r="D7" s="246" t="s">
        <v>25</v>
      </c>
      <c r="E7" s="246" t="s">
        <v>26</v>
      </c>
      <c r="F7" s="246" t="s">
        <v>25</v>
      </c>
      <c r="G7" s="239" t="s">
        <v>26</v>
      </c>
      <c r="H7" s="234" t="s">
        <v>27</v>
      </c>
      <c r="I7" s="235"/>
      <c r="J7" s="236" t="s">
        <v>28</v>
      </c>
      <c r="K7" s="236"/>
      <c r="L7" s="294"/>
      <c r="M7" s="5" t="s">
        <v>29</v>
      </c>
      <c r="N7" s="232" t="s">
        <v>30</v>
      </c>
      <c r="O7" s="234" t="s">
        <v>27</v>
      </c>
      <c r="P7" s="235"/>
      <c r="Q7" s="236" t="s">
        <v>28</v>
      </c>
      <c r="R7" s="236"/>
      <c r="S7" s="257"/>
      <c r="T7" s="237" t="s">
        <v>31</v>
      </c>
      <c r="U7" s="238"/>
      <c r="V7" s="239" t="s">
        <v>32</v>
      </c>
      <c r="W7" s="6" t="s">
        <v>29</v>
      </c>
      <c r="X7" s="223" t="s">
        <v>30</v>
      </c>
      <c r="Y7" s="7" t="s">
        <v>33</v>
      </c>
      <c r="Z7" s="267"/>
      <c r="AA7" s="230" t="s">
        <v>25</v>
      </c>
      <c r="AB7" s="226" t="s">
        <v>26</v>
      </c>
      <c r="AC7" s="226" t="s">
        <v>25</v>
      </c>
      <c r="AD7" s="226" t="s">
        <v>26</v>
      </c>
      <c r="AE7" s="8" t="s">
        <v>33</v>
      </c>
      <c r="AF7" s="245"/>
      <c r="AG7" s="230" t="s">
        <v>25</v>
      </c>
      <c r="AH7" s="226" t="s">
        <v>26</v>
      </c>
      <c r="AI7" s="226" t="s">
        <v>25</v>
      </c>
      <c r="AJ7" s="226" t="s">
        <v>26</v>
      </c>
      <c r="AK7" s="8" t="s">
        <v>33</v>
      </c>
      <c r="AL7" s="245"/>
      <c r="AM7" s="228" t="s">
        <v>25</v>
      </c>
      <c r="AN7" s="222" t="s">
        <v>26</v>
      </c>
      <c r="AO7" s="222" t="s">
        <v>25</v>
      </c>
      <c r="AP7" s="222" t="s">
        <v>26</v>
      </c>
      <c r="AQ7" s="8" t="s">
        <v>33</v>
      </c>
      <c r="AR7" s="245"/>
      <c r="AS7" s="254" t="s">
        <v>34</v>
      </c>
      <c r="AT7" s="255"/>
      <c r="AU7" s="252" t="s">
        <v>35</v>
      </c>
    </row>
    <row r="8" spans="1:47" x14ac:dyDescent="0.25">
      <c r="A8" s="277"/>
      <c r="B8" s="224"/>
      <c r="C8" s="265"/>
      <c r="D8" s="247"/>
      <c r="E8" s="247"/>
      <c r="F8" s="247"/>
      <c r="G8" s="240"/>
      <c r="H8" s="9" t="s">
        <v>25</v>
      </c>
      <c r="I8" s="9" t="s">
        <v>26</v>
      </c>
      <c r="J8" s="9" t="s">
        <v>25</v>
      </c>
      <c r="K8" s="10" t="s">
        <v>26</v>
      </c>
      <c r="L8" s="295"/>
      <c r="M8" s="11" t="s">
        <v>25</v>
      </c>
      <c r="N8" s="233"/>
      <c r="O8" s="9" t="s">
        <v>25</v>
      </c>
      <c r="P8" s="9" t="s">
        <v>26</v>
      </c>
      <c r="Q8" s="9" t="s">
        <v>25</v>
      </c>
      <c r="R8" s="12" t="s">
        <v>26</v>
      </c>
      <c r="S8" s="233"/>
      <c r="T8" s="13" t="s">
        <v>25</v>
      </c>
      <c r="U8" s="14" t="s">
        <v>26</v>
      </c>
      <c r="V8" s="240"/>
      <c r="W8" s="15" t="s">
        <v>25</v>
      </c>
      <c r="X8" s="224"/>
      <c r="Y8" s="16" t="s">
        <v>25</v>
      </c>
      <c r="Z8" s="240"/>
      <c r="AA8" s="231"/>
      <c r="AB8" s="227"/>
      <c r="AC8" s="227"/>
      <c r="AD8" s="227"/>
      <c r="AE8" s="17" t="s">
        <v>25</v>
      </c>
      <c r="AF8" s="224"/>
      <c r="AG8" s="231"/>
      <c r="AH8" s="227"/>
      <c r="AI8" s="227"/>
      <c r="AJ8" s="227"/>
      <c r="AK8" s="17" t="s">
        <v>25</v>
      </c>
      <c r="AL8" s="224"/>
      <c r="AM8" s="229"/>
      <c r="AN8" s="222"/>
      <c r="AO8" s="222"/>
      <c r="AP8" s="222"/>
      <c r="AQ8" s="17" t="s">
        <v>25</v>
      </c>
      <c r="AR8" s="224"/>
      <c r="AS8" s="18" t="s">
        <v>25</v>
      </c>
      <c r="AT8" s="19" t="s">
        <v>26</v>
      </c>
      <c r="AU8" s="253"/>
    </row>
    <row r="9" spans="1:47" ht="31.5" x14ac:dyDescent="0.25">
      <c r="A9" s="20">
        <v>1</v>
      </c>
      <c r="B9" s="21">
        <v>2</v>
      </c>
      <c r="C9" s="20">
        <v>3</v>
      </c>
      <c r="D9" s="22">
        <v>4</v>
      </c>
      <c r="E9" s="22">
        <v>5</v>
      </c>
      <c r="F9" s="22">
        <v>6</v>
      </c>
      <c r="G9" s="23">
        <v>7</v>
      </c>
      <c r="H9" s="24">
        <v>8</v>
      </c>
      <c r="I9" s="24">
        <v>9</v>
      </c>
      <c r="J9" s="22">
        <v>10</v>
      </c>
      <c r="K9" s="22">
        <v>11</v>
      </c>
      <c r="L9" s="22">
        <v>12</v>
      </c>
      <c r="M9" s="24" t="s">
        <v>36</v>
      </c>
      <c r="N9" s="25" t="s">
        <v>37</v>
      </c>
      <c r="O9" s="24">
        <v>15</v>
      </c>
      <c r="P9" s="24">
        <v>16</v>
      </c>
      <c r="Q9" s="22">
        <v>17</v>
      </c>
      <c r="R9" s="21">
        <v>18</v>
      </c>
      <c r="S9" s="23">
        <v>19</v>
      </c>
      <c r="T9" s="20" t="s">
        <v>38</v>
      </c>
      <c r="U9" s="26" t="s">
        <v>39</v>
      </c>
      <c r="V9" s="23" t="s">
        <v>40</v>
      </c>
      <c r="W9" s="20" t="s">
        <v>41</v>
      </c>
      <c r="X9" s="26" t="s">
        <v>42</v>
      </c>
      <c r="Y9" s="20" t="s">
        <v>43</v>
      </c>
      <c r="Z9" s="23" t="s">
        <v>44</v>
      </c>
      <c r="AA9" s="20">
        <v>27</v>
      </c>
      <c r="AB9" s="24">
        <v>28</v>
      </c>
      <c r="AC9" s="22">
        <v>29</v>
      </c>
      <c r="AD9" s="22">
        <v>30</v>
      </c>
      <c r="AE9" s="22" t="s">
        <v>45</v>
      </c>
      <c r="AF9" s="23">
        <v>32</v>
      </c>
      <c r="AG9" s="20">
        <v>33</v>
      </c>
      <c r="AH9" s="24">
        <v>34</v>
      </c>
      <c r="AI9" s="22">
        <v>35</v>
      </c>
      <c r="AJ9" s="22">
        <v>36</v>
      </c>
      <c r="AK9" s="22" t="s">
        <v>46</v>
      </c>
      <c r="AL9" s="21">
        <v>38</v>
      </c>
      <c r="AM9" s="27" t="s">
        <v>47</v>
      </c>
      <c r="AN9" s="22" t="s">
        <v>48</v>
      </c>
      <c r="AO9" s="21" t="s">
        <v>49</v>
      </c>
      <c r="AP9" s="21" t="s">
        <v>50</v>
      </c>
      <c r="AQ9" s="21" t="s">
        <v>51</v>
      </c>
      <c r="AR9" s="23" t="s">
        <v>52</v>
      </c>
      <c r="AS9" s="28">
        <v>45</v>
      </c>
      <c r="AT9" s="29">
        <v>46</v>
      </c>
      <c r="AU9" s="30">
        <v>47</v>
      </c>
    </row>
    <row r="10" spans="1:47" ht="31.5" x14ac:dyDescent="0.25">
      <c r="A10" s="31">
        <v>1</v>
      </c>
      <c r="B10" s="32" t="s">
        <v>53</v>
      </c>
      <c r="C10" s="31"/>
      <c r="D10" s="33"/>
      <c r="E10" s="33"/>
      <c r="F10" s="34">
        <f t="shared" ref="F10:L10" si="0">SUM(F11:F15)</f>
        <v>1606667.26</v>
      </c>
      <c r="G10" s="35">
        <f t="shared" si="0"/>
        <v>2286081.5499999998</v>
      </c>
      <c r="H10" s="36">
        <f t="shared" si="0"/>
        <v>936115.07</v>
      </c>
      <c r="I10" s="36">
        <f t="shared" si="0"/>
        <v>1331971.74</v>
      </c>
      <c r="J10" s="34">
        <f t="shared" si="0"/>
        <v>0</v>
      </c>
      <c r="K10" s="34">
        <f t="shared" si="0"/>
        <v>0</v>
      </c>
      <c r="L10" s="33">
        <f t="shared" si="0"/>
        <v>4</v>
      </c>
      <c r="M10" s="37">
        <f>(H10+J10)/$T$54*100%</f>
        <v>2.6464401269597891E-2</v>
      </c>
      <c r="N10" s="38">
        <f t="shared" ref="N10:N30" si="1">L10/$V$54*100%</f>
        <v>1.0542962572482868E-3</v>
      </c>
      <c r="O10" s="36">
        <f t="shared" ref="O10:V10" si="2">SUM(O11:O15)</f>
        <v>3858.49</v>
      </c>
      <c r="P10" s="36">
        <f t="shared" si="2"/>
        <v>5490.14</v>
      </c>
      <c r="Q10" s="34">
        <f t="shared" si="2"/>
        <v>0</v>
      </c>
      <c r="R10" s="39">
        <f t="shared" si="2"/>
        <v>0</v>
      </c>
      <c r="S10" s="40">
        <f t="shared" si="2"/>
        <v>1</v>
      </c>
      <c r="T10" s="41">
        <f t="shared" si="2"/>
        <v>939973.55999999994</v>
      </c>
      <c r="U10" s="42">
        <f>SUM(U11:U15)</f>
        <v>1337461.8799999999</v>
      </c>
      <c r="V10" s="40">
        <f t="shared" si="2"/>
        <v>5</v>
      </c>
      <c r="W10" s="43">
        <f t="shared" ref="W10:W15" si="3">T10/$T$54</f>
        <v>2.6573482547025389E-2</v>
      </c>
      <c r="X10" s="44">
        <f>V10/$V$54*100%</f>
        <v>1.3178703215603585E-3</v>
      </c>
      <c r="Y10" s="45">
        <f t="shared" ref="Y10:Y30" si="4">T10/F10*100%</f>
        <v>0.58504556817819264</v>
      </c>
      <c r="Z10" s="46">
        <f>T10/V10</f>
        <v>187994.712</v>
      </c>
      <c r="AA10" s="41">
        <f>SUM(AA11:AA15)</f>
        <v>936115.07</v>
      </c>
      <c r="AB10" s="36">
        <f>SUM(AB11:AB15)</f>
        <v>1331971.74</v>
      </c>
      <c r="AC10" s="34">
        <f>SUM(AC11:AC15)</f>
        <v>0</v>
      </c>
      <c r="AD10" s="34">
        <f>SUM(AD11:AD15)</f>
        <v>0</v>
      </c>
      <c r="AE10" s="47">
        <f>AC10/AA10*100%</f>
        <v>0</v>
      </c>
      <c r="AF10" s="48">
        <f>SUM(AF11:AF15)</f>
        <v>0</v>
      </c>
      <c r="AG10" s="41">
        <f>SUM(AG11:AG15)</f>
        <v>3858.49</v>
      </c>
      <c r="AH10" s="36">
        <f>SUM(AH11:AH15)</f>
        <v>5490.14</v>
      </c>
      <c r="AI10" s="34">
        <f>SUM(AI11:AI15)</f>
        <v>0</v>
      </c>
      <c r="AJ10" s="34">
        <f>SUM(AJ11:AJ15)</f>
        <v>0</v>
      </c>
      <c r="AK10" s="47">
        <f>AI10/AG10</f>
        <v>0</v>
      </c>
      <c r="AL10" s="49">
        <f>SUM(AL11:AL15)</f>
        <v>0</v>
      </c>
      <c r="AM10" s="50">
        <f>SUM(AM11:AM15)</f>
        <v>939973.55999999994</v>
      </c>
      <c r="AN10" s="34">
        <f>SUM(AN11:AN15)</f>
        <v>1337461.8799999999</v>
      </c>
      <c r="AO10" s="39">
        <f>SUM(AO11:AO15)</f>
        <v>0</v>
      </c>
      <c r="AP10" s="39">
        <f>SUM(AP11:AP15)</f>
        <v>0</v>
      </c>
      <c r="AQ10" s="51">
        <f>AO10/AM10*100%</f>
        <v>0</v>
      </c>
      <c r="AR10" s="40">
        <f>SUM(AR11:AR15)</f>
        <v>0</v>
      </c>
      <c r="AS10" s="41">
        <f>SUM(AS11:AS15)</f>
        <v>0</v>
      </c>
      <c r="AT10" s="42">
        <f>SUM(AT11:AT15)</f>
        <v>0</v>
      </c>
      <c r="AU10" s="48">
        <f>SUM(AU11:AU15)</f>
        <v>0</v>
      </c>
    </row>
    <row r="11" spans="1:47" ht="47.25" x14ac:dyDescent="0.25">
      <c r="A11" s="52" t="s">
        <v>54</v>
      </c>
      <c r="B11" s="53" t="s">
        <v>55</v>
      </c>
      <c r="C11" s="52" t="s">
        <v>56</v>
      </c>
      <c r="D11" s="54" t="s">
        <v>56</v>
      </c>
      <c r="E11" s="54"/>
      <c r="F11" s="55"/>
      <c r="G11" s="56"/>
      <c r="H11" s="57"/>
      <c r="I11" s="57"/>
      <c r="J11" s="55"/>
      <c r="K11" s="55"/>
      <c r="L11" s="54"/>
      <c r="M11" s="58">
        <f>H11+J11/$T$54*100%</f>
        <v>0</v>
      </c>
      <c r="N11" s="59">
        <f t="shared" si="1"/>
        <v>0</v>
      </c>
      <c r="O11" s="57"/>
      <c r="P11" s="57"/>
      <c r="Q11" s="55"/>
      <c r="R11" s="60"/>
      <c r="S11" s="61"/>
      <c r="T11" s="62">
        <f t="shared" ref="T11:U16" si="5">H11+J11+O11+Q11</f>
        <v>0</v>
      </c>
      <c r="U11" s="63">
        <f>I11+K11+P11+R11</f>
        <v>0</v>
      </c>
      <c r="V11" s="61">
        <f t="shared" ref="V11:V16" si="6">L11+S11</f>
        <v>0</v>
      </c>
      <c r="W11" s="64">
        <f t="shared" si="3"/>
        <v>0</v>
      </c>
      <c r="X11" s="65">
        <f>V11/$V$54</f>
        <v>0</v>
      </c>
      <c r="Y11" s="66"/>
      <c r="Z11" s="67"/>
      <c r="AA11" s="62"/>
      <c r="AB11" s="57"/>
      <c r="AC11" s="55"/>
      <c r="AD11" s="55"/>
      <c r="AE11" s="68"/>
      <c r="AF11" s="69"/>
      <c r="AG11" s="62"/>
      <c r="AH11" s="57"/>
      <c r="AI11" s="55"/>
      <c r="AJ11" s="55"/>
      <c r="AK11" s="68"/>
      <c r="AL11" s="70"/>
      <c r="AM11" s="71">
        <f t="shared" ref="AM11:AM15" si="7">AA11+AG11</f>
        <v>0</v>
      </c>
      <c r="AN11" s="55"/>
      <c r="AO11" s="60">
        <f t="shared" ref="AO11:AO16" si="8">AC11+AI11</f>
        <v>0</v>
      </c>
      <c r="AP11" s="60"/>
      <c r="AQ11" s="72"/>
      <c r="AR11" s="61">
        <f>AF11+AL11</f>
        <v>0</v>
      </c>
      <c r="AS11" s="73"/>
      <c r="AT11" s="74"/>
      <c r="AU11" s="75"/>
    </row>
    <row r="12" spans="1:47" ht="47.25" x14ac:dyDescent="0.25">
      <c r="A12" s="52" t="s">
        <v>57</v>
      </c>
      <c r="B12" s="53" t="s">
        <v>58</v>
      </c>
      <c r="C12" s="52" t="s">
        <v>56</v>
      </c>
      <c r="D12" s="54" t="s">
        <v>56</v>
      </c>
      <c r="E12" s="54"/>
      <c r="F12" s="55"/>
      <c r="G12" s="56"/>
      <c r="H12" s="57"/>
      <c r="I12" s="57"/>
      <c r="J12" s="55"/>
      <c r="K12" s="55"/>
      <c r="L12" s="54"/>
      <c r="M12" s="58">
        <f>H12+J12/$T$54*100%</f>
        <v>0</v>
      </c>
      <c r="N12" s="59">
        <f t="shared" si="1"/>
        <v>0</v>
      </c>
      <c r="O12" s="57"/>
      <c r="P12" s="57"/>
      <c r="Q12" s="55"/>
      <c r="R12" s="60"/>
      <c r="S12" s="61"/>
      <c r="T12" s="62">
        <f t="shared" si="5"/>
        <v>0</v>
      </c>
      <c r="U12" s="63">
        <f t="shared" si="5"/>
        <v>0</v>
      </c>
      <c r="V12" s="61">
        <f t="shared" si="6"/>
        <v>0</v>
      </c>
      <c r="W12" s="64">
        <f t="shared" si="3"/>
        <v>0</v>
      </c>
      <c r="X12" s="65">
        <f>V12/$V$54</f>
        <v>0</v>
      </c>
      <c r="Y12" s="66"/>
      <c r="Z12" s="67"/>
      <c r="AA12" s="62"/>
      <c r="AB12" s="57"/>
      <c r="AC12" s="55"/>
      <c r="AD12" s="55"/>
      <c r="AE12" s="68"/>
      <c r="AF12" s="69"/>
      <c r="AG12" s="62"/>
      <c r="AH12" s="57"/>
      <c r="AI12" s="55"/>
      <c r="AJ12" s="55"/>
      <c r="AK12" s="68"/>
      <c r="AL12" s="70"/>
      <c r="AM12" s="71">
        <f t="shared" si="7"/>
        <v>0</v>
      </c>
      <c r="AN12" s="55"/>
      <c r="AO12" s="60">
        <f t="shared" si="8"/>
        <v>0</v>
      </c>
      <c r="AP12" s="60"/>
      <c r="AQ12" s="72"/>
      <c r="AR12" s="61">
        <f t="shared" ref="AR12:AR16" si="9">AF12+AL12</f>
        <v>0</v>
      </c>
      <c r="AS12" s="73"/>
      <c r="AT12" s="74"/>
      <c r="AU12" s="75"/>
    </row>
    <row r="13" spans="1:47" ht="31.5" x14ac:dyDescent="0.25">
      <c r="A13" s="52" t="s">
        <v>59</v>
      </c>
      <c r="B13" s="76" t="s">
        <v>60</v>
      </c>
      <c r="C13" s="52" t="s">
        <v>56</v>
      </c>
      <c r="D13" s="54" t="s">
        <v>56</v>
      </c>
      <c r="E13" s="54"/>
      <c r="F13" s="55">
        <v>1606667.26</v>
      </c>
      <c r="G13" s="56">
        <f>ROUND(F13/0.702804,2)</f>
        <v>2286081.5499999998</v>
      </c>
      <c r="H13" s="57">
        <v>936115.07</v>
      </c>
      <c r="I13" s="57">
        <f>ROUND(H13/0.702804,2)</f>
        <v>1331971.74</v>
      </c>
      <c r="J13" s="55">
        <v>0</v>
      </c>
      <c r="K13" s="55">
        <f>ROUND(J13/0.702804,2)</f>
        <v>0</v>
      </c>
      <c r="L13" s="54">
        <v>4</v>
      </c>
      <c r="M13" s="58">
        <f>(H13+J13)/$T$54*100%</f>
        <v>2.6464401269597891E-2</v>
      </c>
      <c r="N13" s="59">
        <f t="shared" si="1"/>
        <v>1.0542962572482868E-3</v>
      </c>
      <c r="O13" s="57">
        <v>3858.49</v>
      </c>
      <c r="P13" s="57">
        <f>ROUND(O13/0.702804,2)</f>
        <v>5490.14</v>
      </c>
      <c r="Q13" s="77">
        <v>0</v>
      </c>
      <c r="R13" s="78">
        <f>ROUND(Q13/0.702804,2)</f>
        <v>0</v>
      </c>
      <c r="S13" s="61">
        <v>1</v>
      </c>
      <c r="T13" s="62">
        <f t="shared" si="5"/>
        <v>939973.55999999994</v>
      </c>
      <c r="U13" s="63">
        <f t="shared" si="5"/>
        <v>1337461.8799999999</v>
      </c>
      <c r="V13" s="61">
        <f t="shared" si="6"/>
        <v>5</v>
      </c>
      <c r="W13" s="64">
        <f t="shared" si="3"/>
        <v>2.6573482547025389E-2</v>
      </c>
      <c r="X13" s="65">
        <f t="shared" ref="X13:X28" si="10">V13/$V$54*100%</f>
        <v>1.3178703215603585E-3</v>
      </c>
      <c r="Y13" s="66">
        <f t="shared" si="4"/>
        <v>0.58504556817819264</v>
      </c>
      <c r="Z13" s="67">
        <f>T13/V13</f>
        <v>187994.712</v>
      </c>
      <c r="AA13" s="62">
        <v>936115.07</v>
      </c>
      <c r="AB13" s="57">
        <f t="shared" ref="AB13" si="11">ROUND(AA13/0.702804,2)</f>
        <v>1331971.74</v>
      </c>
      <c r="AC13" s="55">
        <v>0</v>
      </c>
      <c r="AD13" s="55">
        <v>0</v>
      </c>
      <c r="AE13" s="68">
        <f>AC13/AA13*100%</f>
        <v>0</v>
      </c>
      <c r="AF13" s="79">
        <v>0</v>
      </c>
      <c r="AG13" s="62">
        <v>3858.49</v>
      </c>
      <c r="AH13" s="57">
        <f>ROUND(AG13/0.702804,2)</f>
        <v>5490.14</v>
      </c>
      <c r="AI13" s="55">
        <v>0</v>
      </c>
      <c r="AJ13" s="55">
        <v>0</v>
      </c>
      <c r="AK13" s="68">
        <f t="shared" ref="AK13:AK18" si="12">AI13/AG13</f>
        <v>0</v>
      </c>
      <c r="AL13" s="80">
        <v>0</v>
      </c>
      <c r="AM13" s="71">
        <f t="shared" si="7"/>
        <v>939973.55999999994</v>
      </c>
      <c r="AN13" s="55">
        <f>AB13+AH13</f>
        <v>1337461.8799999999</v>
      </c>
      <c r="AO13" s="60">
        <f t="shared" si="8"/>
        <v>0</v>
      </c>
      <c r="AP13" s="60">
        <f>AD13+AJ13</f>
        <v>0</v>
      </c>
      <c r="AQ13" s="72">
        <f>AO13/AM13*100%</f>
        <v>0</v>
      </c>
      <c r="AR13" s="61">
        <f t="shared" si="9"/>
        <v>0</v>
      </c>
      <c r="AS13" s="73">
        <v>0</v>
      </c>
      <c r="AT13" s="74">
        <v>0</v>
      </c>
      <c r="AU13" s="75">
        <v>0</v>
      </c>
    </row>
    <row r="14" spans="1:47" x14ac:dyDescent="0.25">
      <c r="A14" s="52" t="s">
        <v>61</v>
      </c>
      <c r="B14" s="76" t="s">
        <v>62</v>
      </c>
      <c r="C14" s="52" t="s">
        <v>56</v>
      </c>
      <c r="D14" s="54" t="s">
        <v>56</v>
      </c>
      <c r="E14" s="54"/>
      <c r="F14" s="55"/>
      <c r="G14" s="56"/>
      <c r="H14" s="57"/>
      <c r="I14" s="57"/>
      <c r="J14" s="55"/>
      <c r="K14" s="55"/>
      <c r="L14" s="81"/>
      <c r="M14" s="58">
        <f>H14+J14/$T$54*100%</f>
        <v>0</v>
      </c>
      <c r="N14" s="59">
        <f t="shared" si="1"/>
        <v>0</v>
      </c>
      <c r="O14" s="57"/>
      <c r="P14" s="57"/>
      <c r="Q14" s="77"/>
      <c r="R14" s="78"/>
      <c r="S14" s="82"/>
      <c r="T14" s="62">
        <f t="shared" si="5"/>
        <v>0</v>
      </c>
      <c r="U14" s="63">
        <f t="shared" si="5"/>
        <v>0</v>
      </c>
      <c r="V14" s="61">
        <f t="shared" si="6"/>
        <v>0</v>
      </c>
      <c r="W14" s="64">
        <f t="shared" si="3"/>
        <v>0</v>
      </c>
      <c r="X14" s="65">
        <f t="shared" si="10"/>
        <v>0</v>
      </c>
      <c r="Y14" s="83" t="s">
        <v>63</v>
      </c>
      <c r="Z14" s="67" t="s">
        <v>63</v>
      </c>
      <c r="AA14" s="62"/>
      <c r="AB14" s="57"/>
      <c r="AC14" s="77"/>
      <c r="AD14" s="77"/>
      <c r="AE14" s="68"/>
      <c r="AF14" s="79"/>
      <c r="AG14" s="62"/>
      <c r="AH14" s="57"/>
      <c r="AI14" s="77"/>
      <c r="AJ14" s="77"/>
      <c r="AK14" s="68"/>
      <c r="AL14" s="80"/>
      <c r="AM14" s="71">
        <f t="shared" si="7"/>
        <v>0</v>
      </c>
      <c r="AN14" s="55"/>
      <c r="AO14" s="60">
        <f t="shared" si="8"/>
        <v>0</v>
      </c>
      <c r="AP14" s="60"/>
      <c r="AQ14" s="72"/>
      <c r="AR14" s="61">
        <f t="shared" si="9"/>
        <v>0</v>
      </c>
      <c r="AS14" s="73"/>
      <c r="AT14" s="74"/>
      <c r="AU14" s="75"/>
    </row>
    <row r="15" spans="1:47" ht="31.5" x14ac:dyDescent="0.25">
      <c r="A15" s="52" t="s">
        <v>64</v>
      </c>
      <c r="B15" s="76" t="s">
        <v>65</v>
      </c>
      <c r="C15" s="52" t="s">
        <v>56</v>
      </c>
      <c r="D15" s="54" t="s">
        <v>56</v>
      </c>
      <c r="E15" s="54"/>
      <c r="F15" s="55"/>
      <c r="G15" s="56"/>
      <c r="H15" s="57"/>
      <c r="I15" s="57"/>
      <c r="J15" s="55"/>
      <c r="K15" s="55"/>
      <c r="L15" s="54"/>
      <c r="M15" s="58">
        <f>H15+J15/$T$54*100%</f>
        <v>0</v>
      </c>
      <c r="N15" s="59">
        <f t="shared" si="1"/>
        <v>0</v>
      </c>
      <c r="O15" s="57"/>
      <c r="P15" s="57"/>
      <c r="Q15" s="55"/>
      <c r="R15" s="60"/>
      <c r="S15" s="61"/>
      <c r="T15" s="62">
        <f t="shared" si="5"/>
        <v>0</v>
      </c>
      <c r="U15" s="63">
        <f t="shared" si="5"/>
        <v>0</v>
      </c>
      <c r="V15" s="61">
        <f t="shared" si="6"/>
        <v>0</v>
      </c>
      <c r="W15" s="64">
        <f t="shared" si="3"/>
        <v>0</v>
      </c>
      <c r="X15" s="65">
        <f t="shared" si="10"/>
        <v>0</v>
      </c>
      <c r="Y15" s="83" t="s">
        <v>63</v>
      </c>
      <c r="Z15" s="67" t="s">
        <v>63</v>
      </c>
      <c r="AA15" s="62"/>
      <c r="AB15" s="57"/>
      <c r="AC15" s="77"/>
      <c r="AD15" s="77"/>
      <c r="AE15" s="68"/>
      <c r="AF15" s="79"/>
      <c r="AG15" s="62"/>
      <c r="AH15" s="57"/>
      <c r="AI15" s="77"/>
      <c r="AJ15" s="77"/>
      <c r="AK15" s="68"/>
      <c r="AL15" s="80"/>
      <c r="AM15" s="71">
        <f t="shared" si="7"/>
        <v>0</v>
      </c>
      <c r="AN15" s="55"/>
      <c r="AO15" s="60">
        <f t="shared" si="8"/>
        <v>0</v>
      </c>
      <c r="AP15" s="60"/>
      <c r="AQ15" s="72"/>
      <c r="AR15" s="61">
        <f t="shared" si="9"/>
        <v>0</v>
      </c>
      <c r="AS15" s="73"/>
      <c r="AT15" s="74"/>
      <c r="AU15" s="75"/>
    </row>
    <row r="16" spans="1:47" ht="31.5" x14ac:dyDescent="0.25">
      <c r="A16" s="31">
        <v>2</v>
      </c>
      <c r="B16" s="84" t="s">
        <v>66</v>
      </c>
      <c r="C16" s="85" t="s">
        <v>56</v>
      </c>
      <c r="D16" s="34" t="s">
        <v>56</v>
      </c>
      <c r="E16" s="34" t="s">
        <v>56</v>
      </c>
      <c r="F16" s="34">
        <v>65348592.568000004</v>
      </c>
      <c r="G16" s="35">
        <f>ROUND(F16/0.702804,2)</f>
        <v>92982670.230000004</v>
      </c>
      <c r="H16" s="36">
        <v>316191.52</v>
      </c>
      <c r="I16" s="36">
        <f>ROUND(H16/0.702804,2)</f>
        <v>449900</v>
      </c>
      <c r="J16" s="34">
        <v>0</v>
      </c>
      <c r="K16" s="34">
        <v>0</v>
      </c>
      <c r="L16" s="33">
        <v>1</v>
      </c>
      <c r="M16" s="37">
        <f t="shared" ref="M16:M30" si="13">(H16+J16)/$T$54*100%</f>
        <v>8.9388789172297894E-3</v>
      </c>
      <c r="N16" s="38">
        <f t="shared" si="1"/>
        <v>2.6357406431207171E-4</v>
      </c>
      <c r="O16" s="36">
        <v>0</v>
      </c>
      <c r="P16" s="36">
        <v>0</v>
      </c>
      <c r="Q16" s="34">
        <v>0</v>
      </c>
      <c r="R16" s="39">
        <v>0</v>
      </c>
      <c r="S16" s="40">
        <v>0</v>
      </c>
      <c r="T16" s="41">
        <f t="shared" si="5"/>
        <v>316191.52</v>
      </c>
      <c r="U16" s="42">
        <f t="shared" si="5"/>
        <v>449900</v>
      </c>
      <c r="V16" s="40">
        <f t="shared" si="6"/>
        <v>1</v>
      </c>
      <c r="W16" s="43">
        <f t="shared" ref="W16:W30" si="14">T16/$T$54*100%</f>
        <v>8.9388789172297894E-3</v>
      </c>
      <c r="X16" s="44">
        <f t="shared" si="10"/>
        <v>2.6357406431207171E-4</v>
      </c>
      <c r="Y16" s="45" t="s">
        <v>63</v>
      </c>
      <c r="Z16" s="46" t="s">
        <v>63</v>
      </c>
      <c r="AA16" s="41">
        <v>316191.52</v>
      </c>
      <c r="AB16" s="36">
        <f t="shared" ref="AB16" si="15">ROUND(AA16/0.702804,2)</f>
        <v>449900</v>
      </c>
      <c r="AC16" s="34">
        <v>10339.65</v>
      </c>
      <c r="AD16" s="34">
        <f>ROUND(AC16/0.702804,2)</f>
        <v>14712</v>
      </c>
      <c r="AE16" s="47">
        <f>AC16/AA16*100%</f>
        <v>3.2700592349851759E-2</v>
      </c>
      <c r="AF16" s="48">
        <v>0</v>
      </c>
      <c r="AG16" s="41"/>
      <c r="AH16" s="36"/>
      <c r="AI16" s="34"/>
      <c r="AJ16" s="34"/>
      <c r="AK16" s="47"/>
      <c r="AL16" s="49"/>
      <c r="AM16" s="50">
        <f>AA16+AG16</f>
        <v>316191.52</v>
      </c>
      <c r="AN16" s="34">
        <f>AB16+AH16</f>
        <v>449900</v>
      </c>
      <c r="AO16" s="39">
        <f t="shared" si="8"/>
        <v>10339.65</v>
      </c>
      <c r="AP16" s="39">
        <f>AD16+AJ16</f>
        <v>14712</v>
      </c>
      <c r="AQ16" s="51">
        <f t="shared" ref="AQ16:AQ30" si="16">AO16/AM16*100%</f>
        <v>3.2700592349851759E-2</v>
      </c>
      <c r="AR16" s="40">
        <f t="shared" si="9"/>
        <v>0</v>
      </c>
      <c r="AS16" s="41">
        <v>0</v>
      </c>
      <c r="AT16" s="42">
        <v>0</v>
      </c>
      <c r="AU16" s="48">
        <v>0</v>
      </c>
    </row>
    <row r="17" spans="1:47" ht="31.5" x14ac:dyDescent="0.25">
      <c r="A17" s="31">
        <v>3</v>
      </c>
      <c r="B17" s="32" t="s">
        <v>67</v>
      </c>
      <c r="C17" s="85">
        <f t="shared" ref="C17:L17" si="17">C18+C22</f>
        <v>3214</v>
      </c>
      <c r="D17" s="34">
        <f t="shared" si="17"/>
        <v>529405704.86000001</v>
      </c>
      <c r="E17" s="34">
        <f t="shared" si="17"/>
        <v>753276453.83999991</v>
      </c>
      <c r="F17" s="34">
        <f t="shared" si="17"/>
        <v>1143851240.26</v>
      </c>
      <c r="G17" s="35">
        <f t="shared" si="17"/>
        <v>1627553685.3299999</v>
      </c>
      <c r="H17" s="36">
        <f t="shared" si="17"/>
        <v>21817993.07</v>
      </c>
      <c r="I17" s="36">
        <f t="shared" ref="I17:I27" si="18">ROUND(H17/0.702804,2)</f>
        <v>31044207.300000001</v>
      </c>
      <c r="J17" s="34">
        <f t="shared" si="17"/>
        <v>2265419.38553708</v>
      </c>
      <c r="K17" s="34">
        <f t="shared" ref="K17:K27" si="19">ROUND(J17/0.702804,2)</f>
        <v>3223401.38</v>
      </c>
      <c r="L17" s="33">
        <f t="shared" si="17"/>
        <v>116</v>
      </c>
      <c r="M17" s="37">
        <f t="shared" si="13"/>
        <v>0.68084908745734141</v>
      </c>
      <c r="N17" s="38">
        <f t="shared" si="1"/>
        <v>3.0574591460200317E-2</v>
      </c>
      <c r="O17" s="36">
        <f>O18+O22</f>
        <v>1539296.8780539602</v>
      </c>
      <c r="P17" s="36">
        <f t="shared" ref="P17:P27" si="20">ROUND(O17/0.702804,2)</f>
        <v>2190222.14</v>
      </c>
      <c r="Q17" s="34">
        <f>Q18+Q22</f>
        <v>3488425.0400000005</v>
      </c>
      <c r="R17" s="39">
        <f>ROUND(Q17/0.702804,2)</f>
        <v>4963581.6500000004</v>
      </c>
      <c r="S17" s="40">
        <f>S18+S22</f>
        <v>1341</v>
      </c>
      <c r="T17" s="41">
        <f>T18+T22</f>
        <v>29111134.373591043</v>
      </c>
      <c r="U17" s="42">
        <f>U18+U22</f>
        <v>41421412.5</v>
      </c>
      <c r="V17" s="40">
        <f>V18+V22</f>
        <v>1457</v>
      </c>
      <c r="W17" s="43">
        <f t="shared" si="14"/>
        <v>0.82298508609192422</v>
      </c>
      <c r="X17" s="44">
        <f t="shared" si="10"/>
        <v>0.38402741170268845</v>
      </c>
      <c r="Y17" s="45">
        <f t="shared" si="4"/>
        <v>2.5450105178864008E-2</v>
      </c>
      <c r="Z17" s="46">
        <f>T17/V17</f>
        <v>19980.18831406386</v>
      </c>
      <c r="AA17" s="41">
        <f>AA18+AA22</f>
        <v>24083412.458301958</v>
      </c>
      <c r="AB17" s="36">
        <f>ROUND(AA17/0.702804,2)</f>
        <v>34267608.689999998</v>
      </c>
      <c r="AC17" s="34">
        <f>AC18+AC22</f>
        <v>20140504.9942334</v>
      </c>
      <c r="AD17" s="34">
        <f>ROUND(AC17/0.702804,2)</f>
        <v>28657356.809999999</v>
      </c>
      <c r="AE17" s="47">
        <f>AC17/AA17*100%</f>
        <v>0.83628119682394209</v>
      </c>
      <c r="AF17" s="48">
        <f>AF18+AF22</f>
        <v>80</v>
      </c>
      <c r="AG17" s="41">
        <f>AG18+AG22</f>
        <v>5027721.92</v>
      </c>
      <c r="AH17" s="36">
        <f>AH18+AH22</f>
        <v>7153803.7999999998</v>
      </c>
      <c r="AI17" s="34">
        <f>AI18+AI22</f>
        <v>4460914.03278476</v>
      </c>
      <c r="AJ17" s="34">
        <f>AJ18+AJ22</f>
        <v>6347308.8399999999</v>
      </c>
      <c r="AK17" s="47">
        <f t="shared" si="12"/>
        <v>0.88726347713056497</v>
      </c>
      <c r="AL17" s="49">
        <f>AL18+AL22</f>
        <v>1258</v>
      </c>
      <c r="AM17" s="50">
        <f>AM18+AM22</f>
        <v>29111134.378301959</v>
      </c>
      <c r="AN17" s="34">
        <f>AN18+AN22</f>
        <v>41421412.5</v>
      </c>
      <c r="AO17" s="39">
        <f>AO18+AO22</f>
        <v>24601419.02701816</v>
      </c>
      <c r="AP17" s="39">
        <f>AP18+AP22</f>
        <v>35004665.649999999</v>
      </c>
      <c r="AQ17" s="51">
        <f t="shared" si="16"/>
        <v>0.84508623770274216</v>
      </c>
      <c r="AR17" s="40">
        <f>AR18+AR22</f>
        <v>1338</v>
      </c>
      <c r="AS17" s="41">
        <f>AS18+AS22</f>
        <v>176849.19</v>
      </c>
      <c r="AT17" s="42">
        <f>ROUND(AS17/0.702804,2)</f>
        <v>251633.73</v>
      </c>
      <c r="AU17" s="48">
        <f>AU18+AU22</f>
        <v>4</v>
      </c>
    </row>
    <row r="18" spans="1:47" x14ac:dyDescent="0.25">
      <c r="A18" s="52" t="s">
        <v>68</v>
      </c>
      <c r="B18" s="86" t="s">
        <v>69</v>
      </c>
      <c r="C18" s="87">
        <f t="shared" ref="C18:L18" si="21">SUM(C19:C21)</f>
        <v>2696</v>
      </c>
      <c r="D18" s="88">
        <f t="shared" si="21"/>
        <v>441862578.93000007</v>
      </c>
      <c r="E18" s="88">
        <f t="shared" si="21"/>
        <v>628713807.73999989</v>
      </c>
      <c r="F18" s="88">
        <f t="shared" si="21"/>
        <v>897283619.56999993</v>
      </c>
      <c r="G18" s="89">
        <f t="shared" si="21"/>
        <v>1276719568.4300001</v>
      </c>
      <c r="H18" s="90">
        <f t="shared" si="21"/>
        <v>17891547.739999998</v>
      </c>
      <c r="I18" s="90">
        <f t="shared" si="18"/>
        <v>25457378.93</v>
      </c>
      <c r="J18" s="88">
        <f t="shared" si="21"/>
        <v>2221718.7655370799</v>
      </c>
      <c r="K18" s="88">
        <f t="shared" si="19"/>
        <v>3161221</v>
      </c>
      <c r="L18" s="91">
        <f t="shared" si="21"/>
        <v>87</v>
      </c>
      <c r="M18" s="92">
        <f t="shared" si="13"/>
        <v>0.56861124524455764</v>
      </c>
      <c r="N18" s="93">
        <f t="shared" si="1"/>
        <v>2.2930943595150237E-2</v>
      </c>
      <c r="O18" s="90">
        <f>SUM(O19:O21)</f>
        <v>1448917.9480539614</v>
      </c>
      <c r="P18" s="90">
        <f t="shared" si="20"/>
        <v>2061624.5</v>
      </c>
      <c r="Q18" s="88">
        <f>SUM(Q19:Q21)</f>
        <v>3150124.6000000006</v>
      </c>
      <c r="R18" s="94">
        <f>ROUND(Q18/0.702804,2)</f>
        <v>4482223.49</v>
      </c>
      <c r="S18" s="95">
        <f>SUM(S19:S21)</f>
        <v>941</v>
      </c>
      <c r="T18" s="96">
        <f>SUM(T19:T21)</f>
        <v>24712309.053591043</v>
      </c>
      <c r="U18" s="97">
        <f>SUM(U19:U21)</f>
        <v>35162447.939999998</v>
      </c>
      <c r="V18" s="95">
        <f>SUM(V19:V21)</f>
        <v>1028</v>
      </c>
      <c r="W18" s="98">
        <f t="shared" si="14"/>
        <v>0.69862828198305826</v>
      </c>
      <c r="X18" s="99">
        <f t="shared" si="10"/>
        <v>0.27095413811280972</v>
      </c>
      <c r="Y18" s="100">
        <f t="shared" si="4"/>
        <v>2.7541246173014705E-2</v>
      </c>
      <c r="Z18" s="101">
        <f>T18/V18</f>
        <v>24039.211141625528</v>
      </c>
      <c r="AA18" s="96">
        <f>SUM(AA19:AA21)</f>
        <v>20113266.508301958</v>
      </c>
      <c r="AB18" s="90">
        <f>SUM(AB19:AB21)</f>
        <v>28618599.93</v>
      </c>
      <c r="AC18" s="88">
        <f>SUM(AC19:AC21)</f>
        <v>16221849.9942334</v>
      </c>
      <c r="AD18" s="88">
        <f>SUM(AD19:AD21)</f>
        <v>23081613.07</v>
      </c>
      <c r="AE18" s="102">
        <f>AC18/AA18*100%</f>
        <v>0.80652488682222068</v>
      </c>
      <c r="AF18" s="103">
        <f>SUM(AF19:AF21)</f>
        <v>54</v>
      </c>
      <c r="AG18" s="96">
        <f>SUM(AG19:AG21)</f>
        <v>4599042.55</v>
      </c>
      <c r="AH18" s="90">
        <f>SUM(AH19:AH21)</f>
        <v>6543848.0099999998</v>
      </c>
      <c r="AI18" s="88">
        <f>SUM(AI19:AI21)</f>
        <v>4046507.9527847604</v>
      </c>
      <c r="AJ18" s="88">
        <f>SUM(AJ19:AJ21)</f>
        <v>5757662.1100000003</v>
      </c>
      <c r="AK18" s="102">
        <f t="shared" si="12"/>
        <v>0.8798587768631887</v>
      </c>
      <c r="AL18" s="104">
        <f>SUM(AL19:AL21)</f>
        <v>879</v>
      </c>
      <c r="AM18" s="105">
        <f>SUM(AM19:AM21)</f>
        <v>24712309.058301959</v>
      </c>
      <c r="AN18" s="88">
        <f>SUM(AN19:AN21)</f>
        <v>35162447.939999998</v>
      </c>
      <c r="AO18" s="94">
        <f>SUM(AO19:AO21)</f>
        <v>20268357.947018161</v>
      </c>
      <c r="AP18" s="94">
        <f>SUM(AP19:AP21)</f>
        <v>28839275.18</v>
      </c>
      <c r="AQ18" s="106">
        <f t="shared" si="16"/>
        <v>0.82017256660235571</v>
      </c>
      <c r="AR18" s="95">
        <f>SUM(AR19:AR21)</f>
        <v>933</v>
      </c>
      <c r="AS18" s="107">
        <f>SUM(AS19:AS21)</f>
        <v>144286.57</v>
      </c>
      <c r="AT18" s="108">
        <f>ROUND(AS18/0.702804,2)</f>
        <v>205301.29</v>
      </c>
      <c r="AU18" s="109"/>
    </row>
    <row r="19" spans="1:47" ht="31.5" x14ac:dyDescent="0.25">
      <c r="A19" s="52" t="s">
        <v>70</v>
      </c>
      <c r="B19" s="76" t="s">
        <v>71</v>
      </c>
      <c r="C19" s="110">
        <v>1155</v>
      </c>
      <c r="D19" s="55">
        <v>57651959.26000005</v>
      </c>
      <c r="E19" s="55">
        <f>ROUND(D19/0.702804,2)</f>
        <v>82031347.659999996</v>
      </c>
      <c r="F19" s="55">
        <v>234446032.99000001</v>
      </c>
      <c r="G19" s="56">
        <f>ROUND(F19/0.702804,2)</f>
        <v>333586651.45999998</v>
      </c>
      <c r="H19" s="111">
        <v>13988355.85</v>
      </c>
      <c r="I19" s="57">
        <f t="shared" si="18"/>
        <v>19903637.219999999</v>
      </c>
      <c r="J19" s="112">
        <v>1247438.63553708</v>
      </c>
      <c r="K19" s="55">
        <f>ROUND(J19/0.702804,2)</f>
        <v>1774945.27</v>
      </c>
      <c r="L19" s="113">
        <v>24</v>
      </c>
      <c r="M19" s="58">
        <f t="shared" si="13"/>
        <v>0.43072287996216119</v>
      </c>
      <c r="N19" s="59">
        <f t="shared" si="1"/>
        <v>6.3257775434897206E-3</v>
      </c>
      <c r="O19" s="57">
        <v>1153276.7980539612</v>
      </c>
      <c r="P19" s="57">
        <f>ROUND(O19/0.702804,2)</f>
        <v>1640965.05</v>
      </c>
      <c r="Q19" s="55">
        <v>767344.31000000075</v>
      </c>
      <c r="R19" s="60">
        <f>ROUND(Q19/0.702804,2)</f>
        <v>1091832.5900000001</v>
      </c>
      <c r="S19" s="61">
        <v>409</v>
      </c>
      <c r="T19" s="62">
        <f>H19+J19+O19+Q19</f>
        <v>17156415.593591042</v>
      </c>
      <c r="U19" s="63">
        <f t="shared" ref="T19:U35" si="22">I19+K19+P19+R19</f>
        <v>24411380.129999999</v>
      </c>
      <c r="V19" s="61">
        <f>L19+S19</f>
        <v>433</v>
      </c>
      <c r="W19" s="64">
        <f t="shared" si="14"/>
        <v>0.4850197173054589</v>
      </c>
      <c r="X19" s="65">
        <f t="shared" si="10"/>
        <v>0.11412756984712705</v>
      </c>
      <c r="Y19" s="66">
        <f>T19/F19*100%</f>
        <v>7.317852801682008E-2</v>
      </c>
      <c r="Z19" s="67">
        <f>T19/V19</f>
        <v>39622.20691360518</v>
      </c>
      <c r="AA19" s="114">
        <v>15235794.488301959</v>
      </c>
      <c r="AB19" s="57">
        <f>ROUND(AA19/0.702804,2)</f>
        <v>21678582.489999998</v>
      </c>
      <c r="AC19" s="55">
        <v>14829744.5742334</v>
      </c>
      <c r="AD19" s="55">
        <f>ROUND(AC19/0.702804,2)</f>
        <v>21100825.510000002</v>
      </c>
      <c r="AE19" s="68">
        <f>AC19/AA19*100%</f>
        <v>0.97334895043508729</v>
      </c>
      <c r="AF19" s="69">
        <v>17</v>
      </c>
      <c r="AG19" s="62">
        <v>1920621.11</v>
      </c>
      <c r="AH19" s="57">
        <f>ROUND(AG19/0.702804,2)</f>
        <v>2732797.64</v>
      </c>
      <c r="AI19" s="55">
        <v>1902397.6827847604</v>
      </c>
      <c r="AJ19" s="55">
        <f>ROUND(AI19/0.702804,2)</f>
        <v>2706868.04</v>
      </c>
      <c r="AK19" s="68">
        <f t="shared" ref="AK19:AK30" si="23">AI19/AG19*100%</f>
        <v>0.99051170107401365</v>
      </c>
      <c r="AL19" s="70">
        <v>397</v>
      </c>
      <c r="AM19" s="71">
        <f t="shared" ref="AM19:AM20" si="24">AA19+AG19</f>
        <v>17156415.598301958</v>
      </c>
      <c r="AN19" s="55">
        <f>AB19+AH19</f>
        <v>24411380.129999999</v>
      </c>
      <c r="AO19" s="60">
        <f t="shared" ref="AO19:AO21" si="25">AC19+AI19</f>
        <v>16732142.25701816</v>
      </c>
      <c r="AP19" s="60">
        <f>AD19+AJ19</f>
        <v>23807693.550000001</v>
      </c>
      <c r="AQ19" s="72">
        <f t="shared" si="16"/>
        <v>0.97527028073825683</v>
      </c>
      <c r="AR19" s="61">
        <f>AF19+AL19</f>
        <v>414</v>
      </c>
      <c r="AS19" s="73">
        <v>144286.57</v>
      </c>
      <c r="AT19" s="74">
        <f>ROUND(AS19/0.702804,2)</f>
        <v>205301.29</v>
      </c>
      <c r="AU19" s="75">
        <v>8</v>
      </c>
    </row>
    <row r="20" spans="1:47" ht="31.5" x14ac:dyDescent="0.25">
      <c r="A20" s="52" t="s">
        <v>72</v>
      </c>
      <c r="B20" s="76" t="s">
        <v>73</v>
      </c>
      <c r="C20" s="110">
        <v>1522</v>
      </c>
      <c r="D20" s="55">
        <v>377233266.74000001</v>
      </c>
      <c r="E20" s="55">
        <f t="shared" ref="E20:E27" si="26">ROUND(D20/0.702804,2)</f>
        <v>536754581.27999997</v>
      </c>
      <c r="F20" s="55">
        <v>653775988.89999998</v>
      </c>
      <c r="G20" s="56">
        <f t="shared" ref="G20:G21" si="27">ROUND(F20/0.702804,2)</f>
        <v>930239425.07000005</v>
      </c>
      <c r="H20" s="57">
        <v>3903191.89</v>
      </c>
      <c r="I20" s="57">
        <f t="shared" si="18"/>
        <v>5553741.71</v>
      </c>
      <c r="J20" s="55">
        <v>974280.13</v>
      </c>
      <c r="K20" s="55">
        <f t="shared" si="19"/>
        <v>1386275.73</v>
      </c>
      <c r="L20" s="54">
        <v>63</v>
      </c>
      <c r="M20" s="58">
        <f t="shared" si="13"/>
        <v>0.13788836528239656</v>
      </c>
      <c r="N20" s="59">
        <f t="shared" si="1"/>
        <v>1.6605166051660517E-2</v>
      </c>
      <c r="O20" s="57">
        <v>291552.64000000001</v>
      </c>
      <c r="P20" s="57">
        <f>ROUND(O20/0.702804,2)</f>
        <v>414842.03</v>
      </c>
      <c r="Q20" s="55">
        <v>2380048.21</v>
      </c>
      <c r="R20" s="60">
        <f t="shared" ref="R20:R27" si="28">ROUND(Q20/0.702804,2)</f>
        <v>3386503.51</v>
      </c>
      <c r="S20" s="61">
        <v>524</v>
      </c>
      <c r="T20" s="62">
        <f t="shared" si="22"/>
        <v>7549072.8700000001</v>
      </c>
      <c r="U20" s="63">
        <f t="shared" si="22"/>
        <v>10741362.98</v>
      </c>
      <c r="V20" s="61">
        <f>L20+S20</f>
        <v>587</v>
      </c>
      <c r="W20" s="64">
        <f t="shared" si="14"/>
        <v>0.21341574347811218</v>
      </c>
      <c r="X20" s="65">
        <f t="shared" si="10"/>
        <v>0.15471797575118609</v>
      </c>
      <c r="Y20" s="66">
        <f t="shared" si="4"/>
        <v>1.1546879968323046E-2</v>
      </c>
      <c r="Z20" s="67">
        <f>T20/V20</f>
        <v>12860.430783645656</v>
      </c>
      <c r="AA20" s="62">
        <v>4877472.0199999996</v>
      </c>
      <c r="AB20" s="57">
        <f t="shared" ref="AB20:AB27" si="29">ROUND(AA20/0.702804,2)</f>
        <v>6940017.4400000004</v>
      </c>
      <c r="AC20" s="55">
        <v>1392105.42</v>
      </c>
      <c r="AD20" s="55">
        <f t="shared" ref="AD20:AD27" si="30">ROUND(AC20/0.702804,2)</f>
        <v>1980787.56</v>
      </c>
      <c r="AE20" s="68">
        <f>AC20/AA20*100%</f>
        <v>0.28541535744166097</v>
      </c>
      <c r="AF20" s="69">
        <v>37</v>
      </c>
      <c r="AG20" s="62">
        <v>2671600.85</v>
      </c>
      <c r="AH20" s="57">
        <f t="shared" ref="AH20:AH27" si="31">ROUND(AG20/0.702804,2)</f>
        <v>3801345.54</v>
      </c>
      <c r="AI20" s="55">
        <v>2137289.6800000002</v>
      </c>
      <c r="AJ20" s="55">
        <f t="shared" ref="AJ20:AJ27" si="32">ROUND(AI20/0.702804,2)</f>
        <v>3041089.24</v>
      </c>
      <c r="AK20" s="68">
        <f t="shared" si="23"/>
        <v>0.80000336876670786</v>
      </c>
      <c r="AL20" s="70">
        <v>474</v>
      </c>
      <c r="AM20" s="71">
        <f t="shared" si="24"/>
        <v>7549072.8699999992</v>
      </c>
      <c r="AN20" s="55">
        <f>AB20+AH20</f>
        <v>10741362.98</v>
      </c>
      <c r="AO20" s="60">
        <f t="shared" si="25"/>
        <v>3529395.1</v>
      </c>
      <c r="AP20" s="60">
        <f>AD20+AJ20</f>
        <v>5021876.8000000007</v>
      </c>
      <c r="AQ20" s="72">
        <f t="shared" si="16"/>
        <v>0.46752696136048827</v>
      </c>
      <c r="AR20" s="61">
        <f>AF20+AL20</f>
        <v>511</v>
      </c>
      <c r="AS20" s="73">
        <v>0</v>
      </c>
      <c r="AT20" s="74">
        <f t="shared" ref="AT20:AT27" si="33">ROUND(AS20/0.702804,2)</f>
        <v>0</v>
      </c>
      <c r="AU20" s="75">
        <v>0</v>
      </c>
    </row>
    <row r="21" spans="1:47" x14ac:dyDescent="0.25">
      <c r="A21" s="52" t="s">
        <v>74</v>
      </c>
      <c r="B21" s="76" t="s">
        <v>75</v>
      </c>
      <c r="C21" s="110">
        <v>19</v>
      </c>
      <c r="D21" s="55">
        <v>6977352.9299999997</v>
      </c>
      <c r="E21" s="55">
        <f t="shared" si="26"/>
        <v>9927878.8000000007</v>
      </c>
      <c r="F21" s="55">
        <v>9061597.6799999997</v>
      </c>
      <c r="G21" s="56">
        <f t="shared" si="27"/>
        <v>12893491.9</v>
      </c>
      <c r="H21" s="57">
        <v>0</v>
      </c>
      <c r="I21" s="57">
        <f t="shared" si="18"/>
        <v>0</v>
      </c>
      <c r="J21" s="55">
        <v>0</v>
      </c>
      <c r="K21" s="55">
        <f t="shared" si="19"/>
        <v>0</v>
      </c>
      <c r="L21" s="54">
        <v>0</v>
      </c>
      <c r="M21" s="58">
        <f t="shared" si="13"/>
        <v>0</v>
      </c>
      <c r="N21" s="59">
        <f t="shared" si="1"/>
        <v>0</v>
      </c>
      <c r="O21" s="57">
        <v>4088.51</v>
      </c>
      <c r="P21" s="57">
        <f t="shared" si="20"/>
        <v>5817.43</v>
      </c>
      <c r="Q21" s="55">
        <v>2732.08</v>
      </c>
      <c r="R21" s="60">
        <f t="shared" si="28"/>
        <v>3887.4</v>
      </c>
      <c r="S21" s="61">
        <v>8</v>
      </c>
      <c r="T21" s="62">
        <f t="shared" si="22"/>
        <v>6820.59</v>
      </c>
      <c r="U21" s="63">
        <f t="shared" si="22"/>
        <v>9704.83</v>
      </c>
      <c r="V21" s="61">
        <f>L21+S21</f>
        <v>8</v>
      </c>
      <c r="W21" s="64">
        <f t="shared" si="14"/>
        <v>1.9282119948715995E-4</v>
      </c>
      <c r="X21" s="65">
        <f t="shared" si="10"/>
        <v>2.1085925144965737E-3</v>
      </c>
      <c r="Y21" s="66">
        <f t="shared" si="4"/>
        <v>7.526917703545629E-4</v>
      </c>
      <c r="Z21" s="67">
        <f>T21/V21</f>
        <v>852.57375000000002</v>
      </c>
      <c r="AA21" s="62">
        <v>0</v>
      </c>
      <c r="AB21" s="57">
        <f t="shared" si="29"/>
        <v>0</v>
      </c>
      <c r="AC21" s="55">
        <v>0</v>
      </c>
      <c r="AD21" s="55">
        <f t="shared" si="30"/>
        <v>0</v>
      </c>
      <c r="AE21" s="68"/>
      <c r="AF21" s="69">
        <v>0</v>
      </c>
      <c r="AG21" s="62">
        <v>6820.59</v>
      </c>
      <c r="AH21" s="57">
        <f t="shared" si="31"/>
        <v>9704.83</v>
      </c>
      <c r="AI21" s="55">
        <v>6820.59</v>
      </c>
      <c r="AJ21" s="55">
        <f t="shared" si="32"/>
        <v>9704.83</v>
      </c>
      <c r="AK21" s="68">
        <f t="shared" si="23"/>
        <v>1</v>
      </c>
      <c r="AL21" s="70">
        <v>8</v>
      </c>
      <c r="AM21" s="71">
        <f>AA21+AG21</f>
        <v>6820.59</v>
      </c>
      <c r="AN21" s="55">
        <f>AB21+AH21</f>
        <v>9704.83</v>
      </c>
      <c r="AO21" s="60">
        <f t="shared" si="25"/>
        <v>6820.59</v>
      </c>
      <c r="AP21" s="60">
        <f>AD21+AJ21</f>
        <v>9704.83</v>
      </c>
      <c r="AQ21" s="72">
        <f t="shared" si="16"/>
        <v>1</v>
      </c>
      <c r="AR21" s="61">
        <f>AF21+AL21</f>
        <v>8</v>
      </c>
      <c r="AS21" s="73">
        <v>0</v>
      </c>
      <c r="AT21" s="74">
        <f t="shared" si="33"/>
        <v>0</v>
      </c>
      <c r="AU21" s="75">
        <v>0</v>
      </c>
    </row>
    <row r="22" spans="1:47" x14ac:dyDescent="0.25">
      <c r="A22" s="52" t="s">
        <v>76</v>
      </c>
      <c r="B22" s="86" t="s">
        <v>77</v>
      </c>
      <c r="C22" s="87">
        <f t="shared" ref="C22:L22" si="34">SUM(C23:C24)</f>
        <v>518</v>
      </c>
      <c r="D22" s="88">
        <f t="shared" si="34"/>
        <v>87543125.929999918</v>
      </c>
      <c r="E22" s="88">
        <f t="shared" si="34"/>
        <v>124562646.09999999</v>
      </c>
      <c r="F22" s="88">
        <f t="shared" si="34"/>
        <v>246567620.69</v>
      </c>
      <c r="G22" s="89">
        <f t="shared" si="34"/>
        <v>350834116.89999998</v>
      </c>
      <c r="H22" s="90">
        <f t="shared" si="34"/>
        <v>3926445.330000001</v>
      </c>
      <c r="I22" s="90">
        <f t="shared" si="18"/>
        <v>5586828.3799999999</v>
      </c>
      <c r="J22" s="88">
        <f t="shared" si="34"/>
        <v>43700.619999999988</v>
      </c>
      <c r="K22" s="88">
        <f t="shared" si="19"/>
        <v>62180.38</v>
      </c>
      <c r="L22" s="91">
        <f t="shared" si="34"/>
        <v>29</v>
      </c>
      <c r="M22" s="92">
        <f t="shared" si="13"/>
        <v>0.1122378422127837</v>
      </c>
      <c r="N22" s="93">
        <f t="shared" si="1"/>
        <v>7.6436478650500793E-3</v>
      </c>
      <c r="O22" s="90">
        <f>SUM(O23:O24)</f>
        <v>90378.929999998771</v>
      </c>
      <c r="P22" s="90">
        <f t="shared" si="20"/>
        <v>128597.63</v>
      </c>
      <c r="Q22" s="88">
        <f>SUM(Q23:Q24)</f>
        <v>338300.44</v>
      </c>
      <c r="R22" s="94">
        <f t="shared" si="28"/>
        <v>481358.16</v>
      </c>
      <c r="S22" s="95">
        <f>SUM(S23:S24)</f>
        <v>400</v>
      </c>
      <c r="T22" s="96">
        <f>SUM(T23:T24)</f>
        <v>4398825.32</v>
      </c>
      <c r="U22" s="97">
        <f>SUM(U23:U24)</f>
        <v>6258964.5600000005</v>
      </c>
      <c r="V22" s="95">
        <f>SUM(V23:V24)</f>
        <v>429</v>
      </c>
      <c r="W22" s="98">
        <f t="shared" si="14"/>
        <v>0.12435680410886599</v>
      </c>
      <c r="X22" s="99">
        <f t="shared" si="10"/>
        <v>0.11307327358987876</v>
      </c>
      <c r="Y22" s="100">
        <f t="shared" si="4"/>
        <v>1.7840239150989232E-2</v>
      </c>
      <c r="Z22" s="101">
        <f t="shared" ref="Z22:Z34" si="35">T22/V22</f>
        <v>10253.672074592076</v>
      </c>
      <c r="AA22" s="96">
        <f>SUM(AA23:AA24)</f>
        <v>3970145.95</v>
      </c>
      <c r="AB22" s="90">
        <f t="shared" si="29"/>
        <v>5649008.7599999998</v>
      </c>
      <c r="AC22" s="88">
        <f>SUM(AC23:AC24)</f>
        <v>3918655</v>
      </c>
      <c r="AD22" s="88">
        <f t="shared" si="30"/>
        <v>5575743.7400000002</v>
      </c>
      <c r="AE22" s="102">
        <f t="shared" ref="AE22:AE29" si="36">AC22/AA22*100%</f>
        <v>0.98703046420749341</v>
      </c>
      <c r="AF22" s="103">
        <f>SUM(AF23:AF24)</f>
        <v>26</v>
      </c>
      <c r="AG22" s="96">
        <f>SUM(AG23:AG24)</f>
        <v>428679.37</v>
      </c>
      <c r="AH22" s="90">
        <f t="shared" si="31"/>
        <v>609955.79</v>
      </c>
      <c r="AI22" s="88">
        <f>SUM(AI23:AI24)</f>
        <v>414406.07999999996</v>
      </c>
      <c r="AJ22" s="88">
        <f t="shared" si="32"/>
        <v>589646.73</v>
      </c>
      <c r="AK22" s="102">
        <f t="shared" si="23"/>
        <v>0.96670404269745935</v>
      </c>
      <c r="AL22" s="104">
        <f>SUM(AL23:AL24)</f>
        <v>379</v>
      </c>
      <c r="AM22" s="105">
        <f>SUM(AM23:AM24)</f>
        <v>4398825.32</v>
      </c>
      <c r="AN22" s="88">
        <f>SUM(AN23:AN24)</f>
        <v>6258964.5600000005</v>
      </c>
      <c r="AO22" s="94">
        <f>SUM(AO23:AO24)</f>
        <v>4333061.08</v>
      </c>
      <c r="AP22" s="94">
        <f>SUM(AP23:AP24)</f>
        <v>6165390.4700000007</v>
      </c>
      <c r="AQ22" s="106">
        <f t="shared" si="16"/>
        <v>0.98504959046657481</v>
      </c>
      <c r="AR22" s="95">
        <f>SUM(AR23:AR24)</f>
        <v>405</v>
      </c>
      <c r="AS22" s="107">
        <f>SUM(AS23:AS24)</f>
        <v>32562.620000000003</v>
      </c>
      <c r="AT22" s="108">
        <f t="shared" si="33"/>
        <v>46332.43</v>
      </c>
      <c r="AU22" s="109">
        <f>SUM(AU23:AU24)</f>
        <v>4</v>
      </c>
    </row>
    <row r="23" spans="1:47" ht="31.5" x14ac:dyDescent="0.25">
      <c r="A23" s="52" t="s">
        <v>78</v>
      </c>
      <c r="B23" s="76" t="s">
        <v>79</v>
      </c>
      <c r="C23" s="110">
        <v>507</v>
      </c>
      <c r="D23" s="55">
        <v>86180640.089999914</v>
      </c>
      <c r="E23" s="55">
        <f t="shared" si="26"/>
        <v>122624003.41</v>
      </c>
      <c r="F23" s="55">
        <v>245868803.19999999</v>
      </c>
      <c r="G23" s="56">
        <f>ROUND(F23/0.702804,2)</f>
        <v>349839789.19</v>
      </c>
      <c r="H23" s="57">
        <v>3926445.330000001</v>
      </c>
      <c r="I23" s="57">
        <f t="shared" si="18"/>
        <v>5586828.3799999999</v>
      </c>
      <c r="J23" s="55">
        <v>43700.619999999988</v>
      </c>
      <c r="K23" s="55">
        <f t="shared" si="19"/>
        <v>62180.38</v>
      </c>
      <c r="L23" s="54">
        <v>29</v>
      </c>
      <c r="M23" s="58">
        <f t="shared" si="13"/>
        <v>0.1122378422127837</v>
      </c>
      <c r="N23" s="59">
        <f t="shared" si="1"/>
        <v>7.6436478650500793E-3</v>
      </c>
      <c r="O23" s="57">
        <v>90204.679999998771</v>
      </c>
      <c r="P23" s="57">
        <f t="shared" si="20"/>
        <v>128349.7</v>
      </c>
      <c r="Q23" s="55">
        <v>338205.21</v>
      </c>
      <c r="R23" s="60">
        <f t="shared" si="28"/>
        <v>481222.66</v>
      </c>
      <c r="S23" s="61">
        <v>394</v>
      </c>
      <c r="T23" s="62">
        <f>H23+J23+O23+Q23</f>
        <v>4398555.84</v>
      </c>
      <c r="U23" s="63">
        <f t="shared" si="22"/>
        <v>6258581.1200000001</v>
      </c>
      <c r="V23" s="61">
        <f>L23+S23</f>
        <v>423</v>
      </c>
      <c r="W23" s="64">
        <f t="shared" si="14"/>
        <v>0.12434918578598807</v>
      </c>
      <c r="X23" s="65">
        <f t="shared" si="10"/>
        <v>0.11149182920400633</v>
      </c>
      <c r="Y23" s="66">
        <f t="shared" si="4"/>
        <v>1.7889849312936339E-2</v>
      </c>
      <c r="Z23" s="67">
        <f t="shared" si="35"/>
        <v>10398.477163120568</v>
      </c>
      <c r="AA23" s="62">
        <v>3970145.95</v>
      </c>
      <c r="AB23" s="57">
        <f t="shared" si="29"/>
        <v>5649008.7599999998</v>
      </c>
      <c r="AC23" s="55">
        <v>3918655</v>
      </c>
      <c r="AD23" s="55">
        <f t="shared" si="30"/>
        <v>5575743.7400000002</v>
      </c>
      <c r="AE23" s="68">
        <f t="shared" si="36"/>
        <v>0.98703046420749341</v>
      </c>
      <c r="AF23" s="69">
        <v>26</v>
      </c>
      <c r="AG23" s="62">
        <v>428409.89</v>
      </c>
      <c r="AH23" s="57">
        <f t="shared" si="31"/>
        <v>609572.36</v>
      </c>
      <c r="AI23" s="55">
        <v>414136.6</v>
      </c>
      <c r="AJ23" s="55">
        <f t="shared" si="32"/>
        <v>589263.29</v>
      </c>
      <c r="AK23" s="68">
        <f t="shared" si="23"/>
        <v>0.96668309874919078</v>
      </c>
      <c r="AL23" s="70">
        <v>373</v>
      </c>
      <c r="AM23" s="71">
        <f t="shared" ref="AM23:AP24" si="37">AA23+AG23</f>
        <v>4398555.84</v>
      </c>
      <c r="AN23" s="55">
        <f t="shared" si="37"/>
        <v>6258581.1200000001</v>
      </c>
      <c r="AO23" s="60">
        <f t="shared" si="37"/>
        <v>4332791.5999999996</v>
      </c>
      <c r="AP23" s="60">
        <f t="shared" si="37"/>
        <v>6165007.0300000003</v>
      </c>
      <c r="AQ23" s="72">
        <f t="shared" si="16"/>
        <v>0.98504867452131739</v>
      </c>
      <c r="AR23" s="61">
        <f>AF23+AL23</f>
        <v>399</v>
      </c>
      <c r="AS23" s="73">
        <v>32562.620000000003</v>
      </c>
      <c r="AT23" s="74">
        <f t="shared" si="33"/>
        <v>46332.43</v>
      </c>
      <c r="AU23" s="75">
        <v>4</v>
      </c>
    </row>
    <row r="24" spans="1:47" x14ac:dyDescent="0.25">
      <c r="A24" s="52" t="s">
        <v>80</v>
      </c>
      <c r="B24" s="76" t="s">
        <v>81</v>
      </c>
      <c r="C24" s="110">
        <v>11</v>
      </c>
      <c r="D24" s="55">
        <v>1362485.8399999999</v>
      </c>
      <c r="E24" s="55">
        <f t="shared" si="26"/>
        <v>1938642.69</v>
      </c>
      <c r="F24" s="55">
        <v>698817.49</v>
      </c>
      <c r="G24" s="56">
        <f>ROUND(F24/0.702804,2)</f>
        <v>994327.71</v>
      </c>
      <c r="H24" s="57">
        <v>0</v>
      </c>
      <c r="I24" s="57">
        <f t="shared" si="18"/>
        <v>0</v>
      </c>
      <c r="J24" s="55">
        <v>0</v>
      </c>
      <c r="K24" s="55">
        <f t="shared" si="19"/>
        <v>0</v>
      </c>
      <c r="L24" s="54">
        <v>0</v>
      </c>
      <c r="M24" s="58">
        <f t="shared" si="13"/>
        <v>0</v>
      </c>
      <c r="N24" s="59">
        <f t="shared" si="1"/>
        <v>0</v>
      </c>
      <c r="O24" s="57">
        <v>174.25</v>
      </c>
      <c r="P24" s="57">
        <f t="shared" si="20"/>
        <v>247.94</v>
      </c>
      <c r="Q24" s="55">
        <v>95.23</v>
      </c>
      <c r="R24" s="60">
        <f t="shared" si="28"/>
        <v>135.5</v>
      </c>
      <c r="S24" s="61">
        <v>6</v>
      </c>
      <c r="T24" s="62">
        <f t="shared" si="22"/>
        <v>269.48</v>
      </c>
      <c r="U24" s="63">
        <f t="shared" si="22"/>
        <v>383.44</v>
      </c>
      <c r="V24" s="61">
        <f>L24+S24</f>
        <v>6</v>
      </c>
      <c r="W24" s="64">
        <f t="shared" si="14"/>
        <v>7.6183228779035049E-6</v>
      </c>
      <c r="X24" s="65">
        <f t="shared" si="10"/>
        <v>1.5814443858724301E-3</v>
      </c>
      <c r="Y24" s="66">
        <f t="shared" si="4"/>
        <v>3.8562286127097366E-4</v>
      </c>
      <c r="Z24" s="67">
        <f t="shared" si="35"/>
        <v>44.913333333333334</v>
      </c>
      <c r="AA24" s="62">
        <v>0</v>
      </c>
      <c r="AB24" s="57">
        <f t="shared" si="29"/>
        <v>0</v>
      </c>
      <c r="AC24" s="55">
        <v>0</v>
      </c>
      <c r="AD24" s="55">
        <f t="shared" si="30"/>
        <v>0</v>
      </c>
      <c r="AE24" s="68"/>
      <c r="AF24" s="69">
        <v>0</v>
      </c>
      <c r="AG24" s="62">
        <v>269.48</v>
      </c>
      <c r="AH24" s="57">
        <f t="shared" si="31"/>
        <v>383.44</v>
      </c>
      <c r="AI24" s="55">
        <v>269.48</v>
      </c>
      <c r="AJ24" s="55">
        <f t="shared" si="32"/>
        <v>383.44</v>
      </c>
      <c r="AK24" s="68">
        <f t="shared" si="23"/>
        <v>1</v>
      </c>
      <c r="AL24" s="70">
        <v>6</v>
      </c>
      <c r="AM24" s="71">
        <f t="shared" si="37"/>
        <v>269.48</v>
      </c>
      <c r="AN24" s="55">
        <f t="shared" si="37"/>
        <v>383.44</v>
      </c>
      <c r="AO24" s="60">
        <f t="shared" si="37"/>
        <v>269.48</v>
      </c>
      <c r="AP24" s="60">
        <f t="shared" si="37"/>
        <v>383.44</v>
      </c>
      <c r="AQ24" s="72">
        <f t="shared" si="16"/>
        <v>1</v>
      </c>
      <c r="AR24" s="61">
        <f>AF24+AL24</f>
        <v>6</v>
      </c>
      <c r="AS24" s="73">
        <v>0</v>
      </c>
      <c r="AT24" s="74">
        <f t="shared" si="33"/>
        <v>0</v>
      </c>
      <c r="AU24" s="75">
        <v>0</v>
      </c>
    </row>
    <row r="25" spans="1:47" ht="31.5" x14ac:dyDescent="0.25">
      <c r="A25" s="31">
        <v>4</v>
      </c>
      <c r="B25" s="84" t="s">
        <v>82</v>
      </c>
      <c r="C25" s="85">
        <f t="shared" ref="C25:L25" si="38">SUM(C26:C27)</f>
        <v>236</v>
      </c>
      <c r="D25" s="34">
        <f t="shared" si="38"/>
        <v>261179773.40000021</v>
      </c>
      <c r="E25" s="34">
        <f t="shared" si="38"/>
        <v>371625337.08000004</v>
      </c>
      <c r="F25" s="34">
        <f t="shared" si="38"/>
        <v>851178800.32000005</v>
      </c>
      <c r="G25" s="35">
        <f t="shared" si="38"/>
        <v>1211118320.78</v>
      </c>
      <c r="H25" s="36">
        <f t="shared" si="38"/>
        <v>244057.98</v>
      </c>
      <c r="I25" s="36">
        <f t="shared" si="18"/>
        <v>347263.22</v>
      </c>
      <c r="J25" s="34">
        <f t="shared" si="38"/>
        <v>0</v>
      </c>
      <c r="K25" s="34">
        <f t="shared" si="19"/>
        <v>0</v>
      </c>
      <c r="L25" s="33">
        <f t="shared" si="38"/>
        <v>3</v>
      </c>
      <c r="M25" s="37">
        <f t="shared" si="13"/>
        <v>6.8996307427969276E-3</v>
      </c>
      <c r="N25" s="38">
        <f t="shared" si="1"/>
        <v>7.9072219293621507E-4</v>
      </c>
      <c r="O25" s="36">
        <f>SUM(O26:O27)</f>
        <v>2471.46</v>
      </c>
      <c r="P25" s="36">
        <f t="shared" si="20"/>
        <v>3516.57</v>
      </c>
      <c r="Q25" s="34">
        <f>SUM(Q26:Q27)</f>
        <v>2867777.1999999997</v>
      </c>
      <c r="R25" s="39">
        <f t="shared" si="28"/>
        <v>4080479.34</v>
      </c>
      <c r="S25" s="40">
        <f>SUM(S26:S27)</f>
        <v>64</v>
      </c>
      <c r="T25" s="41">
        <f>SUM(T26:T27)</f>
        <v>3114306.6399999997</v>
      </c>
      <c r="U25" s="42">
        <f>SUM(U26:U27)</f>
        <v>4431259.13</v>
      </c>
      <c r="V25" s="40">
        <f>SUM(V26:V27)</f>
        <v>67</v>
      </c>
      <c r="W25" s="43">
        <f t="shared" si="14"/>
        <v>8.8042873401806401E-2</v>
      </c>
      <c r="X25" s="44">
        <f t="shared" si="10"/>
        <v>1.7659462308908802E-2</v>
      </c>
      <c r="Y25" s="45">
        <f t="shared" si="4"/>
        <v>3.6588160311666344E-3</v>
      </c>
      <c r="Z25" s="46">
        <f t="shared" si="35"/>
        <v>46482.188656716411</v>
      </c>
      <c r="AA25" s="41">
        <f>SUM(AA26:AA27)</f>
        <v>244057.98</v>
      </c>
      <c r="AB25" s="36">
        <f t="shared" si="29"/>
        <v>347263.22</v>
      </c>
      <c r="AC25" s="34">
        <f>SUM(AC26:AC27)</f>
        <v>213050.63</v>
      </c>
      <c r="AD25" s="34">
        <f t="shared" si="30"/>
        <v>303143.74</v>
      </c>
      <c r="AE25" s="47">
        <f t="shared" si="36"/>
        <v>0.87295088650655883</v>
      </c>
      <c r="AF25" s="48">
        <f>SUM(AF26:AF27)</f>
        <v>2</v>
      </c>
      <c r="AG25" s="41">
        <f>SUM(AG26:AG27)</f>
        <v>2870248.6599999997</v>
      </c>
      <c r="AH25" s="36">
        <f t="shared" si="31"/>
        <v>4083995.91</v>
      </c>
      <c r="AI25" s="34">
        <f>SUM(AI26:AI27)</f>
        <v>2801336.27</v>
      </c>
      <c r="AJ25" s="34">
        <f t="shared" si="32"/>
        <v>3985942.41</v>
      </c>
      <c r="AK25" s="47">
        <f t="shared" si="23"/>
        <v>0.97599079447005133</v>
      </c>
      <c r="AL25" s="49">
        <f>SUM(AL26:AL27)</f>
        <v>58</v>
      </c>
      <c r="AM25" s="50">
        <f>SUM(AM26:AM27)</f>
        <v>3114306.6399999997</v>
      </c>
      <c r="AN25" s="34">
        <f>SUM(AN26:AN27)</f>
        <v>4431259.13</v>
      </c>
      <c r="AO25" s="39">
        <f>SUM(AO26:AO27)</f>
        <v>3014386.9</v>
      </c>
      <c r="AP25" s="39">
        <f>SUM(AP26:AP27)</f>
        <v>4289086.1499999994</v>
      </c>
      <c r="AQ25" s="51">
        <f t="shared" si="16"/>
        <v>0.96791589539814882</v>
      </c>
      <c r="AR25" s="40">
        <f>SUM(AR26:AR27)</f>
        <v>60</v>
      </c>
      <c r="AS25" s="41">
        <f>SUM(AS26:AS27)</f>
        <v>0</v>
      </c>
      <c r="AT25" s="42">
        <f t="shared" si="33"/>
        <v>0</v>
      </c>
      <c r="AU25" s="48">
        <f>SUM(AU26:AU27)</f>
        <v>0</v>
      </c>
    </row>
    <row r="26" spans="1:47" ht="31.5" x14ac:dyDescent="0.25">
      <c r="A26" s="115" t="s">
        <v>83</v>
      </c>
      <c r="B26" s="76" t="s">
        <v>73</v>
      </c>
      <c r="C26" s="116">
        <v>227</v>
      </c>
      <c r="D26" s="117">
        <v>260089672.76000023</v>
      </c>
      <c r="E26" s="117">
        <f t="shared" si="26"/>
        <v>370074263.61000001</v>
      </c>
      <c r="F26" s="117">
        <v>851044069.22000003</v>
      </c>
      <c r="G26" s="118">
        <f>ROUND(F26/0.702804,2)</f>
        <v>1210926615.7</v>
      </c>
      <c r="H26" s="119">
        <v>244057.98</v>
      </c>
      <c r="I26" s="119">
        <f t="shared" si="18"/>
        <v>347263.22</v>
      </c>
      <c r="J26" s="117">
        <v>0</v>
      </c>
      <c r="K26" s="117">
        <f t="shared" si="19"/>
        <v>0</v>
      </c>
      <c r="L26" s="120">
        <v>3</v>
      </c>
      <c r="M26" s="121">
        <f t="shared" si="13"/>
        <v>6.8996307427969276E-3</v>
      </c>
      <c r="N26" s="122">
        <f t="shared" si="1"/>
        <v>7.9072219293621507E-4</v>
      </c>
      <c r="O26" s="119">
        <v>2349.83</v>
      </c>
      <c r="P26" s="119">
        <f t="shared" si="20"/>
        <v>3343.51</v>
      </c>
      <c r="Q26" s="117">
        <v>2867716.53</v>
      </c>
      <c r="R26" s="123">
        <f t="shared" si="28"/>
        <v>4080393.01</v>
      </c>
      <c r="S26" s="124">
        <v>60</v>
      </c>
      <c r="T26" s="125">
        <f t="shared" si="22"/>
        <v>3114124.34</v>
      </c>
      <c r="U26" s="126">
        <f t="shared" si="22"/>
        <v>4430999.74</v>
      </c>
      <c r="V26" s="124">
        <f>L26+S26</f>
        <v>63</v>
      </c>
      <c r="W26" s="127">
        <f t="shared" si="14"/>
        <v>8.803771969741038E-2</v>
      </c>
      <c r="X26" s="128">
        <f t="shared" si="10"/>
        <v>1.6605166051660517E-2</v>
      </c>
      <c r="Y26" s="129">
        <f t="shared" si="4"/>
        <v>3.6591810608047138E-3</v>
      </c>
      <c r="Z26" s="130">
        <f t="shared" si="35"/>
        <v>49430.545079365074</v>
      </c>
      <c r="AA26" s="125">
        <v>244057.98</v>
      </c>
      <c r="AB26" s="119">
        <f t="shared" si="29"/>
        <v>347263.22</v>
      </c>
      <c r="AC26" s="117">
        <v>213050.63</v>
      </c>
      <c r="AD26" s="117">
        <f t="shared" si="30"/>
        <v>303143.74</v>
      </c>
      <c r="AE26" s="131">
        <f t="shared" si="36"/>
        <v>0.87295088650655883</v>
      </c>
      <c r="AF26" s="132">
        <v>2</v>
      </c>
      <c r="AG26" s="125">
        <v>2870066.36</v>
      </c>
      <c r="AH26" s="119">
        <f t="shared" si="31"/>
        <v>4083736.52</v>
      </c>
      <c r="AI26" s="117">
        <v>2801153.97</v>
      </c>
      <c r="AJ26" s="117">
        <f t="shared" si="32"/>
        <v>3985683.02</v>
      </c>
      <c r="AK26" s="131">
        <f t="shared" si="23"/>
        <v>0.97598926946065467</v>
      </c>
      <c r="AL26" s="133">
        <v>54</v>
      </c>
      <c r="AM26" s="134">
        <f t="shared" ref="AM26:AO28" si="39">AA26+AG26</f>
        <v>3114124.34</v>
      </c>
      <c r="AN26" s="117">
        <f t="shared" si="39"/>
        <v>4430999.74</v>
      </c>
      <c r="AO26" s="123">
        <f t="shared" si="39"/>
        <v>3014204.6</v>
      </c>
      <c r="AP26" s="123">
        <f>AD26+AJ26</f>
        <v>4288826.76</v>
      </c>
      <c r="AQ26" s="135">
        <f t="shared" si="16"/>
        <v>0.96791401720330805</v>
      </c>
      <c r="AR26" s="124">
        <f>AF26+AL26</f>
        <v>56</v>
      </c>
      <c r="AS26" s="73">
        <v>0</v>
      </c>
      <c r="AT26" s="74">
        <f t="shared" si="33"/>
        <v>0</v>
      </c>
      <c r="AU26" s="75">
        <v>0</v>
      </c>
    </row>
    <row r="27" spans="1:47" x14ac:dyDescent="0.25">
      <c r="A27" s="115" t="s">
        <v>84</v>
      </c>
      <c r="B27" s="76" t="s">
        <v>85</v>
      </c>
      <c r="C27" s="116">
        <v>9</v>
      </c>
      <c r="D27" s="117">
        <v>1090100.6400000001</v>
      </c>
      <c r="E27" s="117">
        <f t="shared" si="26"/>
        <v>1551073.47</v>
      </c>
      <c r="F27" s="117">
        <v>134731.1</v>
      </c>
      <c r="G27" s="118">
        <f>ROUND(F27/0.702804,2)</f>
        <v>191705.08</v>
      </c>
      <c r="H27" s="119">
        <v>0</v>
      </c>
      <c r="I27" s="119">
        <f t="shared" si="18"/>
        <v>0</v>
      </c>
      <c r="J27" s="117">
        <v>0</v>
      </c>
      <c r="K27" s="117">
        <f t="shared" si="19"/>
        <v>0</v>
      </c>
      <c r="L27" s="120">
        <v>0</v>
      </c>
      <c r="M27" s="121">
        <f t="shared" si="13"/>
        <v>0</v>
      </c>
      <c r="N27" s="122">
        <f t="shared" si="1"/>
        <v>0</v>
      </c>
      <c r="O27" s="119">
        <v>121.63</v>
      </c>
      <c r="P27" s="119">
        <f t="shared" si="20"/>
        <v>173.06</v>
      </c>
      <c r="Q27" s="117">
        <v>60.67</v>
      </c>
      <c r="R27" s="123">
        <f t="shared" si="28"/>
        <v>86.33</v>
      </c>
      <c r="S27" s="124">
        <v>4</v>
      </c>
      <c r="T27" s="125">
        <f t="shared" si="22"/>
        <v>182.3</v>
      </c>
      <c r="U27" s="126">
        <f t="shared" si="22"/>
        <v>259.39</v>
      </c>
      <c r="V27" s="124">
        <f>L27+S27</f>
        <v>4</v>
      </c>
      <c r="W27" s="127">
        <f t="shared" si="14"/>
        <v>5.1537043960286811E-6</v>
      </c>
      <c r="X27" s="128">
        <f t="shared" si="10"/>
        <v>1.0542962572482868E-3</v>
      </c>
      <c r="Y27" s="129">
        <f t="shared" si="4"/>
        <v>1.3530654763451052E-3</v>
      </c>
      <c r="Z27" s="130">
        <f t="shared" si="35"/>
        <v>45.575000000000003</v>
      </c>
      <c r="AA27" s="125">
        <v>0</v>
      </c>
      <c r="AB27" s="119">
        <f t="shared" si="29"/>
        <v>0</v>
      </c>
      <c r="AC27" s="117">
        <v>0</v>
      </c>
      <c r="AD27" s="117">
        <f t="shared" si="30"/>
        <v>0</v>
      </c>
      <c r="AE27" s="131"/>
      <c r="AF27" s="132">
        <v>0</v>
      </c>
      <c r="AG27" s="125">
        <f>SUM(O27+Q27)</f>
        <v>182.3</v>
      </c>
      <c r="AH27" s="119">
        <f t="shared" si="31"/>
        <v>259.39</v>
      </c>
      <c r="AI27" s="117">
        <v>182.3</v>
      </c>
      <c r="AJ27" s="117">
        <f t="shared" si="32"/>
        <v>259.39</v>
      </c>
      <c r="AK27" s="131">
        <f t="shared" si="23"/>
        <v>1</v>
      </c>
      <c r="AL27" s="133">
        <v>4</v>
      </c>
      <c r="AM27" s="134">
        <f t="shared" si="39"/>
        <v>182.3</v>
      </c>
      <c r="AN27" s="117">
        <f t="shared" si="39"/>
        <v>259.39</v>
      </c>
      <c r="AO27" s="123">
        <f t="shared" si="39"/>
        <v>182.3</v>
      </c>
      <c r="AP27" s="123">
        <f>AD27+AJ27</f>
        <v>259.39</v>
      </c>
      <c r="AQ27" s="135">
        <f t="shared" si="16"/>
        <v>1</v>
      </c>
      <c r="AR27" s="124">
        <f>AF27+AL27</f>
        <v>4</v>
      </c>
      <c r="AS27" s="73">
        <v>0</v>
      </c>
      <c r="AT27" s="74">
        <f t="shared" si="33"/>
        <v>0</v>
      </c>
      <c r="AU27" s="75">
        <v>0</v>
      </c>
    </row>
    <row r="28" spans="1:47" ht="31.5" x14ac:dyDescent="0.25">
      <c r="A28" s="31">
        <v>5</v>
      </c>
      <c r="B28" s="32" t="s">
        <v>86</v>
      </c>
      <c r="C28" s="85">
        <f>35+14</f>
        <v>49</v>
      </c>
      <c r="D28" s="34">
        <f>3387049+975783.07</f>
        <v>4362832.07</v>
      </c>
      <c r="E28" s="34">
        <f>4819336.54+1388414.22</f>
        <v>6207750.7599999998</v>
      </c>
      <c r="F28" s="34">
        <f>1349352+751585.11</f>
        <v>2100937.11</v>
      </c>
      <c r="G28" s="35">
        <f>1919954.92+1069409.27</f>
        <v>2989364.19</v>
      </c>
      <c r="H28" s="36">
        <v>0</v>
      </c>
      <c r="I28" s="36">
        <v>0</v>
      </c>
      <c r="J28" s="34">
        <v>0</v>
      </c>
      <c r="K28" s="34">
        <v>0</v>
      </c>
      <c r="L28" s="33">
        <v>0</v>
      </c>
      <c r="M28" s="37">
        <f t="shared" si="13"/>
        <v>0</v>
      </c>
      <c r="N28" s="38">
        <f t="shared" si="1"/>
        <v>0</v>
      </c>
      <c r="O28" s="36">
        <f>4770.46+4163.05</f>
        <v>8933.51</v>
      </c>
      <c r="P28" s="36">
        <f>6787.75+5923.49</f>
        <v>12711.24</v>
      </c>
      <c r="Q28" s="34">
        <v>15.42</v>
      </c>
      <c r="R28" s="39">
        <v>21.94</v>
      </c>
      <c r="S28" s="40">
        <f>27+28</f>
        <v>55</v>
      </c>
      <c r="T28" s="41">
        <f>H28+J28+O28+Q28</f>
        <v>8948.93</v>
      </c>
      <c r="U28" s="42">
        <f>I28+K28+P28+R28</f>
        <v>12733.18</v>
      </c>
      <c r="V28" s="40">
        <f>L28+S28</f>
        <v>55</v>
      </c>
      <c r="W28" s="43">
        <f t="shared" si="14"/>
        <v>2.529903449300765E-4</v>
      </c>
      <c r="X28" s="44">
        <f t="shared" si="10"/>
        <v>1.4496573537163942E-2</v>
      </c>
      <c r="Y28" s="45">
        <f t="shared" si="4"/>
        <v>4.2594944691133575E-3</v>
      </c>
      <c r="Z28" s="46">
        <f t="shared" si="35"/>
        <v>162.7078181818182</v>
      </c>
      <c r="AA28" s="41">
        <v>0</v>
      </c>
      <c r="AB28" s="36">
        <v>0</v>
      </c>
      <c r="AC28" s="34">
        <v>0</v>
      </c>
      <c r="AD28" s="34">
        <v>0</v>
      </c>
      <c r="AE28" s="47"/>
      <c r="AF28" s="48">
        <v>0</v>
      </c>
      <c r="AG28" s="41">
        <f>4785.88+4163.05</f>
        <v>8948.93</v>
      </c>
      <c r="AH28" s="36">
        <f>6809.69+5923.49</f>
        <v>12733.18</v>
      </c>
      <c r="AI28" s="34">
        <f>4770.46+4163.05</f>
        <v>8933.51</v>
      </c>
      <c r="AJ28" s="34">
        <f>6787.75+5923.49</f>
        <v>12711.24</v>
      </c>
      <c r="AK28" s="47">
        <f t="shared" si="23"/>
        <v>0.99827688896884881</v>
      </c>
      <c r="AL28" s="49">
        <v>28</v>
      </c>
      <c r="AM28" s="50">
        <f t="shared" si="39"/>
        <v>8948.93</v>
      </c>
      <c r="AN28" s="34">
        <f t="shared" si="39"/>
        <v>12733.18</v>
      </c>
      <c r="AO28" s="39">
        <f t="shared" si="39"/>
        <v>8933.51</v>
      </c>
      <c r="AP28" s="39">
        <f>AD28+AJ28</f>
        <v>12711.24</v>
      </c>
      <c r="AQ28" s="51">
        <f t="shared" si="16"/>
        <v>0.99827688896884881</v>
      </c>
      <c r="AR28" s="40">
        <f>AF28+AL28</f>
        <v>28</v>
      </c>
      <c r="AS28" s="41">
        <v>0</v>
      </c>
      <c r="AT28" s="42">
        <v>0</v>
      </c>
      <c r="AU28" s="48">
        <v>0</v>
      </c>
    </row>
    <row r="29" spans="1:47" ht="63" x14ac:dyDescent="0.25">
      <c r="A29" s="31">
        <v>6</v>
      </c>
      <c r="B29" s="136" t="s">
        <v>87</v>
      </c>
      <c r="C29" s="85">
        <f t="shared" ref="C29:L29" si="40">C30+C32+C34</f>
        <v>226408</v>
      </c>
      <c r="D29" s="34">
        <f t="shared" si="40"/>
        <v>336760078.61999995</v>
      </c>
      <c r="E29" s="34">
        <f t="shared" si="40"/>
        <v>479166422.81</v>
      </c>
      <c r="F29" s="34">
        <f t="shared" si="40"/>
        <v>5801206</v>
      </c>
      <c r="G29" s="35">
        <f t="shared" si="40"/>
        <v>8254372.4799999995</v>
      </c>
      <c r="H29" s="36">
        <f t="shared" si="40"/>
        <v>784463.66999999993</v>
      </c>
      <c r="I29" s="36">
        <f t="shared" si="40"/>
        <v>1116191.24</v>
      </c>
      <c r="J29" s="34">
        <f t="shared" si="40"/>
        <v>0</v>
      </c>
      <c r="K29" s="34"/>
      <c r="L29" s="33">
        <f t="shared" si="40"/>
        <v>23</v>
      </c>
      <c r="M29" s="37">
        <f t="shared" si="13"/>
        <v>2.2177146816257771E-2</v>
      </c>
      <c r="N29" s="38">
        <f t="shared" si="1"/>
        <v>6.0622034791776493E-3</v>
      </c>
      <c r="O29" s="36">
        <f t="shared" ref="O29:V29" si="41">O30+O32+O34</f>
        <v>919796.33000000007</v>
      </c>
      <c r="P29" s="36">
        <f t="shared" si="41"/>
        <v>1308752.27</v>
      </c>
      <c r="Q29" s="34">
        <f t="shared" si="41"/>
        <v>150820</v>
      </c>
      <c r="R29" s="39">
        <f t="shared" si="41"/>
        <v>214597.53</v>
      </c>
      <c r="S29" s="40">
        <f t="shared" si="41"/>
        <v>2178</v>
      </c>
      <c r="T29" s="41">
        <f t="shared" si="41"/>
        <v>1855080</v>
      </c>
      <c r="U29" s="42">
        <f>U30+U32+U34</f>
        <v>2639541.0399999996</v>
      </c>
      <c r="V29" s="40">
        <f t="shared" si="41"/>
        <v>2201</v>
      </c>
      <c r="W29" s="43">
        <f t="shared" si="14"/>
        <v>5.2443960235792016E-2</v>
      </c>
      <c r="X29" s="44">
        <f>V29/$V$54</f>
        <v>0.5801265155508698</v>
      </c>
      <c r="Y29" s="45">
        <f t="shared" si="4"/>
        <v>0.31977488818704247</v>
      </c>
      <c r="Z29" s="46">
        <f t="shared" si="35"/>
        <v>842.8350749659246</v>
      </c>
      <c r="AA29" s="41">
        <f>AA30+AA32+AA34</f>
        <v>784463.66999999993</v>
      </c>
      <c r="AB29" s="36">
        <f>AB30+AB32+AB34</f>
        <v>1116191.24</v>
      </c>
      <c r="AC29" s="34">
        <f>AC30+AC32+AC34</f>
        <v>37847.86</v>
      </c>
      <c r="AD29" s="34">
        <f>AD30+AD32+AD34</f>
        <v>53852.65</v>
      </c>
      <c r="AE29" s="47">
        <f t="shared" si="36"/>
        <v>4.8246797713398258E-2</v>
      </c>
      <c r="AF29" s="48">
        <f>AF30+AF32+AF34</f>
        <v>2</v>
      </c>
      <c r="AG29" s="41">
        <f>AG30+AG32+AG34</f>
        <v>1070616.33</v>
      </c>
      <c r="AH29" s="36">
        <f>AH30+AH32+AH34</f>
        <v>1523349.8</v>
      </c>
      <c r="AI29" s="34">
        <f>AI30+AI32+AI34</f>
        <v>573792.14</v>
      </c>
      <c r="AJ29" s="34">
        <f>AJ30+AJ32+AJ34</f>
        <v>816432.66</v>
      </c>
      <c r="AK29" s="47">
        <f t="shared" si="23"/>
        <v>0.53594562675874746</v>
      </c>
      <c r="AL29" s="49">
        <f>AL30+AL32+AL34</f>
        <v>1326</v>
      </c>
      <c r="AM29" s="50">
        <f>AM30+AM32+AM34</f>
        <v>1855080</v>
      </c>
      <c r="AN29" s="34">
        <f>AN30+AN32+AN34</f>
        <v>2639541.0399999996</v>
      </c>
      <c r="AO29" s="39">
        <f>AO30+AO32+AO34</f>
        <v>611640</v>
      </c>
      <c r="AP29" s="39">
        <f>AP30+AP32+AP34</f>
        <v>870285.31</v>
      </c>
      <c r="AQ29" s="51">
        <f t="shared" si="16"/>
        <v>0.32971084804967982</v>
      </c>
      <c r="AR29" s="40">
        <f>AR30+AR32+AR34</f>
        <v>1328</v>
      </c>
      <c r="AS29" s="41">
        <f>AS30+AS32+AS34</f>
        <v>1993708</v>
      </c>
      <c r="AT29" s="42">
        <f>AT30+AT32+AT34</f>
        <v>2836790.91</v>
      </c>
      <c r="AU29" s="48">
        <f>AU30+AU32+AU34</f>
        <v>10</v>
      </c>
    </row>
    <row r="30" spans="1:47" ht="31.5" x14ac:dyDescent="0.25">
      <c r="A30" s="115" t="s">
        <v>88</v>
      </c>
      <c r="B30" s="137" t="s">
        <v>89</v>
      </c>
      <c r="C30" s="116">
        <v>171212</v>
      </c>
      <c r="D30" s="117">
        <v>160066728.19</v>
      </c>
      <c r="E30" s="117">
        <v>227754435.36000001</v>
      </c>
      <c r="F30" s="117">
        <v>1449688</v>
      </c>
      <c r="G30" s="118">
        <v>2062720.19</v>
      </c>
      <c r="H30" s="119">
        <v>0</v>
      </c>
      <c r="I30" s="119">
        <v>0</v>
      </c>
      <c r="J30" s="117">
        <v>0</v>
      </c>
      <c r="K30" s="117">
        <v>0</v>
      </c>
      <c r="L30" s="120">
        <v>0</v>
      </c>
      <c r="M30" s="121">
        <f t="shared" si="13"/>
        <v>0</v>
      </c>
      <c r="N30" s="122">
        <f t="shared" si="1"/>
        <v>0</v>
      </c>
      <c r="O30" s="119">
        <v>271563</v>
      </c>
      <c r="P30" s="119">
        <v>386399.34</v>
      </c>
      <c r="Q30" s="117">
        <v>0</v>
      </c>
      <c r="R30" s="123">
        <v>0</v>
      </c>
      <c r="S30" s="124">
        <v>1202</v>
      </c>
      <c r="T30" s="125">
        <f t="shared" si="22"/>
        <v>271563</v>
      </c>
      <c r="U30" s="126">
        <f t="shared" si="22"/>
        <v>386399.34</v>
      </c>
      <c r="V30" s="124">
        <f>L30+S30</f>
        <v>1202</v>
      </c>
      <c r="W30" s="127">
        <f t="shared" si="14"/>
        <v>7.677210240804918E-3</v>
      </c>
      <c r="X30" s="128">
        <f>V30/$V$54*100%</f>
        <v>0.31681602530311015</v>
      </c>
      <c r="Y30" s="129">
        <f t="shared" si="4"/>
        <v>0.18732513478762328</v>
      </c>
      <c r="Z30" s="130">
        <f t="shared" si="35"/>
        <v>225.92595673876872</v>
      </c>
      <c r="AA30" s="125">
        <v>0</v>
      </c>
      <c r="AB30" s="119">
        <v>0</v>
      </c>
      <c r="AC30" s="117">
        <v>0</v>
      </c>
      <c r="AD30" s="117">
        <v>0</v>
      </c>
      <c r="AE30" s="131"/>
      <c r="AF30" s="132">
        <v>0</v>
      </c>
      <c r="AG30" s="125">
        <v>271563</v>
      </c>
      <c r="AH30" s="119">
        <v>386399.34</v>
      </c>
      <c r="AI30" s="117">
        <v>159353</v>
      </c>
      <c r="AJ30" s="117">
        <v>226738.89</v>
      </c>
      <c r="AK30" s="131">
        <f t="shared" si="23"/>
        <v>0.58679937988606701</v>
      </c>
      <c r="AL30" s="133">
        <v>650</v>
      </c>
      <c r="AM30" s="134">
        <f>AA30+AG30</f>
        <v>271563</v>
      </c>
      <c r="AN30" s="117">
        <f>AB30+AH30</f>
        <v>386399.34</v>
      </c>
      <c r="AO30" s="123">
        <v>159353</v>
      </c>
      <c r="AP30" s="123">
        <f t="shared" ref="AP30:AP35" si="42">AD30+AJ30</f>
        <v>226738.89</v>
      </c>
      <c r="AQ30" s="135">
        <f t="shared" si="16"/>
        <v>0.58679937988606701</v>
      </c>
      <c r="AR30" s="124">
        <f>AF30+AL30</f>
        <v>650</v>
      </c>
      <c r="AS30" s="73">
        <v>0</v>
      </c>
      <c r="AT30" s="74">
        <v>0</v>
      </c>
      <c r="AU30" s="75">
        <v>0</v>
      </c>
    </row>
    <row r="31" spans="1:47" x14ac:dyDescent="0.25">
      <c r="A31" s="115"/>
      <c r="B31" s="137" t="s">
        <v>90</v>
      </c>
      <c r="C31" s="116">
        <v>12</v>
      </c>
      <c r="D31" s="117">
        <v>2838743.71</v>
      </c>
      <c r="E31" s="117">
        <v>4039168.4</v>
      </c>
      <c r="F31" s="117">
        <v>0</v>
      </c>
      <c r="G31" s="118">
        <v>0</v>
      </c>
      <c r="H31" s="119">
        <v>0</v>
      </c>
      <c r="I31" s="119">
        <v>0</v>
      </c>
      <c r="J31" s="117">
        <v>0</v>
      </c>
      <c r="K31" s="117">
        <v>0</v>
      </c>
      <c r="L31" s="120">
        <v>0</v>
      </c>
      <c r="M31" s="121"/>
      <c r="N31" s="122"/>
      <c r="O31" s="119">
        <v>0</v>
      </c>
      <c r="P31" s="119">
        <v>0</v>
      </c>
      <c r="Q31" s="117">
        <v>0</v>
      </c>
      <c r="R31" s="123">
        <v>0</v>
      </c>
      <c r="S31" s="124">
        <v>0</v>
      </c>
      <c r="T31" s="125">
        <f t="shared" si="22"/>
        <v>0</v>
      </c>
      <c r="U31" s="126">
        <f t="shared" si="22"/>
        <v>0</v>
      </c>
      <c r="V31" s="124">
        <v>0</v>
      </c>
      <c r="W31" s="127"/>
      <c r="X31" s="128"/>
      <c r="Y31" s="129"/>
      <c r="Z31" s="130"/>
      <c r="AA31" s="125">
        <v>0</v>
      </c>
      <c r="AB31" s="119">
        <v>0</v>
      </c>
      <c r="AC31" s="117">
        <v>0</v>
      </c>
      <c r="AD31" s="117">
        <v>0</v>
      </c>
      <c r="AE31" s="131"/>
      <c r="AF31" s="132">
        <v>0</v>
      </c>
      <c r="AG31" s="125">
        <v>0</v>
      </c>
      <c r="AH31" s="119">
        <v>0</v>
      </c>
      <c r="AI31" s="117">
        <v>0</v>
      </c>
      <c r="AJ31" s="117">
        <v>0</v>
      </c>
      <c r="AK31" s="131"/>
      <c r="AL31" s="133">
        <v>0</v>
      </c>
      <c r="AM31" s="134">
        <f t="shared" ref="AM31:AM35" si="43">AA31+AG31</f>
        <v>0</v>
      </c>
      <c r="AN31" s="117">
        <v>0</v>
      </c>
      <c r="AO31" s="123">
        <v>0</v>
      </c>
      <c r="AP31" s="123">
        <f t="shared" si="42"/>
        <v>0</v>
      </c>
      <c r="AQ31" s="135"/>
      <c r="AR31" s="124"/>
      <c r="AS31" s="73"/>
      <c r="AT31" s="74"/>
      <c r="AU31" s="75"/>
    </row>
    <row r="32" spans="1:47" ht="31.5" x14ac:dyDescent="0.25">
      <c r="A32" s="115" t="s">
        <v>91</v>
      </c>
      <c r="B32" s="137" t="s">
        <v>92</v>
      </c>
      <c r="C32" s="116">
        <v>54922</v>
      </c>
      <c r="D32" s="117">
        <v>160913240.84999999</v>
      </c>
      <c r="E32" s="117">
        <v>228958914.36000001</v>
      </c>
      <c r="F32" s="117">
        <v>3751767</v>
      </c>
      <c r="G32" s="118">
        <v>5338283.5</v>
      </c>
      <c r="H32" s="119">
        <v>638273.68999999994</v>
      </c>
      <c r="I32" s="119">
        <v>908181.64</v>
      </c>
      <c r="J32" s="117">
        <v>0</v>
      </c>
      <c r="K32" s="117">
        <v>0</v>
      </c>
      <c r="L32" s="120">
        <v>20</v>
      </c>
      <c r="M32" s="121">
        <f t="shared" ref="M32:M44" si="44">(H32+J32)/$T$54*100%</f>
        <v>1.8044289204730921E-2</v>
      </c>
      <c r="N32" s="122">
        <f t="shared" ref="N32:N44" si="45">L32/$V$54*100%</f>
        <v>5.2714812862414339E-3</v>
      </c>
      <c r="O32" s="119">
        <v>636275.31000000006</v>
      </c>
      <c r="P32" s="119">
        <v>905338.2</v>
      </c>
      <c r="Q32" s="117">
        <v>0</v>
      </c>
      <c r="R32" s="123">
        <v>0</v>
      </c>
      <c r="S32" s="124">
        <v>972</v>
      </c>
      <c r="T32" s="125">
        <f t="shared" si="22"/>
        <v>1274549</v>
      </c>
      <c r="U32" s="126">
        <f t="shared" si="22"/>
        <v>1813519.8399999999</v>
      </c>
      <c r="V32" s="124">
        <f>L32+S32</f>
        <v>992</v>
      </c>
      <c r="W32" s="127">
        <f t="shared" ref="W32:W50" si="46">T32/$T$54*100%</f>
        <v>3.6032083292671192E-2</v>
      </c>
      <c r="X32" s="128">
        <f t="shared" ref="X32:X50" si="47">V32/$V$54*100%</f>
        <v>0.26146547179757512</v>
      </c>
      <c r="Y32" s="129">
        <f>T32/F32*100%</f>
        <v>0.33971965743075194</v>
      </c>
      <c r="Z32" s="130">
        <f t="shared" si="35"/>
        <v>1284.827620967742</v>
      </c>
      <c r="AA32" s="125">
        <v>638273.68999999994</v>
      </c>
      <c r="AB32" s="119">
        <v>908181.64</v>
      </c>
      <c r="AC32" s="117">
        <v>37847.86</v>
      </c>
      <c r="AD32" s="117">
        <v>53852.65</v>
      </c>
      <c r="AE32" s="131">
        <f>AC32/AA32*100%</f>
        <v>5.9297227181649932E-2</v>
      </c>
      <c r="AF32" s="132">
        <v>2</v>
      </c>
      <c r="AG32" s="125">
        <v>636275.31000000006</v>
      </c>
      <c r="AH32" s="119">
        <v>905338.2</v>
      </c>
      <c r="AI32" s="117">
        <v>334130.14</v>
      </c>
      <c r="AJ32" s="117">
        <v>475424.36</v>
      </c>
      <c r="AK32" s="131">
        <f>AI32/AG32*100%</f>
        <v>0.52513453649490183</v>
      </c>
      <c r="AL32" s="133">
        <v>673</v>
      </c>
      <c r="AM32" s="134">
        <f t="shared" si="43"/>
        <v>1274549</v>
      </c>
      <c r="AN32" s="117">
        <f>AB32+AH32</f>
        <v>1813519.8399999999</v>
      </c>
      <c r="AO32" s="123">
        <v>371978</v>
      </c>
      <c r="AP32" s="123">
        <f t="shared" si="42"/>
        <v>529277.01</v>
      </c>
      <c r="AQ32" s="135">
        <f>AO32/AM32*100%</f>
        <v>0.29185068600736419</v>
      </c>
      <c r="AR32" s="124">
        <f>AF32+AL32</f>
        <v>675</v>
      </c>
      <c r="AS32" s="73">
        <v>1993708</v>
      </c>
      <c r="AT32" s="74">
        <v>2836790.91</v>
      </c>
      <c r="AU32" s="75">
        <v>10</v>
      </c>
    </row>
    <row r="33" spans="1:47" x14ac:dyDescent="0.25">
      <c r="A33" s="115" t="s">
        <v>93</v>
      </c>
      <c r="B33" s="137" t="s">
        <v>94</v>
      </c>
      <c r="C33" s="116">
        <v>729</v>
      </c>
      <c r="D33" s="117">
        <v>4033792.29</v>
      </c>
      <c r="E33" s="117">
        <v>5739569.3399999999</v>
      </c>
      <c r="F33" s="117">
        <v>1441447</v>
      </c>
      <c r="G33" s="118">
        <v>2050994.3</v>
      </c>
      <c r="H33" s="119">
        <v>0</v>
      </c>
      <c r="I33" s="119">
        <v>0</v>
      </c>
      <c r="J33" s="117">
        <v>0</v>
      </c>
      <c r="K33" s="117">
        <v>0</v>
      </c>
      <c r="L33" s="120">
        <v>0</v>
      </c>
      <c r="M33" s="121">
        <f t="shared" si="44"/>
        <v>0</v>
      </c>
      <c r="N33" s="122">
        <f t="shared" si="45"/>
        <v>0</v>
      </c>
      <c r="O33" s="119">
        <v>80036</v>
      </c>
      <c r="P33" s="119">
        <v>113880.97</v>
      </c>
      <c r="Q33" s="117">
        <v>0</v>
      </c>
      <c r="R33" s="123">
        <v>0</v>
      </c>
      <c r="S33" s="124">
        <v>44</v>
      </c>
      <c r="T33" s="125">
        <f t="shared" si="22"/>
        <v>80036</v>
      </c>
      <c r="U33" s="126">
        <f t="shared" si="22"/>
        <v>113880.97</v>
      </c>
      <c r="V33" s="124">
        <f>L33+S33</f>
        <v>44</v>
      </c>
      <c r="W33" s="127">
        <f t="shared" si="46"/>
        <v>2.2626543337386259E-3</v>
      </c>
      <c r="X33" s="128">
        <f t="shared" si="47"/>
        <v>1.1597258829731154E-2</v>
      </c>
      <c r="Y33" s="129">
        <f>T33/F33*100%</f>
        <v>5.5524760882640849E-2</v>
      </c>
      <c r="Z33" s="130">
        <f t="shared" si="35"/>
        <v>1819</v>
      </c>
      <c r="AA33" s="125">
        <v>0</v>
      </c>
      <c r="AB33" s="119">
        <v>0</v>
      </c>
      <c r="AC33" s="117">
        <v>0</v>
      </c>
      <c r="AD33" s="117">
        <v>0</v>
      </c>
      <c r="AE33" s="131"/>
      <c r="AF33" s="132">
        <v>0</v>
      </c>
      <c r="AG33" s="125">
        <v>80036</v>
      </c>
      <c r="AH33" s="119">
        <v>113880.97</v>
      </c>
      <c r="AI33" s="117">
        <v>30784</v>
      </c>
      <c r="AJ33" s="117">
        <v>43801.69</v>
      </c>
      <c r="AK33" s="131">
        <f>AI33/AG33*100%</f>
        <v>0.38462691788695086</v>
      </c>
      <c r="AL33" s="133">
        <v>35</v>
      </c>
      <c r="AM33" s="134">
        <f t="shared" si="43"/>
        <v>80036</v>
      </c>
      <c r="AN33" s="117">
        <f>AB33+AH33</f>
        <v>113880.97</v>
      </c>
      <c r="AO33" s="123">
        <v>30784</v>
      </c>
      <c r="AP33" s="123">
        <f t="shared" si="42"/>
        <v>43801.69</v>
      </c>
      <c r="AQ33" s="135">
        <f>AO33/AM33*100%</f>
        <v>0.38462691788695086</v>
      </c>
      <c r="AR33" s="124">
        <f>AF33+AL33</f>
        <v>35</v>
      </c>
      <c r="AS33" s="73">
        <v>0</v>
      </c>
      <c r="AT33" s="74">
        <v>0</v>
      </c>
      <c r="AU33" s="75">
        <v>0</v>
      </c>
    </row>
    <row r="34" spans="1:47" x14ac:dyDescent="0.25">
      <c r="A34" s="115" t="s">
        <v>95</v>
      </c>
      <c r="B34" s="137" t="s">
        <v>96</v>
      </c>
      <c r="C34" s="116">
        <v>274</v>
      </c>
      <c r="D34" s="117">
        <v>15780109.580000002</v>
      </c>
      <c r="E34" s="117">
        <v>22453073.09</v>
      </c>
      <c r="F34" s="117">
        <v>599751</v>
      </c>
      <c r="G34" s="118">
        <v>853368.79</v>
      </c>
      <c r="H34" s="119">
        <v>146189.98000000001</v>
      </c>
      <c r="I34" s="119">
        <v>208009.60000000001</v>
      </c>
      <c r="J34" s="117">
        <v>0</v>
      </c>
      <c r="K34" s="117">
        <v>0</v>
      </c>
      <c r="L34" s="120">
        <v>3</v>
      </c>
      <c r="M34" s="121">
        <f t="shared" si="44"/>
        <v>4.1328576115268511E-3</v>
      </c>
      <c r="N34" s="122">
        <f t="shared" si="45"/>
        <v>7.9072219293621507E-4</v>
      </c>
      <c r="O34" s="119">
        <v>11958.01999999999</v>
      </c>
      <c r="P34" s="119">
        <v>17014.73</v>
      </c>
      <c r="Q34" s="117">
        <v>150820</v>
      </c>
      <c r="R34" s="123">
        <v>214597.53</v>
      </c>
      <c r="S34" s="124">
        <v>4</v>
      </c>
      <c r="T34" s="125">
        <f t="shared" si="22"/>
        <v>308968</v>
      </c>
      <c r="U34" s="126">
        <f t="shared" si="22"/>
        <v>439621.86</v>
      </c>
      <c r="V34" s="124">
        <f>L34+S34</f>
        <v>7</v>
      </c>
      <c r="W34" s="127">
        <f t="shared" si="46"/>
        <v>8.7346667023159054E-3</v>
      </c>
      <c r="X34" s="128">
        <f t="shared" si="47"/>
        <v>1.8450184501845018E-3</v>
      </c>
      <c r="Y34" s="129">
        <f>T34/F34*100%</f>
        <v>0.5151604582568432</v>
      </c>
      <c r="Z34" s="130">
        <f t="shared" si="35"/>
        <v>44138.285714285717</v>
      </c>
      <c r="AA34" s="125">
        <v>146189.98000000001</v>
      </c>
      <c r="AB34" s="119">
        <v>208009.60000000001</v>
      </c>
      <c r="AC34" s="117">
        <v>0</v>
      </c>
      <c r="AD34" s="117">
        <v>0</v>
      </c>
      <c r="AE34" s="131">
        <f>AC34/AA34*100%</f>
        <v>0</v>
      </c>
      <c r="AF34" s="132">
        <v>0</v>
      </c>
      <c r="AG34" s="125">
        <v>162778.01999999999</v>
      </c>
      <c r="AH34" s="119">
        <v>231612.26</v>
      </c>
      <c r="AI34" s="117">
        <v>80309</v>
      </c>
      <c r="AJ34" s="117">
        <v>114269.41</v>
      </c>
      <c r="AK34" s="131">
        <f>AI34/AG34*100%</f>
        <v>0.49336513615290323</v>
      </c>
      <c r="AL34" s="133">
        <v>3</v>
      </c>
      <c r="AM34" s="134">
        <f t="shared" si="43"/>
        <v>308968</v>
      </c>
      <c r="AN34" s="117">
        <f>AB34+AH34</f>
        <v>439621.86</v>
      </c>
      <c r="AO34" s="123">
        <v>80309</v>
      </c>
      <c r="AP34" s="123">
        <f t="shared" si="42"/>
        <v>114269.41</v>
      </c>
      <c r="AQ34" s="135">
        <f>AO34/AM34*100%</f>
        <v>0.25992659433986692</v>
      </c>
      <c r="AR34" s="124">
        <f>AF34+AL34</f>
        <v>3</v>
      </c>
      <c r="AS34" s="73">
        <v>0</v>
      </c>
      <c r="AT34" s="74">
        <v>0</v>
      </c>
      <c r="AU34" s="75">
        <v>0</v>
      </c>
    </row>
    <row r="35" spans="1:47" x14ac:dyDescent="0.25">
      <c r="A35" s="115" t="s">
        <v>97</v>
      </c>
      <c r="B35" s="137" t="s">
        <v>98</v>
      </c>
      <c r="C35" s="116">
        <v>140</v>
      </c>
      <c r="D35" s="117">
        <v>1544457.11</v>
      </c>
      <c r="E35" s="117">
        <v>2197564.48</v>
      </c>
      <c r="F35" s="117">
        <v>97243</v>
      </c>
      <c r="G35" s="118">
        <v>138364.32</v>
      </c>
      <c r="H35" s="119">
        <v>0</v>
      </c>
      <c r="I35" s="119">
        <v>0</v>
      </c>
      <c r="J35" s="117">
        <v>0</v>
      </c>
      <c r="K35" s="117">
        <v>0</v>
      </c>
      <c r="L35" s="120">
        <v>0</v>
      </c>
      <c r="M35" s="121">
        <f t="shared" si="44"/>
        <v>0</v>
      </c>
      <c r="N35" s="122">
        <f t="shared" si="45"/>
        <v>0</v>
      </c>
      <c r="O35" s="119">
        <v>7166</v>
      </c>
      <c r="P35" s="119">
        <v>10196.299999999999</v>
      </c>
      <c r="Q35" s="117">
        <v>0</v>
      </c>
      <c r="R35" s="123">
        <v>0</v>
      </c>
      <c r="S35" s="124">
        <v>11</v>
      </c>
      <c r="T35" s="125">
        <f t="shared" si="22"/>
        <v>7166</v>
      </c>
      <c r="U35" s="126">
        <f t="shared" si="22"/>
        <v>10196.299999999999</v>
      </c>
      <c r="V35" s="124">
        <f>L35+S35</f>
        <v>11</v>
      </c>
      <c r="W35" s="127">
        <f t="shared" si="46"/>
        <v>2.0258609820044719E-4</v>
      </c>
      <c r="X35" s="128">
        <f t="shared" si="47"/>
        <v>2.8993147074327886E-3</v>
      </c>
      <c r="Y35" s="129">
        <f>T35/F35*100%</f>
        <v>7.369167960675832E-2</v>
      </c>
      <c r="Z35" s="130">
        <f>T35/V35</f>
        <v>651.4545454545455</v>
      </c>
      <c r="AA35" s="125">
        <v>0</v>
      </c>
      <c r="AB35" s="119">
        <v>0</v>
      </c>
      <c r="AC35" s="117">
        <v>0</v>
      </c>
      <c r="AD35" s="117">
        <v>0</v>
      </c>
      <c r="AE35" s="131"/>
      <c r="AF35" s="132">
        <v>0</v>
      </c>
      <c r="AG35" s="125">
        <v>7166</v>
      </c>
      <c r="AH35" s="119">
        <v>10196.299999999999</v>
      </c>
      <c r="AI35" s="117">
        <v>769</v>
      </c>
      <c r="AJ35" s="117">
        <v>1094.19</v>
      </c>
      <c r="AK35" s="131">
        <f>AI35/AG35*100%</f>
        <v>0.10731230812168574</v>
      </c>
      <c r="AL35" s="133">
        <v>7</v>
      </c>
      <c r="AM35" s="134">
        <f t="shared" si="43"/>
        <v>7166</v>
      </c>
      <c r="AN35" s="117">
        <f>AB35+AH35</f>
        <v>10196.299999999999</v>
      </c>
      <c r="AO35" s="123">
        <v>769</v>
      </c>
      <c r="AP35" s="123">
        <f t="shared" si="42"/>
        <v>1094.19</v>
      </c>
      <c r="AQ35" s="135">
        <f>AO35/AM35*100%</f>
        <v>0.10731230812168574</v>
      </c>
      <c r="AR35" s="124">
        <f>AF35+AL35</f>
        <v>7</v>
      </c>
      <c r="AS35" s="73">
        <v>0</v>
      </c>
      <c r="AT35" s="74">
        <v>0</v>
      </c>
      <c r="AU35" s="75">
        <v>0</v>
      </c>
    </row>
    <row r="36" spans="1:47" x14ac:dyDescent="0.25">
      <c r="A36" s="31">
        <v>7</v>
      </c>
      <c r="B36" s="32" t="s">
        <v>99</v>
      </c>
      <c r="C36" s="85">
        <f>C38</f>
        <v>0</v>
      </c>
      <c r="D36" s="34">
        <f>D38</f>
        <v>0</v>
      </c>
      <c r="E36" s="34"/>
      <c r="F36" s="34">
        <f>SUM(F37:F38)</f>
        <v>0</v>
      </c>
      <c r="G36" s="35"/>
      <c r="H36" s="36">
        <f>SUM(H37:H38)</f>
        <v>0</v>
      </c>
      <c r="I36" s="36"/>
      <c r="J36" s="34">
        <f>SUM(J37:J38)</f>
        <v>0</v>
      </c>
      <c r="K36" s="34"/>
      <c r="L36" s="33">
        <f>SUM(L37:L38)</f>
        <v>0</v>
      </c>
      <c r="M36" s="37">
        <f t="shared" si="44"/>
        <v>0</v>
      </c>
      <c r="N36" s="38">
        <f t="shared" si="45"/>
        <v>0</v>
      </c>
      <c r="O36" s="36">
        <f>SUM(O37:O38)</f>
        <v>0</v>
      </c>
      <c r="P36" s="36"/>
      <c r="Q36" s="34">
        <f>SUM(Q37:Q38)</f>
        <v>0</v>
      </c>
      <c r="R36" s="39"/>
      <c r="S36" s="40">
        <f>SUM(S37:S38)</f>
        <v>0</v>
      </c>
      <c r="T36" s="41">
        <f>SUM(T37:T38)</f>
        <v>0</v>
      </c>
      <c r="U36" s="42">
        <f>SUM(U37:U38)</f>
        <v>0</v>
      </c>
      <c r="V36" s="40">
        <f>SUM(V37:V38)</f>
        <v>0</v>
      </c>
      <c r="W36" s="43">
        <f t="shared" si="46"/>
        <v>0</v>
      </c>
      <c r="X36" s="44">
        <f t="shared" si="47"/>
        <v>0</v>
      </c>
      <c r="Y36" s="45"/>
      <c r="Z36" s="46"/>
      <c r="AA36" s="41">
        <f>SUM(AA37:AA38)</f>
        <v>0</v>
      </c>
      <c r="AB36" s="36"/>
      <c r="AC36" s="34">
        <f>SUM(AC37:AC38)</f>
        <v>0</v>
      </c>
      <c r="AD36" s="34"/>
      <c r="AE36" s="47"/>
      <c r="AF36" s="48">
        <f>SUM(AF37:AF38)</f>
        <v>0</v>
      </c>
      <c r="AG36" s="41">
        <f>SUM(AG37:AG38)</f>
        <v>0</v>
      </c>
      <c r="AH36" s="36"/>
      <c r="AI36" s="34">
        <f>SUM(AI37:AI38)</f>
        <v>0</v>
      </c>
      <c r="AJ36" s="34"/>
      <c r="AK36" s="47"/>
      <c r="AL36" s="49">
        <f>SUM(AL37:AL38)</f>
        <v>0</v>
      </c>
      <c r="AM36" s="50">
        <f>SUM(AM37:AM38)</f>
        <v>0</v>
      </c>
      <c r="AN36" s="34"/>
      <c r="AO36" s="39">
        <f>SUM(AO37:AO38)</f>
        <v>0</v>
      </c>
      <c r="AP36" s="39"/>
      <c r="AQ36" s="51"/>
      <c r="AR36" s="40">
        <f>SUM(AR37:AR38)</f>
        <v>0</v>
      </c>
      <c r="AS36" s="41">
        <f>SUM(AS37:AS38)</f>
        <v>0</v>
      </c>
      <c r="AT36" s="42"/>
      <c r="AU36" s="48">
        <f>SUM(AU37:AU38)</f>
        <v>0</v>
      </c>
    </row>
    <row r="37" spans="1:47" x14ac:dyDescent="0.25">
      <c r="A37" s="115" t="s">
        <v>100</v>
      </c>
      <c r="B37" s="138" t="s">
        <v>101</v>
      </c>
      <c r="C37" s="116" t="s">
        <v>56</v>
      </c>
      <c r="D37" s="117" t="s">
        <v>56</v>
      </c>
      <c r="E37" s="117"/>
      <c r="F37" s="117"/>
      <c r="G37" s="118"/>
      <c r="H37" s="119"/>
      <c r="I37" s="119"/>
      <c r="J37" s="117"/>
      <c r="K37" s="117"/>
      <c r="L37" s="120"/>
      <c r="M37" s="121">
        <f t="shared" si="44"/>
        <v>0</v>
      </c>
      <c r="N37" s="122">
        <f t="shared" si="45"/>
        <v>0</v>
      </c>
      <c r="O37" s="119"/>
      <c r="P37" s="119"/>
      <c r="Q37" s="117"/>
      <c r="R37" s="123"/>
      <c r="S37" s="124"/>
      <c r="T37" s="125">
        <f t="shared" ref="T37:U53" si="48">H37+J37+O37+Q37</f>
        <v>0</v>
      </c>
      <c r="U37" s="126">
        <f t="shared" si="48"/>
        <v>0</v>
      </c>
      <c r="V37" s="124">
        <f>L37+S37</f>
        <v>0</v>
      </c>
      <c r="W37" s="127">
        <f t="shared" si="46"/>
        <v>0</v>
      </c>
      <c r="X37" s="128">
        <f t="shared" si="47"/>
        <v>0</v>
      </c>
      <c r="Y37" s="129"/>
      <c r="Z37" s="130"/>
      <c r="AA37" s="125"/>
      <c r="AB37" s="119"/>
      <c r="AC37" s="117"/>
      <c r="AD37" s="117"/>
      <c r="AE37" s="131"/>
      <c r="AF37" s="132"/>
      <c r="AG37" s="125"/>
      <c r="AH37" s="119"/>
      <c r="AI37" s="117"/>
      <c r="AJ37" s="117"/>
      <c r="AK37" s="131"/>
      <c r="AL37" s="133"/>
      <c r="AM37" s="134"/>
      <c r="AN37" s="117"/>
      <c r="AO37" s="123">
        <f>AC37+AI37</f>
        <v>0</v>
      </c>
      <c r="AP37" s="123"/>
      <c r="AQ37" s="135"/>
      <c r="AR37" s="124">
        <f>AF37+AL37</f>
        <v>0</v>
      </c>
      <c r="AS37" s="73"/>
      <c r="AT37" s="74"/>
      <c r="AU37" s="75"/>
    </row>
    <row r="38" spans="1:47" x14ac:dyDescent="0.25">
      <c r="A38" s="115" t="s">
        <v>102</v>
      </c>
      <c r="B38" s="138" t="s">
        <v>103</v>
      </c>
      <c r="C38" s="116"/>
      <c r="D38" s="117"/>
      <c r="E38" s="117"/>
      <c r="F38" s="117"/>
      <c r="G38" s="118"/>
      <c r="H38" s="119"/>
      <c r="I38" s="119"/>
      <c r="J38" s="117"/>
      <c r="K38" s="117"/>
      <c r="L38" s="120"/>
      <c r="M38" s="121">
        <f t="shared" si="44"/>
        <v>0</v>
      </c>
      <c r="N38" s="122">
        <f t="shared" si="45"/>
        <v>0</v>
      </c>
      <c r="O38" s="119"/>
      <c r="P38" s="119"/>
      <c r="Q38" s="117"/>
      <c r="R38" s="123"/>
      <c r="S38" s="124"/>
      <c r="T38" s="125">
        <f t="shared" si="48"/>
        <v>0</v>
      </c>
      <c r="U38" s="126">
        <f t="shared" si="48"/>
        <v>0</v>
      </c>
      <c r="V38" s="124">
        <f>L38+S38</f>
        <v>0</v>
      </c>
      <c r="W38" s="127">
        <f t="shared" si="46"/>
        <v>0</v>
      </c>
      <c r="X38" s="128">
        <f t="shared" si="47"/>
        <v>0</v>
      </c>
      <c r="Y38" s="129"/>
      <c r="Z38" s="130"/>
      <c r="AA38" s="125"/>
      <c r="AB38" s="119"/>
      <c r="AC38" s="117"/>
      <c r="AD38" s="117"/>
      <c r="AE38" s="131"/>
      <c r="AF38" s="132"/>
      <c r="AG38" s="125"/>
      <c r="AH38" s="119"/>
      <c r="AI38" s="117"/>
      <c r="AJ38" s="117"/>
      <c r="AK38" s="131"/>
      <c r="AL38" s="133"/>
      <c r="AM38" s="134">
        <f>AA38+AG38</f>
        <v>0</v>
      </c>
      <c r="AN38" s="117"/>
      <c r="AO38" s="123">
        <f>AC38+AI38</f>
        <v>0</v>
      </c>
      <c r="AP38" s="123"/>
      <c r="AQ38" s="135"/>
      <c r="AR38" s="124">
        <f>AF38+AL38</f>
        <v>0</v>
      </c>
      <c r="AS38" s="73"/>
      <c r="AT38" s="74"/>
      <c r="AU38" s="75"/>
    </row>
    <row r="39" spans="1:47" x14ac:dyDescent="0.25">
      <c r="A39" s="31">
        <v>8</v>
      </c>
      <c r="B39" s="32" t="s">
        <v>104</v>
      </c>
      <c r="C39" s="85">
        <f t="shared" ref="C39:L39" si="49">SUM(C40:C42)</f>
        <v>0</v>
      </c>
      <c r="D39" s="34">
        <f t="shared" si="49"/>
        <v>0</v>
      </c>
      <c r="E39" s="34"/>
      <c r="F39" s="34">
        <f t="shared" si="49"/>
        <v>0</v>
      </c>
      <c r="G39" s="35"/>
      <c r="H39" s="36">
        <f t="shared" si="49"/>
        <v>0</v>
      </c>
      <c r="I39" s="36"/>
      <c r="J39" s="34">
        <f t="shared" si="49"/>
        <v>0</v>
      </c>
      <c r="K39" s="34"/>
      <c r="L39" s="33">
        <f t="shared" si="49"/>
        <v>0</v>
      </c>
      <c r="M39" s="37">
        <f t="shared" si="44"/>
        <v>0</v>
      </c>
      <c r="N39" s="38">
        <f t="shared" si="45"/>
        <v>0</v>
      </c>
      <c r="O39" s="36">
        <f>SUM(O40:O42)</f>
        <v>0</v>
      </c>
      <c r="P39" s="36"/>
      <c r="Q39" s="34">
        <f>SUM(Q40:Q42)</f>
        <v>0</v>
      </c>
      <c r="R39" s="39"/>
      <c r="S39" s="40">
        <f>SUM(S40:S42)</f>
        <v>0</v>
      </c>
      <c r="T39" s="41">
        <f>SUM(T40:T42)</f>
        <v>0</v>
      </c>
      <c r="U39" s="42">
        <f>SUM(U40:U42)</f>
        <v>0</v>
      </c>
      <c r="V39" s="40">
        <f>SUM(V40:V42)</f>
        <v>0</v>
      </c>
      <c r="W39" s="43">
        <f t="shared" si="46"/>
        <v>0</v>
      </c>
      <c r="X39" s="44">
        <f t="shared" si="47"/>
        <v>0</v>
      </c>
      <c r="Y39" s="45"/>
      <c r="Z39" s="46"/>
      <c r="AA39" s="41">
        <f t="shared" ref="AA39:AL39" si="50">SUM(AA40:AA42)</f>
        <v>0</v>
      </c>
      <c r="AB39" s="36"/>
      <c r="AC39" s="34">
        <f t="shared" si="50"/>
        <v>0</v>
      </c>
      <c r="AD39" s="34"/>
      <c r="AE39" s="47"/>
      <c r="AF39" s="48">
        <f t="shared" si="50"/>
        <v>0</v>
      </c>
      <c r="AG39" s="41">
        <f>SUM(AG40:AG42)</f>
        <v>0</v>
      </c>
      <c r="AH39" s="36"/>
      <c r="AI39" s="34">
        <f t="shared" si="50"/>
        <v>0</v>
      </c>
      <c r="AJ39" s="34"/>
      <c r="AK39" s="47"/>
      <c r="AL39" s="49">
        <f t="shared" si="50"/>
        <v>0</v>
      </c>
      <c r="AM39" s="50">
        <f>SUM(AM40:AM42)</f>
        <v>0</v>
      </c>
      <c r="AN39" s="34"/>
      <c r="AO39" s="39">
        <f>SUM(AO40:AO42)</f>
        <v>0</v>
      </c>
      <c r="AP39" s="39"/>
      <c r="AQ39" s="51"/>
      <c r="AR39" s="40">
        <f>SUM(AR40:AR42)</f>
        <v>0</v>
      </c>
      <c r="AS39" s="41">
        <f>SUM(AS40:AS42)</f>
        <v>0</v>
      </c>
      <c r="AT39" s="42"/>
      <c r="AU39" s="48">
        <f>SUM(AU40:AU42)</f>
        <v>0</v>
      </c>
    </row>
    <row r="40" spans="1:47" ht="15.6" customHeight="1" x14ac:dyDescent="0.25">
      <c r="A40" s="52" t="s">
        <v>105</v>
      </c>
      <c r="B40" s="76" t="s">
        <v>106</v>
      </c>
      <c r="C40" s="110"/>
      <c r="D40" s="55"/>
      <c r="E40" s="55"/>
      <c r="F40" s="55"/>
      <c r="G40" s="56"/>
      <c r="H40" s="57"/>
      <c r="I40" s="57"/>
      <c r="J40" s="55"/>
      <c r="K40" s="55"/>
      <c r="L40" s="54"/>
      <c r="M40" s="58">
        <f t="shared" si="44"/>
        <v>0</v>
      </c>
      <c r="N40" s="59">
        <f t="shared" si="45"/>
        <v>0</v>
      </c>
      <c r="O40" s="57"/>
      <c r="P40" s="57"/>
      <c r="Q40" s="55"/>
      <c r="R40" s="60"/>
      <c r="S40" s="61"/>
      <c r="T40" s="62">
        <f t="shared" si="48"/>
        <v>0</v>
      </c>
      <c r="U40" s="63">
        <f t="shared" si="48"/>
        <v>0</v>
      </c>
      <c r="V40" s="61">
        <f t="shared" ref="V40:V50" si="51">L40+S40</f>
        <v>0</v>
      </c>
      <c r="W40" s="64">
        <f t="shared" si="46"/>
        <v>0</v>
      </c>
      <c r="X40" s="65">
        <f t="shared" si="47"/>
        <v>0</v>
      </c>
      <c r="Y40" s="66"/>
      <c r="Z40" s="67"/>
      <c r="AA40" s="62"/>
      <c r="AB40" s="57"/>
      <c r="AC40" s="55"/>
      <c r="AD40" s="55"/>
      <c r="AE40" s="68"/>
      <c r="AF40" s="69"/>
      <c r="AG40" s="62"/>
      <c r="AH40" s="57"/>
      <c r="AI40" s="55"/>
      <c r="AJ40" s="55"/>
      <c r="AK40" s="68"/>
      <c r="AL40" s="70"/>
      <c r="AM40" s="71">
        <f t="shared" ref="AM40:AN50" si="52">AA40+AG40</f>
        <v>0</v>
      </c>
      <c r="AN40" s="55"/>
      <c r="AO40" s="60">
        <f t="shared" ref="AO40:AP50" si="53">AC40+AI40</f>
        <v>0</v>
      </c>
      <c r="AP40" s="60"/>
      <c r="AQ40" s="72"/>
      <c r="AR40" s="61">
        <f t="shared" ref="AR40:AR43" si="54">AF40+AL40</f>
        <v>0</v>
      </c>
      <c r="AS40" s="73"/>
      <c r="AT40" s="74"/>
      <c r="AU40" s="75"/>
    </row>
    <row r="41" spans="1:47" x14ac:dyDescent="0.25">
      <c r="A41" s="52" t="s">
        <v>107</v>
      </c>
      <c r="B41" s="76" t="s">
        <v>108</v>
      </c>
      <c r="C41" s="110"/>
      <c r="D41" s="55"/>
      <c r="E41" s="55"/>
      <c r="F41" s="55"/>
      <c r="G41" s="56"/>
      <c r="H41" s="57"/>
      <c r="I41" s="57"/>
      <c r="J41" s="55"/>
      <c r="K41" s="55"/>
      <c r="L41" s="54"/>
      <c r="M41" s="58">
        <f t="shared" si="44"/>
        <v>0</v>
      </c>
      <c r="N41" s="59">
        <f t="shared" si="45"/>
        <v>0</v>
      </c>
      <c r="O41" s="57"/>
      <c r="P41" s="57"/>
      <c r="Q41" s="55"/>
      <c r="R41" s="60"/>
      <c r="S41" s="61"/>
      <c r="T41" s="62">
        <f t="shared" si="48"/>
        <v>0</v>
      </c>
      <c r="U41" s="63">
        <f t="shared" si="48"/>
        <v>0</v>
      </c>
      <c r="V41" s="61">
        <f t="shared" si="51"/>
        <v>0</v>
      </c>
      <c r="W41" s="64">
        <f t="shared" si="46"/>
        <v>0</v>
      </c>
      <c r="X41" s="65">
        <f t="shared" si="47"/>
        <v>0</v>
      </c>
      <c r="Y41" s="66"/>
      <c r="Z41" s="67"/>
      <c r="AA41" s="62"/>
      <c r="AB41" s="57"/>
      <c r="AC41" s="55"/>
      <c r="AD41" s="55"/>
      <c r="AE41" s="68"/>
      <c r="AF41" s="69"/>
      <c r="AG41" s="62"/>
      <c r="AH41" s="57"/>
      <c r="AI41" s="55"/>
      <c r="AJ41" s="55"/>
      <c r="AK41" s="68"/>
      <c r="AL41" s="70"/>
      <c r="AM41" s="71">
        <f t="shared" si="52"/>
        <v>0</v>
      </c>
      <c r="AN41" s="55"/>
      <c r="AO41" s="60">
        <f t="shared" si="53"/>
        <v>0</v>
      </c>
      <c r="AP41" s="60"/>
      <c r="AQ41" s="72"/>
      <c r="AR41" s="61">
        <f t="shared" si="54"/>
        <v>0</v>
      </c>
      <c r="AS41" s="73"/>
      <c r="AT41" s="74"/>
      <c r="AU41" s="75"/>
    </row>
    <row r="42" spans="1:47" x14ac:dyDescent="0.25">
      <c r="A42" s="52" t="s">
        <v>109</v>
      </c>
      <c r="B42" s="76" t="s">
        <v>110</v>
      </c>
      <c r="C42" s="110"/>
      <c r="D42" s="55"/>
      <c r="E42" s="55"/>
      <c r="F42" s="55"/>
      <c r="G42" s="56"/>
      <c r="H42" s="57"/>
      <c r="I42" s="57"/>
      <c r="J42" s="55"/>
      <c r="K42" s="55"/>
      <c r="L42" s="54"/>
      <c r="M42" s="58">
        <f t="shared" si="44"/>
        <v>0</v>
      </c>
      <c r="N42" s="59">
        <f t="shared" si="45"/>
        <v>0</v>
      </c>
      <c r="O42" s="57"/>
      <c r="P42" s="57"/>
      <c r="Q42" s="55"/>
      <c r="R42" s="60"/>
      <c r="S42" s="61"/>
      <c r="T42" s="62">
        <f t="shared" si="48"/>
        <v>0</v>
      </c>
      <c r="U42" s="63">
        <f t="shared" si="48"/>
        <v>0</v>
      </c>
      <c r="V42" s="61">
        <f t="shared" si="51"/>
        <v>0</v>
      </c>
      <c r="W42" s="64">
        <f t="shared" si="46"/>
        <v>0</v>
      </c>
      <c r="X42" s="65">
        <f t="shared" si="47"/>
        <v>0</v>
      </c>
      <c r="Y42" s="66"/>
      <c r="Z42" s="67"/>
      <c r="AA42" s="62"/>
      <c r="AB42" s="57"/>
      <c r="AC42" s="55"/>
      <c r="AD42" s="55"/>
      <c r="AE42" s="68"/>
      <c r="AF42" s="69"/>
      <c r="AG42" s="62"/>
      <c r="AH42" s="57"/>
      <c r="AI42" s="55"/>
      <c r="AJ42" s="55"/>
      <c r="AK42" s="68"/>
      <c r="AL42" s="70"/>
      <c r="AM42" s="71">
        <f t="shared" si="52"/>
        <v>0</v>
      </c>
      <c r="AN42" s="55"/>
      <c r="AO42" s="60">
        <f t="shared" si="53"/>
        <v>0</v>
      </c>
      <c r="AP42" s="60"/>
      <c r="AQ42" s="72"/>
      <c r="AR42" s="61">
        <f t="shared" si="54"/>
        <v>0</v>
      </c>
      <c r="AS42" s="73"/>
      <c r="AT42" s="74"/>
      <c r="AU42" s="75"/>
    </row>
    <row r="43" spans="1:47" ht="47.25" x14ac:dyDescent="0.25">
      <c r="A43" s="31">
        <v>9</v>
      </c>
      <c r="B43" s="32" t="s">
        <v>111</v>
      </c>
      <c r="C43" s="85">
        <f t="shared" ref="C43:J43" si="55">SUM(C44:C50)</f>
        <v>17</v>
      </c>
      <c r="D43" s="34">
        <f t="shared" si="55"/>
        <v>14137148.83</v>
      </c>
      <c r="E43" s="34">
        <f t="shared" si="55"/>
        <v>20115350.560000002</v>
      </c>
      <c r="F43" s="34">
        <f t="shared" si="55"/>
        <v>959028.26000000013</v>
      </c>
      <c r="G43" s="35">
        <f t="shared" si="55"/>
        <v>1364574.26</v>
      </c>
      <c r="H43" s="36">
        <f t="shared" si="55"/>
        <v>25852.63</v>
      </c>
      <c r="I43" s="36">
        <f t="shared" si="55"/>
        <v>36784.980000000003</v>
      </c>
      <c r="J43" s="34">
        <f t="shared" si="55"/>
        <v>0</v>
      </c>
      <c r="K43" s="34"/>
      <c r="L43" s="33">
        <f>SUM(L44:L50)</f>
        <v>1</v>
      </c>
      <c r="M43" s="37">
        <f t="shared" si="44"/>
        <v>7.3086567679595698E-4</v>
      </c>
      <c r="N43" s="38">
        <f t="shared" si="45"/>
        <v>2.6357406431207171E-4</v>
      </c>
      <c r="O43" s="36">
        <f>SUM(O44:O50)</f>
        <v>1127.07</v>
      </c>
      <c r="P43" s="36">
        <f>SUM(P44:P50)</f>
        <v>1603.68</v>
      </c>
      <c r="Q43" s="34">
        <f>SUM(Q44:Q50)</f>
        <v>0</v>
      </c>
      <c r="R43" s="39">
        <f>SUM(R44:R50)</f>
        <v>0</v>
      </c>
      <c r="S43" s="40">
        <f>SUM(S44:S50)</f>
        <v>7</v>
      </c>
      <c r="T43" s="41">
        <f t="shared" si="48"/>
        <v>26979.7</v>
      </c>
      <c r="U43" s="42">
        <f>SUM(U44:U50)</f>
        <v>38388.659999999996</v>
      </c>
      <c r="V43" s="40">
        <f t="shared" si="51"/>
        <v>8</v>
      </c>
      <c r="W43" s="43">
        <f t="shared" si="46"/>
        <v>7.6272846129201864E-4</v>
      </c>
      <c r="X43" s="44">
        <f t="shared" si="47"/>
        <v>2.1085925144965737E-3</v>
      </c>
      <c r="Y43" s="45">
        <f>T43/F43*100%</f>
        <v>2.8132330532157621E-2</v>
      </c>
      <c r="Z43" s="46">
        <f t="shared" ref="Z43:Z49" si="56">T43/V43</f>
        <v>3372.4625000000001</v>
      </c>
      <c r="AA43" s="41">
        <f>SUM(AA44:AA50)</f>
        <v>25852.63</v>
      </c>
      <c r="AB43" s="36">
        <f>SUM(AB44:AB50)</f>
        <v>36784.980000000003</v>
      </c>
      <c r="AC43" s="34">
        <f>SUM(AC44:AC50)</f>
        <v>25852.63</v>
      </c>
      <c r="AD43" s="34">
        <f>SUM(AD44:AD50)</f>
        <v>36784.980000000003</v>
      </c>
      <c r="AE43" s="47">
        <f>AC43/AA43*100%</f>
        <v>1</v>
      </c>
      <c r="AF43" s="48">
        <f>SUM(AF44:AF50)</f>
        <v>0</v>
      </c>
      <c r="AG43" s="41">
        <f>SUM(AG44:AG50)</f>
        <v>1127.07</v>
      </c>
      <c r="AH43" s="36">
        <f>SUM(AH44:AH50)</f>
        <v>1603.68</v>
      </c>
      <c r="AI43" s="34">
        <f>SUM(AI44:AI50)</f>
        <v>360.43</v>
      </c>
      <c r="AJ43" s="34">
        <f>SUM(AJ44:AJ50)</f>
        <v>512.85</v>
      </c>
      <c r="AK43" s="47">
        <f>AI43/AG43*100%</f>
        <v>0.31979380162722815</v>
      </c>
      <c r="AL43" s="49">
        <f>SUM(AL44:AL50)</f>
        <v>5</v>
      </c>
      <c r="AM43" s="50">
        <f t="shared" si="52"/>
        <v>26979.7</v>
      </c>
      <c r="AN43" s="34">
        <f t="shared" si="52"/>
        <v>38388.660000000003</v>
      </c>
      <c r="AO43" s="39">
        <f t="shared" si="53"/>
        <v>26213.06</v>
      </c>
      <c r="AP43" s="39">
        <f>SUM(AP44:AP50)</f>
        <v>37297.83</v>
      </c>
      <c r="AQ43" s="51">
        <f>AO43/AM43*100%</f>
        <v>0.97158456172603846</v>
      </c>
      <c r="AR43" s="40">
        <f t="shared" si="54"/>
        <v>5</v>
      </c>
      <c r="AS43" s="41">
        <f>SUM(AS44:AS50)</f>
        <v>0</v>
      </c>
      <c r="AT43" s="42"/>
      <c r="AU43" s="48">
        <f>SUM(AU44:AU50)</f>
        <v>0</v>
      </c>
    </row>
    <row r="44" spans="1:47" ht="31.5" x14ac:dyDescent="0.25">
      <c r="A44" s="115" t="s">
        <v>112</v>
      </c>
      <c r="B44" s="139" t="s">
        <v>113</v>
      </c>
      <c r="C44" s="116">
        <v>0</v>
      </c>
      <c r="D44" s="117">
        <v>3606712.12</v>
      </c>
      <c r="E44" s="117">
        <v>5131889</v>
      </c>
      <c r="F44" s="117">
        <v>162571.92000000001</v>
      </c>
      <c r="G44" s="118">
        <v>231319</v>
      </c>
      <c r="H44" s="119"/>
      <c r="I44" s="119"/>
      <c r="J44" s="117"/>
      <c r="K44" s="117"/>
      <c r="L44" s="120"/>
      <c r="M44" s="121">
        <f t="shared" si="44"/>
        <v>0</v>
      </c>
      <c r="N44" s="122">
        <f t="shared" si="45"/>
        <v>0</v>
      </c>
      <c r="O44" s="119">
        <v>313.07</v>
      </c>
      <c r="P44" s="119">
        <v>445.46</v>
      </c>
      <c r="Q44" s="117"/>
      <c r="R44" s="123"/>
      <c r="S44" s="124">
        <v>1</v>
      </c>
      <c r="T44" s="125">
        <f t="shared" si="48"/>
        <v>313.07</v>
      </c>
      <c r="U44" s="126">
        <f t="shared" si="48"/>
        <v>445.46</v>
      </c>
      <c r="V44" s="124">
        <f t="shared" si="51"/>
        <v>1</v>
      </c>
      <c r="W44" s="127">
        <f t="shared" si="46"/>
        <v>8.8506321188409168E-6</v>
      </c>
      <c r="X44" s="128">
        <f t="shared" si="47"/>
        <v>2.6357406431207171E-4</v>
      </c>
      <c r="Y44" s="129">
        <f>T44/F44*100%</f>
        <v>1.925732315888254E-3</v>
      </c>
      <c r="Z44" s="130">
        <f t="shared" si="56"/>
        <v>313.07</v>
      </c>
      <c r="AA44" s="125"/>
      <c r="AB44" s="119"/>
      <c r="AC44" s="117"/>
      <c r="AD44" s="117"/>
      <c r="AE44" s="131"/>
      <c r="AF44" s="132"/>
      <c r="AG44" s="125">
        <v>313.07</v>
      </c>
      <c r="AH44" s="119">
        <v>445.46</v>
      </c>
      <c r="AI44" s="117">
        <v>313.07</v>
      </c>
      <c r="AJ44" s="117">
        <v>445.46</v>
      </c>
      <c r="AK44" s="131">
        <f>AI44/AG44*100%</f>
        <v>1</v>
      </c>
      <c r="AL44" s="133">
        <v>1</v>
      </c>
      <c r="AM44" s="134">
        <f t="shared" si="52"/>
        <v>313.07</v>
      </c>
      <c r="AN44" s="117">
        <f>AB44+AH44</f>
        <v>445.46</v>
      </c>
      <c r="AO44" s="123">
        <f t="shared" si="53"/>
        <v>313.07</v>
      </c>
      <c r="AP44" s="123">
        <f t="shared" si="53"/>
        <v>445.46</v>
      </c>
      <c r="AQ44" s="135">
        <f>AO44/AM44*100%</f>
        <v>1</v>
      </c>
      <c r="AR44" s="124">
        <f>AF44+AL44</f>
        <v>1</v>
      </c>
      <c r="AS44" s="73"/>
      <c r="AT44" s="74"/>
      <c r="AU44" s="75"/>
    </row>
    <row r="45" spans="1:47" ht="31.5" x14ac:dyDescent="0.25">
      <c r="A45" s="115" t="s">
        <v>114</v>
      </c>
      <c r="B45" s="139" t="s">
        <v>115</v>
      </c>
      <c r="C45" s="116">
        <v>7</v>
      </c>
      <c r="D45" s="117">
        <v>5395533.1299999999</v>
      </c>
      <c r="E45" s="117">
        <v>7677152</v>
      </c>
      <c r="F45" s="117"/>
      <c r="G45" s="118"/>
      <c r="H45" s="119"/>
      <c r="I45" s="119"/>
      <c r="J45" s="117"/>
      <c r="K45" s="117"/>
      <c r="L45" s="120"/>
      <c r="M45" s="121"/>
      <c r="N45" s="122"/>
      <c r="O45" s="119"/>
      <c r="P45" s="119"/>
      <c r="Q45" s="117"/>
      <c r="R45" s="123"/>
      <c r="S45" s="124"/>
      <c r="T45" s="125">
        <v>0</v>
      </c>
      <c r="U45" s="126"/>
      <c r="V45" s="124"/>
      <c r="W45" s="127">
        <f t="shared" si="46"/>
        <v>0</v>
      </c>
      <c r="X45" s="128">
        <f t="shared" si="47"/>
        <v>0</v>
      </c>
      <c r="Y45" s="129"/>
      <c r="Z45" s="130"/>
      <c r="AA45" s="125"/>
      <c r="AB45" s="119"/>
      <c r="AC45" s="117"/>
      <c r="AD45" s="117"/>
      <c r="AE45" s="131"/>
      <c r="AF45" s="132"/>
      <c r="AG45" s="125"/>
      <c r="AH45" s="119"/>
      <c r="AI45" s="117"/>
      <c r="AJ45" s="117"/>
      <c r="AK45" s="131"/>
      <c r="AL45" s="133"/>
      <c r="AM45" s="134">
        <f t="shared" si="52"/>
        <v>0</v>
      </c>
      <c r="AN45" s="117">
        <f>AB45+AH45</f>
        <v>0</v>
      </c>
      <c r="AO45" s="123">
        <f t="shared" si="53"/>
        <v>0</v>
      </c>
      <c r="AP45" s="123">
        <f t="shared" si="53"/>
        <v>0</v>
      </c>
      <c r="AQ45" s="135"/>
      <c r="AR45" s="124">
        <f t="shared" ref="AR45:AR50" si="57">AF45+AL45</f>
        <v>0</v>
      </c>
      <c r="AS45" s="73"/>
      <c r="AT45" s="74"/>
      <c r="AU45" s="75"/>
    </row>
    <row r="46" spans="1:47" ht="31.5" x14ac:dyDescent="0.25">
      <c r="A46" s="115" t="s">
        <v>116</v>
      </c>
      <c r="B46" s="139" t="s">
        <v>117</v>
      </c>
      <c r="C46" s="116">
        <v>3</v>
      </c>
      <c r="D46" s="117">
        <v>2366218.7799999998</v>
      </c>
      <c r="E46" s="117">
        <v>3366826</v>
      </c>
      <c r="F46" s="117">
        <v>434641.02</v>
      </c>
      <c r="G46" s="118">
        <v>618438.44999999995</v>
      </c>
      <c r="H46" s="119">
        <v>25852.63</v>
      </c>
      <c r="I46" s="119">
        <v>36784.980000000003</v>
      </c>
      <c r="J46" s="117"/>
      <c r="K46" s="117"/>
      <c r="L46" s="120">
        <v>1</v>
      </c>
      <c r="M46" s="121">
        <f>(H46+J46)/$T$54*100%</f>
        <v>7.3086567679595698E-4</v>
      </c>
      <c r="N46" s="122">
        <f>L46/$V$54*100%</f>
        <v>2.6357406431207171E-4</v>
      </c>
      <c r="O46" s="119">
        <v>644.64</v>
      </c>
      <c r="P46" s="119">
        <v>917.24</v>
      </c>
      <c r="Q46" s="117"/>
      <c r="R46" s="123"/>
      <c r="S46" s="124">
        <v>3</v>
      </c>
      <c r="T46" s="125">
        <f t="shared" si="48"/>
        <v>26497.27</v>
      </c>
      <c r="U46" s="126">
        <f t="shared" si="48"/>
        <v>37702.22</v>
      </c>
      <c r="V46" s="124">
        <f t="shared" si="51"/>
        <v>4</v>
      </c>
      <c r="W46" s="127">
        <f t="shared" si="46"/>
        <v>7.4908994449675748E-4</v>
      </c>
      <c r="X46" s="128">
        <f t="shared" si="47"/>
        <v>1.0542962572482868E-3</v>
      </c>
      <c r="Y46" s="129">
        <f>T46/F46*100%</f>
        <v>6.096357403173773E-2</v>
      </c>
      <c r="Z46" s="130">
        <f t="shared" si="56"/>
        <v>6624.3175000000001</v>
      </c>
      <c r="AA46" s="125">
        <v>25852.63</v>
      </c>
      <c r="AB46" s="119">
        <v>36784.980000000003</v>
      </c>
      <c r="AC46" s="117">
        <v>25852.63</v>
      </c>
      <c r="AD46" s="117">
        <v>36784.980000000003</v>
      </c>
      <c r="AE46" s="131">
        <f>AC46/AA46*100%</f>
        <v>1</v>
      </c>
      <c r="AF46" s="132"/>
      <c r="AG46" s="125">
        <v>644.64</v>
      </c>
      <c r="AH46" s="119">
        <v>917.24</v>
      </c>
      <c r="AI46" s="117"/>
      <c r="AJ46" s="117"/>
      <c r="AK46" s="131">
        <f>AI46/AG46*100%</f>
        <v>0</v>
      </c>
      <c r="AL46" s="133">
        <v>3</v>
      </c>
      <c r="AM46" s="134">
        <f t="shared" si="52"/>
        <v>26497.27</v>
      </c>
      <c r="AN46" s="117">
        <f>AB46+AH46</f>
        <v>37702.22</v>
      </c>
      <c r="AO46" s="123">
        <f t="shared" si="53"/>
        <v>25852.63</v>
      </c>
      <c r="AP46" s="123">
        <f t="shared" si="53"/>
        <v>36784.980000000003</v>
      </c>
      <c r="AQ46" s="135">
        <f>AO46/AM46*100%</f>
        <v>0.9756714559650862</v>
      </c>
      <c r="AR46" s="124">
        <f t="shared" si="57"/>
        <v>3</v>
      </c>
      <c r="AS46" s="73"/>
      <c r="AT46" s="74"/>
      <c r="AU46" s="75"/>
    </row>
    <row r="47" spans="1:47" ht="31.5" x14ac:dyDescent="0.25">
      <c r="A47" s="115" t="s">
        <v>118</v>
      </c>
      <c r="B47" s="139" t="s">
        <v>119</v>
      </c>
      <c r="C47" s="116">
        <v>0</v>
      </c>
      <c r="D47" s="117">
        <v>1915380.56</v>
      </c>
      <c r="E47" s="117">
        <v>2725341</v>
      </c>
      <c r="F47" s="117">
        <v>354978.44</v>
      </c>
      <c r="G47" s="118">
        <v>505088.81</v>
      </c>
      <c r="H47" s="119"/>
      <c r="I47" s="119"/>
      <c r="J47" s="117"/>
      <c r="K47" s="117"/>
      <c r="L47" s="120"/>
      <c r="M47" s="121"/>
      <c r="N47" s="122"/>
      <c r="O47" s="119">
        <v>122</v>
      </c>
      <c r="P47" s="119">
        <v>173.59</v>
      </c>
      <c r="Q47" s="117"/>
      <c r="R47" s="123"/>
      <c r="S47" s="124">
        <v>2</v>
      </c>
      <c r="T47" s="125">
        <f t="shared" si="48"/>
        <v>122</v>
      </c>
      <c r="U47" s="126">
        <f t="shared" si="48"/>
        <v>173.59</v>
      </c>
      <c r="V47" s="124">
        <f t="shared" si="51"/>
        <v>2</v>
      </c>
      <c r="W47" s="127">
        <f t="shared" si="46"/>
        <v>3.4489958108365278E-6</v>
      </c>
      <c r="X47" s="128">
        <f t="shared" si="47"/>
        <v>5.2714812862414342E-4</v>
      </c>
      <c r="Y47" s="129">
        <f>T47/F47*100%</f>
        <v>3.4368284451303578E-4</v>
      </c>
      <c r="Z47" s="130">
        <f t="shared" si="56"/>
        <v>61</v>
      </c>
      <c r="AA47" s="125"/>
      <c r="AB47" s="119"/>
      <c r="AC47" s="117"/>
      <c r="AD47" s="117"/>
      <c r="AE47" s="131"/>
      <c r="AF47" s="132"/>
      <c r="AG47" s="125">
        <v>122</v>
      </c>
      <c r="AH47" s="119">
        <v>173.59</v>
      </c>
      <c r="AI47" s="117">
        <v>0</v>
      </c>
      <c r="AJ47" s="117">
        <v>0</v>
      </c>
      <c r="AK47" s="131">
        <f>AI47/AG47*100%</f>
        <v>0</v>
      </c>
      <c r="AL47" s="133">
        <v>0</v>
      </c>
      <c r="AM47" s="134">
        <f t="shared" si="52"/>
        <v>122</v>
      </c>
      <c r="AN47" s="117">
        <f>AB47+AH47</f>
        <v>173.59</v>
      </c>
      <c r="AO47" s="123">
        <f t="shared" si="53"/>
        <v>0</v>
      </c>
      <c r="AP47" s="123">
        <f t="shared" si="53"/>
        <v>0</v>
      </c>
      <c r="AQ47" s="135">
        <f>AO47/AM47*100%</f>
        <v>0</v>
      </c>
      <c r="AR47" s="124">
        <f t="shared" si="57"/>
        <v>0</v>
      </c>
      <c r="AS47" s="73"/>
      <c r="AT47" s="74"/>
      <c r="AU47" s="75"/>
    </row>
    <row r="48" spans="1:47" ht="31.5" x14ac:dyDescent="0.25">
      <c r="A48" s="115" t="s">
        <v>120</v>
      </c>
      <c r="B48" s="139" t="s">
        <v>121</v>
      </c>
      <c r="C48" s="116">
        <v>0</v>
      </c>
      <c r="D48" s="117">
        <v>783511.9</v>
      </c>
      <c r="E48" s="117">
        <v>1114837</v>
      </c>
      <c r="F48" s="117"/>
      <c r="G48" s="118"/>
      <c r="H48" s="119"/>
      <c r="I48" s="119"/>
      <c r="J48" s="117"/>
      <c r="K48" s="117"/>
      <c r="L48" s="120"/>
      <c r="M48" s="121"/>
      <c r="N48" s="122"/>
      <c r="O48" s="119"/>
      <c r="P48" s="119"/>
      <c r="Q48" s="117"/>
      <c r="R48" s="123"/>
      <c r="S48" s="124"/>
      <c r="T48" s="125"/>
      <c r="U48" s="126"/>
      <c r="V48" s="124"/>
      <c r="W48" s="127"/>
      <c r="X48" s="128">
        <f t="shared" si="47"/>
        <v>0</v>
      </c>
      <c r="Y48" s="129"/>
      <c r="Z48" s="130"/>
      <c r="AA48" s="125"/>
      <c r="AB48" s="119"/>
      <c r="AC48" s="117"/>
      <c r="AD48" s="117"/>
      <c r="AE48" s="131"/>
      <c r="AF48" s="132"/>
      <c r="AG48" s="125"/>
      <c r="AH48" s="119"/>
      <c r="AI48" s="117"/>
      <c r="AJ48" s="117"/>
      <c r="AK48" s="131"/>
      <c r="AL48" s="133"/>
      <c r="AM48" s="134">
        <f t="shared" si="52"/>
        <v>0</v>
      </c>
      <c r="AN48" s="117"/>
      <c r="AO48" s="123">
        <f t="shared" si="53"/>
        <v>0</v>
      </c>
      <c r="AP48" s="123">
        <f t="shared" si="53"/>
        <v>0</v>
      </c>
      <c r="AQ48" s="135"/>
      <c r="AR48" s="124">
        <f t="shared" si="57"/>
        <v>0</v>
      </c>
      <c r="AS48" s="73"/>
      <c r="AT48" s="74"/>
      <c r="AU48" s="75"/>
    </row>
    <row r="49" spans="1:47" ht="31.5" x14ac:dyDescent="0.25">
      <c r="A49" s="115" t="s">
        <v>122</v>
      </c>
      <c r="B49" s="139" t="s">
        <v>123</v>
      </c>
      <c r="C49" s="116">
        <v>4</v>
      </c>
      <c r="D49" s="117">
        <v>41925.39</v>
      </c>
      <c r="E49" s="117">
        <v>59654.46</v>
      </c>
      <c r="F49" s="117">
        <v>6836.88</v>
      </c>
      <c r="G49" s="118">
        <v>9728</v>
      </c>
      <c r="H49" s="119"/>
      <c r="I49" s="119"/>
      <c r="J49" s="117"/>
      <c r="K49" s="117"/>
      <c r="L49" s="120"/>
      <c r="M49" s="121"/>
      <c r="N49" s="122"/>
      <c r="O49" s="119">
        <v>47.36</v>
      </c>
      <c r="P49" s="119">
        <v>67.39</v>
      </c>
      <c r="Q49" s="117"/>
      <c r="R49" s="123"/>
      <c r="S49" s="124">
        <v>1</v>
      </c>
      <c r="T49" s="125">
        <f t="shared" si="48"/>
        <v>47.36</v>
      </c>
      <c r="U49" s="126">
        <f t="shared" si="48"/>
        <v>67.39</v>
      </c>
      <c r="V49" s="124">
        <f t="shared" si="51"/>
        <v>1</v>
      </c>
      <c r="W49" s="127">
        <f t="shared" si="46"/>
        <v>1.3388888655837537E-6</v>
      </c>
      <c r="X49" s="128">
        <f t="shared" si="47"/>
        <v>2.6357406431207171E-4</v>
      </c>
      <c r="Y49" s="129">
        <f>T49/F49*100%</f>
        <v>6.9271363545944931E-3</v>
      </c>
      <c r="Z49" s="130">
        <f t="shared" si="56"/>
        <v>47.36</v>
      </c>
      <c r="AA49" s="125"/>
      <c r="AB49" s="119"/>
      <c r="AC49" s="117"/>
      <c r="AD49" s="117"/>
      <c r="AE49" s="131"/>
      <c r="AF49" s="132"/>
      <c r="AG49" s="125">
        <v>47.36</v>
      </c>
      <c r="AH49" s="119">
        <v>67.39</v>
      </c>
      <c r="AI49" s="117">
        <v>47.36</v>
      </c>
      <c r="AJ49" s="117">
        <v>67.39</v>
      </c>
      <c r="AK49" s="131">
        <f>AI49/AG49*100%</f>
        <v>1</v>
      </c>
      <c r="AL49" s="133">
        <v>1</v>
      </c>
      <c r="AM49" s="134">
        <f t="shared" si="52"/>
        <v>47.36</v>
      </c>
      <c r="AN49" s="117">
        <f>AB49+AH49</f>
        <v>67.39</v>
      </c>
      <c r="AO49" s="123">
        <f t="shared" si="53"/>
        <v>47.36</v>
      </c>
      <c r="AP49" s="123">
        <f t="shared" si="53"/>
        <v>67.39</v>
      </c>
      <c r="AQ49" s="135">
        <f>AO49/AM49*100%</f>
        <v>1</v>
      </c>
      <c r="AR49" s="124">
        <f t="shared" si="57"/>
        <v>1</v>
      </c>
      <c r="AS49" s="73"/>
      <c r="AT49" s="74"/>
      <c r="AU49" s="75"/>
    </row>
    <row r="50" spans="1:47" x14ac:dyDescent="0.25">
      <c r="A50" s="115" t="s">
        <v>124</v>
      </c>
      <c r="B50" s="139" t="s">
        <v>125</v>
      </c>
      <c r="C50" s="116">
        <v>3</v>
      </c>
      <c r="D50" s="117">
        <v>27866.95</v>
      </c>
      <c r="E50" s="117">
        <v>39651.1</v>
      </c>
      <c r="F50" s="117"/>
      <c r="G50" s="118"/>
      <c r="H50" s="119"/>
      <c r="I50" s="119"/>
      <c r="J50" s="117"/>
      <c r="K50" s="117"/>
      <c r="L50" s="120"/>
      <c r="M50" s="121">
        <f>(H50+J50)/$T$54*100%</f>
        <v>0</v>
      </c>
      <c r="N50" s="122">
        <f>L50/$V$54*100%</f>
        <v>0</v>
      </c>
      <c r="O50" s="119"/>
      <c r="P50" s="119"/>
      <c r="Q50" s="117"/>
      <c r="R50" s="123"/>
      <c r="S50" s="124"/>
      <c r="T50" s="125"/>
      <c r="U50" s="126">
        <f t="shared" si="48"/>
        <v>0</v>
      </c>
      <c r="V50" s="124">
        <f t="shared" si="51"/>
        <v>0</v>
      </c>
      <c r="W50" s="127">
        <f t="shared" si="46"/>
        <v>0</v>
      </c>
      <c r="X50" s="128">
        <f t="shared" si="47"/>
        <v>0</v>
      </c>
      <c r="Y50" s="129"/>
      <c r="Z50" s="130"/>
      <c r="AA50" s="125"/>
      <c r="AB50" s="119"/>
      <c r="AC50" s="117"/>
      <c r="AD50" s="117"/>
      <c r="AE50" s="131"/>
      <c r="AF50" s="132"/>
      <c r="AG50" s="125"/>
      <c r="AH50" s="119"/>
      <c r="AI50" s="117"/>
      <c r="AJ50" s="117"/>
      <c r="AK50" s="131"/>
      <c r="AL50" s="133"/>
      <c r="AM50" s="134">
        <f t="shared" si="52"/>
        <v>0</v>
      </c>
      <c r="AN50" s="117"/>
      <c r="AO50" s="123">
        <f t="shared" si="53"/>
        <v>0</v>
      </c>
      <c r="AP50" s="123">
        <f t="shared" si="53"/>
        <v>0</v>
      </c>
      <c r="AQ50" s="135"/>
      <c r="AR50" s="124">
        <f t="shared" si="57"/>
        <v>0</v>
      </c>
      <c r="AS50" s="73"/>
      <c r="AT50" s="74"/>
      <c r="AU50" s="75"/>
    </row>
    <row r="51" spans="1:47" x14ac:dyDescent="0.25">
      <c r="A51" s="140">
        <v>10</v>
      </c>
      <c r="B51" s="141" t="s">
        <v>126</v>
      </c>
      <c r="C51" s="142">
        <f t="shared" ref="C51:L51" si="58">SUM(C52:C53)</f>
        <v>2</v>
      </c>
      <c r="D51" s="143">
        <f t="shared" si="58"/>
        <v>5210138</v>
      </c>
      <c r="E51" s="143">
        <f t="shared" si="58"/>
        <v>7413358.4900000002</v>
      </c>
      <c r="F51" s="143">
        <f t="shared" si="58"/>
        <v>0</v>
      </c>
      <c r="G51" s="144"/>
      <c r="H51" s="145">
        <f t="shared" si="58"/>
        <v>0</v>
      </c>
      <c r="I51" s="145"/>
      <c r="J51" s="143">
        <f t="shared" si="58"/>
        <v>0</v>
      </c>
      <c r="K51" s="143"/>
      <c r="L51" s="146">
        <f t="shared" si="58"/>
        <v>0</v>
      </c>
      <c r="M51" s="147">
        <f>(H51+J51)/$T$54*100%</f>
        <v>0</v>
      </c>
      <c r="N51" s="148">
        <f>L51/$V$54*100%</f>
        <v>0</v>
      </c>
      <c r="O51" s="145">
        <f>SUM(O52:O53)</f>
        <v>0</v>
      </c>
      <c r="P51" s="145"/>
      <c r="Q51" s="143">
        <f>SUM(Q52:Q53)</f>
        <v>0</v>
      </c>
      <c r="R51" s="149"/>
      <c r="S51" s="150">
        <f>SUM(S52:S53)</f>
        <v>0</v>
      </c>
      <c r="T51" s="151">
        <f>SUM(T52:T53)</f>
        <v>0</v>
      </c>
      <c r="U51" s="152">
        <f>SUM(U52:U53)</f>
        <v>0</v>
      </c>
      <c r="V51" s="150">
        <f>SUM(V52:V53)</f>
        <v>0</v>
      </c>
      <c r="W51" s="153">
        <f>T51/$T$54*100%</f>
        <v>0</v>
      </c>
      <c r="X51" s="154">
        <f>V51/$V$54*100%</f>
        <v>0</v>
      </c>
      <c r="Y51" s="155"/>
      <c r="Z51" s="156"/>
      <c r="AA51" s="151">
        <f>SUM(AA52:AA53)</f>
        <v>0</v>
      </c>
      <c r="AB51" s="145"/>
      <c r="AC51" s="143">
        <f>SUM(AC52:AC53)</f>
        <v>0</v>
      </c>
      <c r="AD51" s="143"/>
      <c r="AE51" s="157"/>
      <c r="AF51" s="158">
        <f>SUM(AF52:AF53)</f>
        <v>0</v>
      </c>
      <c r="AG51" s="151">
        <f>SUM(AG52:AG53)</f>
        <v>0</v>
      </c>
      <c r="AH51" s="145"/>
      <c r="AI51" s="143">
        <f>SUM(AI52:AI53)</f>
        <v>0</v>
      </c>
      <c r="AJ51" s="143"/>
      <c r="AK51" s="157"/>
      <c r="AL51" s="159">
        <f>SUM(AL52:AL53)</f>
        <v>0</v>
      </c>
      <c r="AM51" s="160">
        <f>SUM(AM52:AM53)</f>
        <v>0</v>
      </c>
      <c r="AN51" s="143"/>
      <c r="AO51" s="149">
        <f>SUM(AO52:AO53)</f>
        <v>0</v>
      </c>
      <c r="AP51" s="149"/>
      <c r="AQ51" s="161"/>
      <c r="AR51" s="150">
        <f>SUM(AR52:AR53)</f>
        <v>0</v>
      </c>
      <c r="AS51" s="151">
        <f>SUM(AS52:AS53)</f>
        <v>0</v>
      </c>
      <c r="AT51" s="152"/>
      <c r="AU51" s="158">
        <f>SUM(AU52:AU53)</f>
        <v>0</v>
      </c>
    </row>
    <row r="52" spans="1:47" x14ac:dyDescent="0.25">
      <c r="A52" s="52" t="s">
        <v>127</v>
      </c>
      <c r="B52" s="53" t="s">
        <v>128</v>
      </c>
      <c r="C52" s="110">
        <v>2</v>
      </c>
      <c r="D52" s="55">
        <v>5210138</v>
      </c>
      <c r="E52" s="55">
        <v>7413358.4900000002</v>
      </c>
      <c r="F52" s="55"/>
      <c r="G52" s="56"/>
      <c r="H52" s="57"/>
      <c r="I52" s="57"/>
      <c r="J52" s="55"/>
      <c r="K52" s="55"/>
      <c r="L52" s="54"/>
      <c r="M52" s="58">
        <f>(H52+J52)/$T$54*100%</f>
        <v>0</v>
      </c>
      <c r="N52" s="59">
        <f>L52/$V$54*100%</f>
        <v>0</v>
      </c>
      <c r="O52" s="57"/>
      <c r="P52" s="57"/>
      <c r="Q52" s="55"/>
      <c r="R52" s="60"/>
      <c r="S52" s="61"/>
      <c r="T52" s="62">
        <f t="shared" si="48"/>
        <v>0</v>
      </c>
      <c r="U52" s="63">
        <f t="shared" si="48"/>
        <v>0</v>
      </c>
      <c r="V52" s="61">
        <f>L52+S52</f>
        <v>0</v>
      </c>
      <c r="W52" s="64">
        <f>T52/$T$54*100%</f>
        <v>0</v>
      </c>
      <c r="X52" s="65">
        <f>V52/$V$54*100%</f>
        <v>0</v>
      </c>
      <c r="Y52" s="66"/>
      <c r="Z52" s="67"/>
      <c r="AA52" s="62"/>
      <c r="AB52" s="57"/>
      <c r="AC52" s="55"/>
      <c r="AD52" s="55"/>
      <c r="AE52" s="68"/>
      <c r="AF52" s="69"/>
      <c r="AG52" s="62"/>
      <c r="AH52" s="57"/>
      <c r="AI52" s="55"/>
      <c r="AJ52" s="55"/>
      <c r="AK52" s="68"/>
      <c r="AL52" s="70"/>
      <c r="AM52" s="71">
        <f>AA52+AG52</f>
        <v>0</v>
      </c>
      <c r="AN52" s="55"/>
      <c r="AO52" s="60">
        <f>AC52+AI52</f>
        <v>0</v>
      </c>
      <c r="AP52" s="60"/>
      <c r="AQ52" s="72"/>
      <c r="AR52" s="61">
        <f>AF52+AL52</f>
        <v>0</v>
      </c>
      <c r="AS52" s="73"/>
      <c r="AT52" s="74"/>
      <c r="AU52" s="75"/>
    </row>
    <row r="53" spans="1:47" ht="16.5" thickBot="1" x14ac:dyDescent="0.3">
      <c r="A53" s="162" t="s">
        <v>129</v>
      </c>
      <c r="B53" s="163" t="s">
        <v>130</v>
      </c>
      <c r="C53" s="110"/>
      <c r="D53" s="55"/>
      <c r="E53" s="55"/>
      <c r="F53" s="55"/>
      <c r="G53" s="56"/>
      <c r="H53" s="164"/>
      <c r="I53" s="164"/>
      <c r="J53" s="165"/>
      <c r="K53" s="165"/>
      <c r="L53" s="166"/>
      <c r="M53" s="167">
        <f>(H53+J53)/$T$54*100%</f>
        <v>0</v>
      </c>
      <c r="N53" s="168">
        <f>L53/$V$54*100%</f>
        <v>0</v>
      </c>
      <c r="O53" s="164"/>
      <c r="P53" s="164"/>
      <c r="Q53" s="165"/>
      <c r="R53" s="169"/>
      <c r="S53" s="170"/>
      <c r="T53" s="171">
        <f t="shared" si="48"/>
        <v>0</v>
      </c>
      <c r="U53" s="172">
        <f t="shared" si="48"/>
        <v>0</v>
      </c>
      <c r="V53" s="170">
        <f>L53+S53</f>
        <v>0</v>
      </c>
      <c r="W53" s="173">
        <f>T53/$T$54*100%</f>
        <v>0</v>
      </c>
      <c r="X53" s="174">
        <f>V53/$V$54*100%</f>
        <v>0</v>
      </c>
      <c r="Y53" s="175"/>
      <c r="Z53" s="176"/>
      <c r="AA53" s="171"/>
      <c r="AB53" s="164"/>
      <c r="AC53" s="165"/>
      <c r="AD53" s="165"/>
      <c r="AE53" s="177"/>
      <c r="AF53" s="178"/>
      <c r="AG53" s="171"/>
      <c r="AH53" s="164"/>
      <c r="AI53" s="165"/>
      <c r="AJ53" s="165"/>
      <c r="AK53" s="177"/>
      <c r="AL53" s="179"/>
      <c r="AM53" s="180">
        <f>AA53+AG53</f>
        <v>0</v>
      </c>
      <c r="AN53" s="165"/>
      <c r="AO53" s="169">
        <f>AC53+AI53</f>
        <v>0</v>
      </c>
      <c r="AP53" s="169"/>
      <c r="AQ53" s="181"/>
      <c r="AR53" s="170">
        <f>AF53+AL53</f>
        <v>0</v>
      </c>
      <c r="AS53" s="182"/>
      <c r="AT53" s="183"/>
      <c r="AU53" s="184"/>
    </row>
    <row r="54" spans="1:47" ht="16.5" thickBot="1" x14ac:dyDescent="0.3">
      <c r="A54" s="217" t="s">
        <v>14</v>
      </c>
      <c r="B54" s="218"/>
      <c r="C54" s="185">
        <f>C10+C17+C25+C28+C29+C36+C39+C43+C51</f>
        <v>229926</v>
      </c>
      <c r="D54" s="186">
        <f>D10+D17+D25+D28+D29+D36+D39+D43+D51</f>
        <v>1151055675.7800002</v>
      </c>
      <c r="E54" s="186">
        <f>E10+E17+E25+E28+E29+E36+E39+E43+E51</f>
        <v>1637804673.54</v>
      </c>
      <c r="F54" s="186">
        <f t="shared" ref="F54:K54" si="59">F10+F16+F17+F25+F28+F29+F36+F39+F43+F51</f>
        <v>2070846471.7779999</v>
      </c>
      <c r="G54" s="187">
        <f t="shared" si="59"/>
        <v>2946549068.8200002</v>
      </c>
      <c r="H54" s="188">
        <f>H10+H16+H17+H25+H28+H29+H36+H39+H43+H51</f>
        <v>24124673.940000001</v>
      </c>
      <c r="I54" s="188">
        <f t="shared" si="59"/>
        <v>34326318.479999997</v>
      </c>
      <c r="J54" s="189">
        <f t="shared" si="59"/>
        <v>2265419.38553708</v>
      </c>
      <c r="K54" s="189">
        <f t="shared" si="59"/>
        <v>3223401.38</v>
      </c>
      <c r="L54" s="190">
        <f>L10+L16+L17+L25+L28+L29+L36+L39+L43+L51</f>
        <v>148</v>
      </c>
      <c r="M54" s="191"/>
      <c r="N54" s="192"/>
      <c r="O54" s="188">
        <f t="shared" ref="O54:V54" si="60">O10+O16+O17+O25+O28+O29+O36+O39+O43+O51</f>
        <v>2475483.7380539603</v>
      </c>
      <c r="P54" s="188">
        <f t="shared" si="60"/>
        <v>3522296.0400000005</v>
      </c>
      <c r="Q54" s="189">
        <f t="shared" si="60"/>
        <v>6507037.6600000001</v>
      </c>
      <c r="R54" s="193">
        <f t="shared" si="60"/>
        <v>9258680.459999999</v>
      </c>
      <c r="S54" s="194">
        <f t="shared" si="60"/>
        <v>3646</v>
      </c>
      <c r="T54" s="195">
        <f>T10+T16+T17+T25+T28+T29+T36+T39+T43+T51</f>
        <v>35372614.723591045</v>
      </c>
      <c r="U54" s="196">
        <f>U10+U16+U17+U25+U28+U29+U36+U39+U43+U51</f>
        <v>50330696.390000001</v>
      </c>
      <c r="V54" s="194">
        <f t="shared" si="60"/>
        <v>3794</v>
      </c>
      <c r="W54" s="197"/>
      <c r="X54" s="198"/>
      <c r="Y54" s="199">
        <f>T54/F54*100%</f>
        <v>1.708123475383504E-2</v>
      </c>
      <c r="Z54" s="200">
        <f>T54/V54</f>
        <v>9323.3038280419205</v>
      </c>
      <c r="AA54" s="195">
        <f>AA10+AA16+AA17+AA25+AA28+AA29+AA36+AA39+AA43+AA51</f>
        <v>26390093.328301955</v>
      </c>
      <c r="AB54" s="188">
        <f>AB10+AB16+AB17+AB25+AB28+AB29+AB36+AB39+AB43+AB51</f>
        <v>37549719.869999997</v>
      </c>
      <c r="AC54" s="189">
        <f>AC10+AC16+AC17+AC25+AC28+AC29+AC36+AC39+AC43+AC51</f>
        <v>20427595.764233395</v>
      </c>
      <c r="AD54" s="189">
        <f>AD10+AD16+AD17+AD25+AD28+AD29+AD36+AD39+AD43+AD51</f>
        <v>29065850.179999996</v>
      </c>
      <c r="AE54" s="201">
        <f>AC54/AA54*100%</f>
        <v>0.77406303608354043</v>
      </c>
      <c r="AF54" s="202">
        <f>AF10+AF16+AF17+AF25+AF28+AF29+AF36+AF39+AF43+AF51</f>
        <v>84</v>
      </c>
      <c r="AG54" s="195">
        <f>AG10+AG16+AG17+AG25+AG28+AG29+AG36+AG39+AG43+AG51</f>
        <v>8982521.4000000004</v>
      </c>
      <c r="AH54" s="188">
        <f>AH10+AH16+AH17+AH25+AH28+AH29+AH36+AH39+AH43+AH51</f>
        <v>12780976.51</v>
      </c>
      <c r="AI54" s="189">
        <f>AI10+AI16+AI17+AI25+AI28+AI29+AI36+AI39+AI43+AI51</f>
        <v>7845336.3827847587</v>
      </c>
      <c r="AJ54" s="189">
        <f>AJ10+AJ16+AJ17+AJ25+AJ28+AJ29+AJ36+AJ39+AJ43+AJ51</f>
        <v>11162908</v>
      </c>
      <c r="AK54" s="201">
        <f>AI54/AG54*100%</f>
        <v>0.87340024403223337</v>
      </c>
      <c r="AL54" s="203">
        <f>AL10+AL16+AL17+AL25+AL28+AL29+AL36+AL39+AL43+AL51</f>
        <v>2675</v>
      </c>
      <c r="AM54" s="204">
        <f>AM10+AM16+AM17+AM25+AM28+AM29+AM36+AM39+AM43+AM51</f>
        <v>35372614.728301965</v>
      </c>
      <c r="AN54" s="189">
        <f>AN10+AN16+AN17+AN25+AN28+AN29+AN36+AN39+AN43+AN51</f>
        <v>50330696.390000001</v>
      </c>
      <c r="AO54" s="193">
        <f>AO10+AO16+AO17+AO25+AO28+AO29+AO36+AO39+AO43+AO51</f>
        <v>28272932.147018157</v>
      </c>
      <c r="AP54" s="193">
        <f>AP10+AP16+AP17+AP25+AP28+AP29+AP36+AP39+AP43+AP51</f>
        <v>40228758.18</v>
      </c>
      <c r="AQ54" s="205">
        <f>AO54/AM54*100%</f>
        <v>0.79928872559134612</v>
      </c>
      <c r="AR54" s="194">
        <f>AR10+AR16+AR17+AR25+AR28+AR29+AR36+AR39+AR43+AR51</f>
        <v>2759</v>
      </c>
      <c r="AS54" s="195">
        <f>AS10+AS16+AS17+AS25+AS28+AS29+AS36+AS39+AS43+AS51</f>
        <v>2170557.19</v>
      </c>
      <c r="AT54" s="196">
        <f>AT10+AT16+AT17+AT25+AT28+AT29+AT36+AT39+AT43+AT51</f>
        <v>3088424.64</v>
      </c>
      <c r="AU54" s="202">
        <f>AU10+AU16+AU17+AU25+AU28+AU29+AU36+AU39+AU43+AU51</f>
        <v>14</v>
      </c>
    </row>
    <row r="55" spans="1:47" x14ac:dyDescent="0.25">
      <c r="AS55" s="206"/>
      <c r="AT55" s="206"/>
      <c r="AU55" s="206"/>
    </row>
    <row r="56" spans="1:47" x14ac:dyDescent="0.25">
      <c r="H56" s="207"/>
      <c r="L56" s="208"/>
      <c r="S56" s="208"/>
      <c r="T56" s="208"/>
      <c r="U56" s="209"/>
      <c r="V56" s="210"/>
      <c r="AA56" s="207"/>
    </row>
    <row r="57" spans="1:47" x14ac:dyDescent="0.25">
      <c r="A57" s="219" t="s">
        <v>131</v>
      </c>
      <c r="B57" s="219"/>
      <c r="C57" s="219"/>
      <c r="D57" s="219"/>
      <c r="E57" s="211"/>
    </row>
    <row r="58" spans="1:47" x14ac:dyDescent="0.25">
      <c r="A58" s="212" t="s">
        <v>132</v>
      </c>
    </row>
    <row r="59" spans="1:47" x14ac:dyDescent="0.25">
      <c r="A59" s="213" t="s">
        <v>133</v>
      </c>
    </row>
    <row r="60" spans="1:47" ht="15.6" customHeight="1" x14ac:dyDescent="0.25">
      <c r="A60" s="220" t="s">
        <v>134</v>
      </c>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14"/>
      <c r="AN60" s="214"/>
      <c r="AO60" s="214"/>
      <c r="AP60" s="214"/>
      <c r="AQ60" s="214"/>
      <c r="AR60" s="214"/>
    </row>
    <row r="61" spans="1:47" ht="15.6" customHeight="1" x14ac:dyDescent="0.25">
      <c r="A61" s="221" t="s">
        <v>135</v>
      </c>
      <c r="B61" s="221"/>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15"/>
      <c r="AN61" s="215"/>
      <c r="AO61" s="215"/>
      <c r="AP61" s="215"/>
      <c r="AQ61" s="215"/>
      <c r="AR61" s="215"/>
    </row>
    <row r="62" spans="1:47" x14ac:dyDescent="0.25">
      <c r="A62" s="225" t="s">
        <v>136</v>
      </c>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16"/>
      <c r="AH62" s="216"/>
      <c r="AI62" s="216"/>
      <c r="AJ62" s="216"/>
      <c r="AK62" s="216"/>
      <c r="AL62" s="216"/>
      <c r="AM62" s="216"/>
      <c r="AN62" s="216"/>
      <c r="AO62" s="216"/>
      <c r="AP62" s="216"/>
      <c r="AQ62" s="216"/>
      <c r="AR62" s="216"/>
    </row>
    <row r="66" spans="1:7" ht="23.25" x14ac:dyDescent="0.35">
      <c r="A66" s="298" t="s">
        <v>137</v>
      </c>
      <c r="B66" s="298"/>
      <c r="C66" s="298"/>
      <c r="D66" s="298"/>
      <c r="E66" s="298"/>
      <c r="F66" s="298"/>
      <c r="G66" s="298" t="s">
        <v>138</v>
      </c>
    </row>
    <row r="67" spans="1:7" ht="23.25" x14ac:dyDescent="0.35">
      <c r="A67" s="298"/>
      <c r="B67" s="298"/>
      <c r="C67" s="298"/>
      <c r="D67" s="298"/>
      <c r="E67" s="298"/>
      <c r="F67" s="298"/>
      <c r="G67" s="298"/>
    </row>
    <row r="68" spans="1:7" ht="23.25" x14ac:dyDescent="0.35">
      <c r="A68" s="298"/>
      <c r="B68" s="298"/>
      <c r="C68" s="298"/>
      <c r="D68" s="298"/>
      <c r="E68" s="298"/>
      <c r="F68" s="298"/>
      <c r="G68" s="298"/>
    </row>
    <row r="69" spans="1:7" ht="23.25" x14ac:dyDescent="0.35">
      <c r="A69" s="298"/>
      <c r="B69" s="298"/>
      <c r="C69" s="298"/>
      <c r="D69" s="298"/>
      <c r="E69" s="298"/>
      <c r="F69" s="298"/>
      <c r="G69" s="298"/>
    </row>
    <row r="70" spans="1:7" ht="23.25" x14ac:dyDescent="0.35">
      <c r="A70" s="298" t="s">
        <v>141</v>
      </c>
      <c r="B70" s="298"/>
      <c r="C70" s="298"/>
      <c r="D70" s="298"/>
      <c r="E70" s="298"/>
      <c r="F70" s="298"/>
      <c r="G70" s="298"/>
    </row>
    <row r="71" spans="1:7" ht="23.25" x14ac:dyDescent="0.35">
      <c r="A71" s="298" t="s">
        <v>139</v>
      </c>
      <c r="B71" s="298"/>
      <c r="C71" s="298"/>
      <c r="D71" s="298"/>
      <c r="E71" s="298"/>
      <c r="F71" s="298"/>
      <c r="G71" s="298"/>
    </row>
    <row r="72" spans="1:7" ht="23.25" x14ac:dyDescent="0.35">
      <c r="A72" s="298" t="s">
        <v>140</v>
      </c>
      <c r="B72" s="298"/>
      <c r="C72" s="298"/>
      <c r="D72" s="298"/>
      <c r="E72" s="298"/>
      <c r="F72" s="298"/>
      <c r="G72" s="298"/>
    </row>
  </sheetData>
  <mergeCells count="64">
    <mergeCell ref="A2:AL2"/>
    <mergeCell ref="AR2:AS2"/>
    <mergeCell ref="AA4:AR4"/>
    <mergeCell ref="A5:A8"/>
    <mergeCell ref="B5:B8"/>
    <mergeCell ref="C5:C8"/>
    <mergeCell ref="D5:E6"/>
    <mergeCell ref="F5:G6"/>
    <mergeCell ref="H5:N5"/>
    <mergeCell ref="O5:S5"/>
    <mergeCell ref="AM5:AR5"/>
    <mergeCell ref="AS5:AU5"/>
    <mergeCell ref="H6:K6"/>
    <mergeCell ref="L6:L8"/>
    <mergeCell ref="M6:N6"/>
    <mergeCell ref="O6:R6"/>
    <mergeCell ref="AG5:AL5"/>
    <mergeCell ref="AM6:AN6"/>
    <mergeCell ref="AO6:AQ6"/>
    <mergeCell ref="AR6:AR8"/>
    <mergeCell ref="AS6:AU6"/>
    <mergeCell ref="AU7:AU8"/>
    <mergeCell ref="AS7:AT7"/>
    <mergeCell ref="AG6:AH6"/>
    <mergeCell ref="AI6:AK6"/>
    <mergeCell ref="AL6:AL8"/>
    <mergeCell ref="AA7:AA8"/>
    <mergeCell ref="D7:D8"/>
    <mergeCell ref="E7:E8"/>
    <mergeCell ref="F7:F8"/>
    <mergeCell ref="G7:G8"/>
    <mergeCell ref="H7:I7"/>
    <mergeCell ref="S6:S8"/>
    <mergeCell ref="AA6:AB6"/>
    <mergeCell ref="AC6:AE6"/>
    <mergeCell ref="AF6:AF8"/>
    <mergeCell ref="T5:V6"/>
    <mergeCell ref="W5:X6"/>
    <mergeCell ref="Y5:Y6"/>
    <mergeCell ref="A62:AF62"/>
    <mergeCell ref="AJ7:AJ8"/>
    <mergeCell ref="AM7:AM8"/>
    <mergeCell ref="AN7:AN8"/>
    <mergeCell ref="AO7:AO8"/>
    <mergeCell ref="AB7:AB8"/>
    <mergeCell ref="AC7:AC8"/>
    <mergeCell ref="AD7:AD8"/>
    <mergeCell ref="AG7:AG8"/>
    <mergeCell ref="AH7:AH8"/>
    <mergeCell ref="AI7:AI8"/>
    <mergeCell ref="N7:N8"/>
    <mergeCell ref="O7:P7"/>
    <mergeCell ref="Q7:R7"/>
    <mergeCell ref="T7:U7"/>
    <mergeCell ref="V7:V8"/>
    <mergeCell ref="A54:B54"/>
    <mergeCell ref="A57:D57"/>
    <mergeCell ref="A60:AL60"/>
    <mergeCell ref="A61:AL61"/>
    <mergeCell ref="AP7:AP8"/>
    <mergeCell ref="X7:X8"/>
    <mergeCell ref="J7:K7"/>
    <mergeCell ref="Z5:Z8"/>
    <mergeCell ref="AA5:AF5"/>
  </mergeCells>
  <hyperlinks>
    <hyperlink ref="A58" location="_ftnref2" display="_ftnref2"/>
    <hyperlink ref="A60" location="_ftnref4" display="_ftnref4"/>
    <hyperlink ref="A61:AL61" location="'1.'!E5" display="[5] Kopējās attiecināmās izmaksas, Publiskais finansējums"/>
    <hyperlink ref="A59" location="'1.'!_ftnref3" display="[3] Neatbilstības ar finansiālu ietekmi un neatbilstoši veiktie izdevumi. Publiskais finansējums."/>
    <hyperlink ref="A62:AF62" location="'1.'!AF6" display="[6]Atbilstoši Eiropas Komisijas lēmumam 12.12.2010 par bankrotiem un maksātnespējas gadījumiem (2004-2006 un 2007-2013), ja tie nav saistīti ar krāpšanu vai neatbilstību nav jāziņo EK/OLAF. Attiecīgi vairs netiek izdalīts ir/nav ziņots, bet iekļauta infor"/>
    <hyperlink ref="A57" location="_ftnref1" display="_ftnref1"/>
  </hyperlinks>
  <pageMargins left="0.7" right="0.7" top="0.75" bottom="0.75" header="0.3" footer="0.3"/>
  <pageSetup paperSize="8" scale="2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1.pielikums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FMzinop1_250414_Neatbilstibas</dc:title>
  <dc:subject>1.pielikums</dc:subject>
  <dc:creator>Aiva Avota</dc:creator>
  <cp:lastModifiedBy>Aiva Avota</cp:lastModifiedBy>
  <cp:lastPrinted>2014-08-29T07:52:53Z</cp:lastPrinted>
  <dcterms:created xsi:type="dcterms:W3CDTF">2014-04-25T11:40:50Z</dcterms:created>
  <dcterms:modified xsi:type="dcterms:W3CDTF">2014-08-29T07:52:57Z</dcterms:modified>
</cp:coreProperties>
</file>