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anot. pielikums" sheetId="1" r:id="rId1"/>
  </sheets>
  <definedNames/>
  <calcPr fullCalcOnLoad="1"/>
</workbook>
</file>

<file path=xl/sharedStrings.xml><?xml version="1.0" encoding="utf-8"?>
<sst xmlns="http://schemas.openxmlformats.org/spreadsheetml/2006/main" count="75" uniqueCount="45">
  <si>
    <t>Papildus nepieciešams piemaksām par kvalitātes pakāpi pedagogiem, kuri kvalitātes pakāpes ieguvuši pēc ESF projekta noslēgšanās</t>
  </si>
  <si>
    <r>
      <rPr>
        <b/>
        <u val="single"/>
        <sz val="13"/>
        <color indexed="8"/>
        <rFont val="Times New Roman"/>
        <family val="1"/>
      </rPr>
      <t>KOPĀ - Papildus nepieciešams</t>
    </r>
    <r>
      <rPr>
        <b/>
        <sz val="13"/>
        <color indexed="8"/>
        <rFont val="Times New Roman"/>
        <family val="1"/>
      </rPr>
      <t xml:space="preserve">,
ja no 2014.gada 1.septembra tiek paaugstināta zemākā mēnešalgas likme
no 398,40 uz 420 EUR (no 280 uz 295 latiem) un
uzsāk piemaksu par kvalitātes pakāpēm maksāšanu pedagogiem, kuri
kvalitātes pakāpes ieguvuši </t>
    </r>
    <r>
      <rPr>
        <b/>
        <u val="single"/>
        <sz val="13"/>
        <color indexed="8"/>
        <rFont val="Times New Roman"/>
        <family val="1"/>
      </rPr>
      <t>pēc ESF projekta</t>
    </r>
    <r>
      <rPr>
        <b/>
        <sz val="13"/>
        <color indexed="8"/>
        <rFont val="Times New Roman"/>
        <family val="1"/>
      </rPr>
      <t xml:space="preserve"> noslēgšanās (2012./2013.m.g. un 2013./2014. m.g.)</t>
    </r>
  </si>
  <si>
    <t>2014.gadā                       (4 mēn.)</t>
  </si>
  <si>
    <t xml:space="preserve">2015.gadā </t>
  </si>
  <si>
    <t>2016.gadā</t>
  </si>
  <si>
    <t>KOPĀ, t.sk.:</t>
  </si>
  <si>
    <t>Pedagogiem (kas kvalitātes pakāpi ieguvuši pēc ESF projekta noslēgšanās) - 2012/2013.m.g.</t>
  </si>
  <si>
    <t>Pedagogiem (kas kvalitātes pakāpi ieguvuši pēc ESF projekta noslēgšanās) - 2013/2014.m.g.</t>
  </si>
  <si>
    <t>Aprēķins:</t>
  </si>
  <si>
    <t>KOPĀ pedagogiem, kas kvalitātes pakāpi ieguvuši pēc ESF projekta noslēgšanās</t>
  </si>
  <si>
    <t>T.sk.atbalstīts MK kā Jaunā politikas iniciatīva</t>
  </si>
  <si>
    <t xml:space="preserve">KOPĀ  </t>
  </si>
  <si>
    <t>3.kvalitātes pakāpe</t>
  </si>
  <si>
    <t>4.kvalitātes pakāpe</t>
  </si>
  <si>
    <t>5.kvalitātes pakāpe</t>
  </si>
  <si>
    <t>KOPĀ ietekme (papildus nepieciešams) 2014.gadā                      (4 mēnešos)</t>
  </si>
  <si>
    <t>KOPĀ</t>
  </si>
  <si>
    <t>22.Kultūras ministrija</t>
  </si>
  <si>
    <t>19.Tieslietu ministrija</t>
  </si>
  <si>
    <t>18.Labklājības ministrija</t>
  </si>
  <si>
    <t>t.sk. jau atbalstīts atbilstoši MK lēmumam kā JPI</t>
  </si>
  <si>
    <t>KOPĀ ietekme (papildus nepieciešams)  2015.gadā                     (12 mēnešos)</t>
  </si>
  <si>
    <t>KOPĀ ietekme (papildus nepieciešams)  2016.gadā                      (12 mēnešos)</t>
  </si>
  <si>
    <t>Nepieciešamais finansējums mēnesī</t>
  </si>
  <si>
    <t>pedagogiem (kas kvalitātes pakāpi ieguvuši pēc ESF projekta noslēgšanās) - 2012/2013.m.g.</t>
  </si>
  <si>
    <t>pedagogiem (kas kvalitātes pakāpi ieguvuši pēc ESF projekta noslēgšanās) - 2013/2014.m.g.</t>
  </si>
  <si>
    <t>KOPĀ pedagogiem (kas kvalitātes pakāpi ieguvuši pēc ESF projekta noslēgšanās)</t>
  </si>
  <si>
    <t>Zemākā mēnešalgas likme</t>
  </si>
  <si>
    <t>Zemākā mēnešalgas likme ar VSAOI (24,09%)</t>
  </si>
  <si>
    <t>Esošais piemaksas apmērs</t>
  </si>
  <si>
    <t>Pedagogu skaits, kas kvalitātes pakāpi ieguvuši pēc ESF projekta noslēgšanās - 2012/2013. mācību gadā</t>
  </si>
  <si>
    <t>Pedagogu skaits, kas kvalitātes pakāpi ieguvuši pēc ESF projekta noslēgšanās - 2013/2014. mācību gadā (provizoriskie dati)</t>
  </si>
  <si>
    <t>Koeficients prognozētā likmju skaita iegūšanai</t>
  </si>
  <si>
    <r>
      <t xml:space="preserve">Prognozētais likmju skaita ar attiecīgo kvalitātes pakāpi pieaugums </t>
    </r>
    <r>
      <rPr>
        <sz val="12"/>
        <color indexed="10"/>
        <rFont val="Times New Roman"/>
        <family val="1"/>
      </rPr>
      <t>2012/2013.m.g.</t>
    </r>
  </si>
  <si>
    <t>Nosacījumi</t>
  </si>
  <si>
    <r>
      <t>Piemaksas apmērs (</t>
    </r>
    <r>
      <rPr>
        <i/>
        <sz val="12"/>
        <rFont val="Times New Roman"/>
        <family val="1"/>
      </rPr>
      <t>absolūtos ciparos</t>
    </r>
    <r>
      <rPr>
        <sz val="12"/>
        <rFont val="Times New Roman"/>
        <family val="1"/>
      </rPr>
      <t>)</t>
    </r>
  </si>
  <si>
    <t>Pedagogu skaits, kas kvalitātes pakāpi iegūs pēc ESF projekta noslēgšanās - 2013/2014. mācību gadā (provizoriskie dati)</t>
  </si>
  <si>
    <t>Koeficients prognozētā likmju skaita iegūšanai*</t>
  </si>
  <si>
    <r>
      <t xml:space="preserve">Prognozētais likmju skaita ar attiecīgo kvalitātes pakāpi pieaugums </t>
    </r>
    <r>
      <rPr>
        <sz val="12"/>
        <color indexed="10"/>
        <rFont val="Times New Roman"/>
        <family val="1"/>
      </rPr>
      <t>2013/2014.m.g.</t>
    </r>
  </si>
  <si>
    <r>
      <t xml:space="preserve">Prognozētais likmju skaita ar attiecīgo kvalitātes pakāpi pieaugums uz              </t>
    </r>
    <r>
      <rPr>
        <sz val="12"/>
        <color indexed="10"/>
        <rFont val="Times New Roman"/>
        <family val="1"/>
      </rPr>
      <t>01.09.2014.</t>
    </r>
  </si>
  <si>
    <t>*-Koeficienti prognozētā likmju skaita iegūšanai  saskaņā ar pašvaldību iesniegto informāciju likmju skaitu, pedagogiem, kas ieguvuši kvalitātes pakāpes, uz 2013/2014.mācību gada sākumu.</t>
  </si>
  <si>
    <t>2017.gadā</t>
  </si>
  <si>
    <t xml:space="preserve">Anotācijas pielikums </t>
  </si>
  <si>
    <t>62.Mērķdotācijas pašvaldībām**</t>
  </si>
  <si>
    <t>**-Finansējums novirzīts minimālās algas palielināšanai no 2014.gada 1.septembra.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</si>
</sst>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 applyBorder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right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3" fontId="47" fillId="0" borderId="10" xfId="0" applyNumberFormat="1" applyFont="1" applyBorder="1" applyAlignment="1">
      <alignment/>
    </xf>
    <xf numFmtId="3" fontId="46" fillId="0" borderId="0" xfId="0" applyNumberFormat="1" applyFont="1" applyAlignment="1">
      <alignment/>
    </xf>
    <xf numFmtId="0" fontId="47" fillId="0" borderId="0" xfId="0" applyFont="1" applyAlignment="1">
      <alignment/>
    </xf>
    <xf numFmtId="3" fontId="46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5" fillId="0" borderId="11" xfId="55" applyFont="1" applyBorder="1" applyAlignment="1">
      <alignment vertical="center" wrapText="1"/>
      <protection/>
    </xf>
    <xf numFmtId="0" fontId="5" fillId="0" borderId="12" xfId="55" applyFont="1" applyBorder="1" applyAlignment="1">
      <alignment vertical="center" wrapText="1"/>
      <protection/>
    </xf>
    <xf numFmtId="0" fontId="45" fillId="0" borderId="10" xfId="0" applyFont="1" applyBorder="1" applyAlignment="1">
      <alignment wrapText="1"/>
    </xf>
    <xf numFmtId="0" fontId="5" fillId="0" borderId="10" xfId="55" applyFont="1" applyFill="1" applyBorder="1" applyAlignment="1">
      <alignment horizontal="right" wrapText="1"/>
      <protection/>
    </xf>
    <xf numFmtId="3" fontId="48" fillId="0" borderId="10" xfId="0" applyNumberFormat="1" applyFont="1" applyBorder="1" applyAlignment="1">
      <alignment/>
    </xf>
    <xf numFmtId="3" fontId="48" fillId="0" borderId="11" xfId="0" applyNumberFormat="1" applyFont="1" applyBorder="1" applyAlignment="1">
      <alignment/>
    </xf>
    <xf numFmtId="0" fontId="6" fillId="0" borderId="10" xfId="55" applyFont="1" applyBorder="1" applyAlignment="1">
      <alignment horizontal="right" wrapText="1"/>
      <protection/>
    </xf>
    <xf numFmtId="3" fontId="45" fillId="0" borderId="10" xfId="0" applyNumberFormat="1" applyFont="1" applyBorder="1" applyAlignment="1">
      <alignment/>
    </xf>
    <xf numFmtId="3" fontId="45" fillId="0" borderId="11" xfId="0" applyNumberFormat="1" applyFont="1" applyBorder="1" applyAlignment="1">
      <alignment/>
    </xf>
    <xf numFmtId="0" fontId="5" fillId="10" borderId="10" xfId="55" applyFont="1" applyFill="1" applyBorder="1" applyAlignment="1">
      <alignment horizontal="left" vertical="center" wrapText="1"/>
      <protection/>
    </xf>
    <xf numFmtId="3" fontId="5" fillId="10" borderId="10" xfId="55" applyNumberFormat="1" applyFont="1" applyFill="1" applyBorder="1" applyAlignment="1">
      <alignment vertical="center" wrapText="1"/>
      <protection/>
    </xf>
    <xf numFmtId="3" fontId="5" fillId="10" borderId="11" xfId="55" applyNumberFormat="1" applyFont="1" applyFill="1" applyBorder="1" applyAlignment="1">
      <alignment vertical="center" wrapText="1"/>
      <protection/>
    </xf>
    <xf numFmtId="0" fontId="45" fillId="0" borderId="10" xfId="0" applyFont="1" applyBorder="1" applyAlignment="1">
      <alignment horizontal="left" vertical="center" wrapText="1"/>
    </xf>
    <xf numFmtId="3" fontId="5" fillId="0" borderId="10" xfId="55" applyNumberFormat="1" applyFont="1" applyBorder="1" applyAlignment="1">
      <alignment wrapText="1"/>
      <protection/>
    </xf>
    <xf numFmtId="3" fontId="5" fillId="0" borderId="11" xfId="55" applyNumberFormat="1" applyFont="1" applyBorder="1" applyAlignment="1">
      <alignment wrapText="1"/>
      <protection/>
    </xf>
    <xf numFmtId="3" fontId="45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3" fontId="45" fillId="0" borderId="13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5" fillId="0" borderId="0" xfId="55" applyFont="1" applyBorder="1" applyAlignment="1">
      <alignment vertical="center" wrapText="1"/>
      <protection/>
    </xf>
    <xf numFmtId="0" fontId="5" fillId="0" borderId="10" xfId="55" applyFont="1" applyBorder="1" applyAlignment="1">
      <alignment vertical="center" wrapText="1"/>
      <protection/>
    </xf>
    <xf numFmtId="0" fontId="6" fillId="0" borderId="10" xfId="55" applyFont="1" applyBorder="1" applyAlignment="1">
      <alignment horizontal="center" vertical="top" wrapText="1"/>
      <protection/>
    </xf>
    <xf numFmtId="0" fontId="6" fillId="0" borderId="10" xfId="55" applyFont="1" applyFill="1" applyBorder="1" applyAlignment="1">
      <alignment horizontal="center" vertical="top" wrapText="1"/>
      <protection/>
    </xf>
    <xf numFmtId="0" fontId="46" fillId="0" borderId="10" xfId="55" applyFont="1" applyBorder="1" applyAlignment="1" quotePrefix="1">
      <alignment horizontal="center" vertical="top" wrapText="1"/>
      <protection/>
    </xf>
    <xf numFmtId="0" fontId="45" fillId="0" borderId="0" xfId="0" applyFont="1" applyAlignment="1">
      <alignment horizontal="center" vertical="top"/>
    </xf>
    <xf numFmtId="0" fontId="46" fillId="0" borderId="10" xfId="55" applyFont="1" applyFill="1" applyBorder="1" applyAlignment="1">
      <alignment vertical="center" wrapText="1"/>
      <protection/>
    </xf>
    <xf numFmtId="3" fontId="6" fillId="0" borderId="10" xfId="55" applyNumberFormat="1" applyFont="1" applyFill="1" applyBorder="1" applyAlignment="1">
      <alignment vertical="center" wrapText="1"/>
      <protection/>
    </xf>
    <xf numFmtId="0" fontId="6" fillId="0" borderId="10" xfId="55" applyFont="1" applyFill="1" applyBorder="1" applyAlignment="1">
      <alignment horizontal="right" wrapText="1"/>
      <protection/>
    </xf>
    <xf numFmtId="3" fontId="46" fillId="0" borderId="10" xfId="0" applyNumberFormat="1" applyFont="1" applyFill="1" applyBorder="1" applyAlignment="1">
      <alignment/>
    </xf>
    <xf numFmtId="0" fontId="6" fillId="0" borderId="10" xfId="55" applyFont="1" applyFill="1" applyBorder="1" applyAlignment="1">
      <alignment wrapText="1"/>
      <protection/>
    </xf>
    <xf numFmtId="2" fontId="6" fillId="0" borderId="10" xfId="55" applyNumberFormat="1" applyFont="1" applyFill="1" applyBorder="1" applyAlignment="1">
      <alignment wrapText="1"/>
      <protection/>
    </xf>
    <xf numFmtId="9" fontId="6" fillId="0" borderId="10" xfId="55" applyNumberFormat="1" applyFont="1" applyFill="1" applyBorder="1" applyAlignment="1">
      <alignment wrapText="1"/>
      <protection/>
    </xf>
    <xf numFmtId="3" fontId="6" fillId="0" borderId="10" xfId="55" applyNumberFormat="1" applyFont="1" applyFill="1" applyBorder="1">
      <alignment/>
      <protection/>
    </xf>
    <xf numFmtId="164" fontId="6" fillId="0" borderId="10" xfId="55" applyNumberFormat="1" applyFont="1" applyFill="1" applyBorder="1">
      <alignment/>
      <protection/>
    </xf>
    <xf numFmtId="3" fontId="6" fillId="0" borderId="10" xfId="55" applyNumberFormat="1" applyFont="1" applyFill="1" applyBorder="1" applyAlignment="1">
      <alignment wrapText="1"/>
      <protection/>
    </xf>
    <xf numFmtId="0" fontId="45" fillId="0" borderId="10" xfId="0" applyFont="1" applyBorder="1" applyAlignment="1">
      <alignment horizontal="center" vertical="center" wrapText="1"/>
    </xf>
    <xf numFmtId="0" fontId="6" fillId="0" borderId="11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33" borderId="10" xfId="55" applyFont="1" applyFill="1" applyBorder="1" applyAlignment="1">
      <alignment horizontal="center" vertical="center" wrapText="1"/>
      <protection/>
    </xf>
    <xf numFmtId="0" fontId="46" fillId="0" borderId="10" xfId="55" applyFont="1" applyBorder="1" applyAlignment="1" quotePrefix="1">
      <alignment horizontal="center" vertical="center" wrapText="1"/>
      <protection/>
    </xf>
    <xf numFmtId="0" fontId="45" fillId="0" borderId="0" xfId="0" applyFont="1" applyAlignment="1">
      <alignment horizontal="center" vertical="center"/>
    </xf>
    <xf numFmtId="3" fontId="6" fillId="0" borderId="11" xfId="55" applyNumberFormat="1" applyFont="1" applyFill="1" applyBorder="1" applyAlignment="1">
      <alignment vertical="center" wrapText="1"/>
      <protection/>
    </xf>
    <xf numFmtId="3" fontId="6" fillId="33" borderId="10" xfId="55" applyNumberFormat="1" applyFont="1" applyFill="1" applyBorder="1" applyAlignment="1">
      <alignment vertical="center" wrapText="1"/>
      <protection/>
    </xf>
    <xf numFmtId="164" fontId="6" fillId="0" borderId="10" xfId="55" applyNumberFormat="1" applyFont="1" applyFill="1" applyBorder="1" applyAlignment="1">
      <alignment vertical="center" wrapText="1"/>
      <protection/>
    </xf>
    <xf numFmtId="2" fontId="6" fillId="0" borderId="11" xfId="55" applyNumberFormat="1" applyFont="1" applyFill="1" applyBorder="1" applyAlignment="1">
      <alignment wrapText="1"/>
      <protection/>
    </xf>
    <xf numFmtId="3" fontId="6" fillId="33" borderId="10" xfId="55" applyNumberFormat="1" applyFont="1" applyFill="1" applyBorder="1">
      <alignment/>
      <protection/>
    </xf>
    <xf numFmtId="3" fontId="45" fillId="0" borderId="0" xfId="0" applyNumberFormat="1" applyFont="1" applyAlignment="1">
      <alignment/>
    </xf>
    <xf numFmtId="0" fontId="47" fillId="0" borderId="14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wrapText="1"/>
    </xf>
    <xf numFmtId="0" fontId="5" fillId="0" borderId="10" xfId="55" applyFont="1" applyBorder="1" applyAlignment="1">
      <alignment horizontal="center" vertical="center" wrapText="1"/>
      <protection/>
    </xf>
    <xf numFmtId="0" fontId="49" fillId="0" borderId="0" xfId="0" applyFont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left" wrapText="1"/>
    </xf>
    <xf numFmtId="0" fontId="46" fillId="0" borderId="12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1">
      <selection activeCell="E56" sqref="E56"/>
    </sheetView>
  </sheetViews>
  <sheetFormatPr defaultColWidth="9.140625" defaultRowHeight="15"/>
  <cols>
    <col min="1" max="1" width="18.421875" style="1" customWidth="1"/>
    <col min="2" max="2" width="16.00390625" style="1" customWidth="1"/>
    <col min="3" max="3" width="17.8515625" style="1" customWidth="1"/>
    <col min="4" max="4" width="14.00390625" style="1" customWidth="1"/>
    <col min="5" max="7" width="16.7109375" style="1" customWidth="1"/>
    <col min="8" max="8" width="15.8515625" style="1" customWidth="1"/>
    <col min="9" max="9" width="17.421875" style="1" customWidth="1"/>
    <col min="10" max="10" width="17.140625" style="1" customWidth="1"/>
    <col min="11" max="11" width="18.57421875" style="1" customWidth="1"/>
    <col min="12" max="13" width="16.00390625" style="1" customWidth="1"/>
    <col min="14" max="16384" width="9.140625" style="1" customWidth="1"/>
  </cols>
  <sheetData>
    <row r="1" ht="15.75">
      <c r="I1" s="2" t="s">
        <v>42</v>
      </c>
    </row>
    <row r="2" spans="1:9" ht="24.75" customHeight="1">
      <c r="A2" s="63" t="s">
        <v>0</v>
      </c>
      <c r="B2" s="63"/>
      <c r="C2" s="63"/>
      <c r="D2" s="63"/>
      <c r="E2" s="63"/>
      <c r="F2" s="63"/>
      <c r="G2" s="63"/>
      <c r="H2" s="63"/>
      <c r="I2" s="63"/>
    </row>
    <row r="3" spans="1:8" ht="93.75" customHeight="1">
      <c r="A3" s="66" t="s">
        <v>1</v>
      </c>
      <c r="B3" s="67"/>
      <c r="C3" s="67"/>
      <c r="D3" s="67"/>
      <c r="E3" s="67"/>
      <c r="F3" s="67"/>
      <c r="G3" s="67"/>
      <c r="H3" s="68"/>
    </row>
    <row r="4" spans="1:8" s="5" customFormat="1" ht="31.5">
      <c r="A4" s="64"/>
      <c r="B4" s="64"/>
      <c r="C4" s="64"/>
      <c r="D4" s="64"/>
      <c r="E4" s="3" t="s">
        <v>2</v>
      </c>
      <c r="F4" s="4" t="s">
        <v>3</v>
      </c>
      <c r="G4" s="4" t="s">
        <v>4</v>
      </c>
      <c r="H4" s="4" t="s">
        <v>41</v>
      </c>
    </row>
    <row r="5" spans="1:10" s="8" customFormat="1" ht="30" customHeight="1">
      <c r="A5" s="65" t="s">
        <v>5</v>
      </c>
      <c r="B5" s="65"/>
      <c r="C5" s="65"/>
      <c r="D5" s="65"/>
      <c r="E5" s="6">
        <f>+E6+E7</f>
        <v>1011812.6403200002</v>
      </c>
      <c r="F5" s="6">
        <f>+F6+F7</f>
        <v>2944430.9209600003</v>
      </c>
      <c r="G5" s="6">
        <f>+G6+G7</f>
        <v>2804197.9209600003</v>
      </c>
      <c r="H5" s="6">
        <f>+H6+H7</f>
        <v>2804197.9209600003</v>
      </c>
      <c r="I5" s="7"/>
      <c r="J5" s="7"/>
    </row>
    <row r="6" spans="1:10" ht="38.25" customHeight="1">
      <c r="A6" s="69" t="s">
        <v>6</v>
      </c>
      <c r="B6" s="70"/>
      <c r="C6" s="70"/>
      <c r="D6" s="71"/>
      <c r="E6" s="9">
        <f>+B17</f>
        <v>274421.0803600001</v>
      </c>
      <c r="F6" s="9">
        <f>+B24</f>
        <v>732256.2410800002</v>
      </c>
      <c r="G6" s="9">
        <f>+B31</f>
        <v>592023.2410800002</v>
      </c>
      <c r="H6" s="9">
        <f>+G6</f>
        <v>592023.2410800002</v>
      </c>
      <c r="I6" s="7"/>
      <c r="J6" s="7"/>
    </row>
    <row r="7" spans="1:8" ht="38.25" customHeight="1">
      <c r="A7" s="69" t="s">
        <v>7</v>
      </c>
      <c r="B7" s="70"/>
      <c r="C7" s="70"/>
      <c r="D7" s="71"/>
      <c r="E7" s="9">
        <f>+C17</f>
        <v>737391.5599600001</v>
      </c>
      <c r="F7" s="9">
        <f>+C24</f>
        <v>2212174.67988</v>
      </c>
      <c r="G7" s="9">
        <f>+C31</f>
        <v>2212174.67988</v>
      </c>
      <c r="H7" s="9">
        <f>+G7</f>
        <v>2212174.67988</v>
      </c>
    </row>
    <row r="8" ht="36" customHeight="1"/>
    <row r="9" spans="1:9" ht="15.75">
      <c r="A9" s="60" t="s">
        <v>8</v>
      </c>
      <c r="B9" s="60"/>
      <c r="C9" s="60"/>
      <c r="D9" s="60"/>
      <c r="E9" s="60"/>
      <c r="F9" s="60"/>
      <c r="G9" s="60"/>
      <c r="H9" s="60"/>
      <c r="I9" s="60"/>
    </row>
    <row r="10" spans="1:9" ht="105">
      <c r="A10" s="10"/>
      <c r="B10" s="11" t="s">
        <v>6</v>
      </c>
      <c r="C10" s="11" t="s">
        <v>7</v>
      </c>
      <c r="D10" s="12" t="s">
        <v>9</v>
      </c>
      <c r="E10" s="61" t="s">
        <v>10</v>
      </c>
      <c r="F10" s="61"/>
      <c r="G10" s="61"/>
      <c r="H10" s="61"/>
      <c r="I10" s="61"/>
    </row>
    <row r="11" spans="2:9" ht="15.75" customHeight="1" hidden="1">
      <c r="B11" s="13"/>
      <c r="C11" s="14"/>
      <c r="D11" s="14"/>
      <c r="E11" s="15"/>
      <c r="F11" s="15"/>
      <c r="G11" s="15"/>
      <c r="H11" s="15"/>
      <c r="I11" s="15"/>
    </row>
    <row r="12" spans="1:9" ht="15.75" hidden="1">
      <c r="A12" s="16" t="s">
        <v>11</v>
      </c>
      <c r="B12" s="17">
        <f>B13+B14+B15</f>
        <v>77565.77009000002</v>
      </c>
      <c r="C12" s="17">
        <f>C13+C14+C15</f>
        <v>184347.88999000003</v>
      </c>
      <c r="D12" s="18">
        <f>D13+D14+D15</f>
        <v>261913.66008000003</v>
      </c>
      <c r="E12" s="15"/>
      <c r="F12" s="15"/>
      <c r="G12" s="15"/>
      <c r="H12" s="15"/>
      <c r="I12" s="15"/>
    </row>
    <row r="13" spans="1:9" ht="15.75" hidden="1">
      <c r="A13" s="19" t="s">
        <v>12</v>
      </c>
      <c r="B13" s="20">
        <f aca="true" t="shared" si="0" ref="B13:C15">B48</f>
        <v>68576.43185000001</v>
      </c>
      <c r="C13" s="20">
        <f t="shared" si="0"/>
        <v>65977.43335</v>
      </c>
      <c r="D13" s="21">
        <f>B13+C13</f>
        <v>134553.8652</v>
      </c>
      <c r="E13" s="15"/>
      <c r="F13" s="15"/>
      <c r="G13" s="15"/>
      <c r="H13" s="15"/>
      <c r="I13" s="15"/>
    </row>
    <row r="14" spans="1:9" ht="15.75" hidden="1">
      <c r="A14" s="19" t="s">
        <v>13</v>
      </c>
      <c r="B14" s="20">
        <f t="shared" si="0"/>
        <v>8541.53664</v>
      </c>
      <c r="C14" s="20">
        <f t="shared" si="0"/>
        <v>101465.94624</v>
      </c>
      <c r="D14" s="21">
        <f>B14+C14</f>
        <v>110007.48288000001</v>
      </c>
      <c r="E14" s="15"/>
      <c r="F14" s="15"/>
      <c r="G14" s="15"/>
      <c r="H14" s="15"/>
      <c r="I14" s="15"/>
    </row>
    <row r="15" spans="1:9" ht="15.75" hidden="1">
      <c r="A15" s="19" t="s">
        <v>14</v>
      </c>
      <c r="B15" s="20">
        <f t="shared" si="0"/>
        <v>447.8016</v>
      </c>
      <c r="C15" s="20">
        <f t="shared" si="0"/>
        <v>16904.5104</v>
      </c>
      <c r="D15" s="21">
        <f>B15+C15</f>
        <v>17352.311999999998</v>
      </c>
      <c r="E15" s="15"/>
      <c r="F15" s="15"/>
      <c r="G15" s="15"/>
      <c r="H15" s="15"/>
      <c r="I15" s="15"/>
    </row>
    <row r="16" spans="2:9" ht="15.75" customHeight="1" hidden="1">
      <c r="B16" s="13"/>
      <c r="C16" s="14"/>
      <c r="D16" s="14"/>
      <c r="E16" s="15"/>
      <c r="F16" s="15"/>
      <c r="G16" s="15"/>
      <c r="H16" s="15"/>
      <c r="I16" s="15"/>
    </row>
    <row r="17" spans="1:9" ht="78.75">
      <c r="A17" s="22" t="s">
        <v>15</v>
      </c>
      <c r="B17" s="23">
        <f>B19-B18</f>
        <v>274421.0803600001</v>
      </c>
      <c r="C17" s="23">
        <f>C19-C18</f>
        <v>737391.5599600001</v>
      </c>
      <c r="D17" s="24">
        <f>B17+C17</f>
        <v>1011812.6403200002</v>
      </c>
      <c r="E17" s="25" t="s">
        <v>16</v>
      </c>
      <c r="F17" s="25" t="s">
        <v>43</v>
      </c>
      <c r="G17" s="25" t="s">
        <v>17</v>
      </c>
      <c r="H17" s="25" t="s">
        <v>18</v>
      </c>
      <c r="I17" s="25" t="s">
        <v>19</v>
      </c>
    </row>
    <row r="18" spans="1:9" s="29" customFormat="1" ht="45">
      <c r="A18" s="15" t="s">
        <v>20</v>
      </c>
      <c r="B18" s="26">
        <f>E18</f>
        <v>35842</v>
      </c>
      <c r="C18" s="26">
        <v>0</v>
      </c>
      <c r="D18" s="27">
        <f>B18+C18</f>
        <v>35842</v>
      </c>
      <c r="E18" s="28">
        <f>+F18+G18+H18+I18</f>
        <v>35842</v>
      </c>
      <c r="F18" s="28"/>
      <c r="G18" s="28">
        <v>34513</v>
      </c>
      <c r="H18" s="28">
        <v>1303</v>
      </c>
      <c r="I18" s="28">
        <v>26</v>
      </c>
    </row>
    <row r="19" spans="1:4" ht="15">
      <c r="A19" s="10" t="s">
        <v>16</v>
      </c>
      <c r="B19" s="17">
        <f>B20+B21+B22</f>
        <v>310263.0803600001</v>
      </c>
      <c r="C19" s="17">
        <f>C20+C21+C22</f>
        <v>737391.5599600001</v>
      </c>
      <c r="D19" s="17">
        <f>D20+D21+D22</f>
        <v>1047654.6403200001</v>
      </c>
    </row>
    <row r="20" spans="1:4" ht="15.75">
      <c r="A20" s="19" t="s">
        <v>12</v>
      </c>
      <c r="B20" s="20">
        <f aca="true" t="shared" si="1" ref="B20:C22">B48*4</f>
        <v>274305.72740000003</v>
      </c>
      <c r="C20" s="20">
        <f t="shared" si="1"/>
        <v>263909.7334</v>
      </c>
      <c r="D20" s="20">
        <f>B20+C20</f>
        <v>538215.4608</v>
      </c>
    </row>
    <row r="21" spans="1:4" ht="15.75">
      <c r="A21" s="19" t="s">
        <v>13</v>
      </c>
      <c r="B21" s="20">
        <f t="shared" si="1"/>
        <v>34166.14656</v>
      </c>
      <c r="C21" s="20">
        <f t="shared" si="1"/>
        <v>405863.78496</v>
      </c>
      <c r="D21" s="20">
        <f>B21+C21</f>
        <v>440029.93152000004</v>
      </c>
    </row>
    <row r="22" spans="1:4" ht="15.75">
      <c r="A22" s="19" t="s">
        <v>14</v>
      </c>
      <c r="B22" s="20">
        <f t="shared" si="1"/>
        <v>1791.2064</v>
      </c>
      <c r="C22" s="20">
        <f t="shared" si="1"/>
        <v>67618.0416</v>
      </c>
      <c r="D22" s="20">
        <f>B22+C22</f>
        <v>69409.24799999999</v>
      </c>
    </row>
    <row r="23" spans="2:4" ht="15.75" customHeight="1">
      <c r="B23" s="13"/>
      <c r="C23" s="14"/>
      <c r="D23" s="14"/>
    </row>
    <row r="24" spans="1:4" ht="78.75">
      <c r="A24" s="22" t="s">
        <v>21</v>
      </c>
      <c r="B24" s="23">
        <f>B26-B25</f>
        <v>732256.2410800002</v>
      </c>
      <c r="C24" s="23">
        <f>C26-C25</f>
        <v>2212174.67988</v>
      </c>
      <c r="D24" s="23">
        <f>B24+C24</f>
        <v>2944430.9209600003</v>
      </c>
    </row>
    <row r="25" spans="1:9" s="29" customFormat="1" ht="45">
      <c r="A25" s="15" t="s">
        <v>20</v>
      </c>
      <c r="B25" s="26">
        <f>E25</f>
        <v>198533</v>
      </c>
      <c r="C25" s="26">
        <v>0</v>
      </c>
      <c r="D25" s="26">
        <f>B25+C25</f>
        <v>198533</v>
      </c>
      <c r="E25" s="30">
        <f>+F25+G25+H25+I25</f>
        <v>198533</v>
      </c>
      <c r="F25" s="28"/>
      <c r="G25" s="28">
        <v>196517</v>
      </c>
      <c r="H25" s="28">
        <v>1821</v>
      </c>
      <c r="I25" s="28">
        <v>195</v>
      </c>
    </row>
    <row r="26" spans="1:4" ht="15">
      <c r="A26" s="10" t="s">
        <v>16</v>
      </c>
      <c r="B26" s="17">
        <f>B27+B28+B29</f>
        <v>930789.2410800002</v>
      </c>
      <c r="C26" s="17">
        <f>C27+C28+C29</f>
        <v>2212174.67988</v>
      </c>
      <c r="D26" s="17">
        <f>D27+D28+D29</f>
        <v>3142963.9209600003</v>
      </c>
    </row>
    <row r="27" spans="1:4" ht="15.75">
      <c r="A27" s="19" t="s">
        <v>12</v>
      </c>
      <c r="B27" s="20">
        <f aca="true" t="shared" si="2" ref="B27:C29">B48*12</f>
        <v>822917.1822000002</v>
      </c>
      <c r="C27" s="20">
        <f t="shared" si="2"/>
        <v>791729.2002000001</v>
      </c>
      <c r="D27" s="20">
        <f>B27+C27</f>
        <v>1614646.3824000002</v>
      </c>
    </row>
    <row r="28" spans="1:4" ht="15.75">
      <c r="A28" s="19" t="s">
        <v>13</v>
      </c>
      <c r="B28" s="20">
        <f t="shared" si="2"/>
        <v>102498.43968000001</v>
      </c>
      <c r="C28" s="20">
        <f t="shared" si="2"/>
        <v>1217591.35488</v>
      </c>
      <c r="D28" s="20">
        <f>B28+C28</f>
        <v>1320089.79456</v>
      </c>
    </row>
    <row r="29" spans="1:4" ht="15.75">
      <c r="A29" s="19" t="s">
        <v>14</v>
      </c>
      <c r="B29" s="20">
        <f t="shared" si="2"/>
        <v>5373.6192</v>
      </c>
      <c r="C29" s="20">
        <f t="shared" si="2"/>
        <v>202854.1248</v>
      </c>
      <c r="D29" s="20">
        <f>B29+C29</f>
        <v>208227.74399999998</v>
      </c>
    </row>
    <row r="30" spans="1:4" ht="15.75" customHeight="1">
      <c r="A30" s="31"/>
      <c r="B30" s="32"/>
      <c r="C30" s="32"/>
      <c r="D30" s="32"/>
    </row>
    <row r="31" spans="1:4" ht="78.75">
      <c r="A31" s="22" t="s">
        <v>22</v>
      </c>
      <c r="B31" s="23">
        <f>B33-B32</f>
        <v>592023.2410800002</v>
      </c>
      <c r="C31" s="23">
        <f>C33-C32</f>
        <v>2212174.67988</v>
      </c>
      <c r="D31" s="23">
        <f>B31+C31</f>
        <v>2804197.9209600003</v>
      </c>
    </row>
    <row r="32" spans="1:9" s="29" customFormat="1" ht="45">
      <c r="A32" s="15" t="s">
        <v>20</v>
      </c>
      <c r="B32" s="26">
        <f>E32</f>
        <v>338766</v>
      </c>
      <c r="C32" s="26">
        <v>0</v>
      </c>
      <c r="D32" s="26">
        <f>B32+C32</f>
        <v>338766</v>
      </c>
      <c r="E32" s="28">
        <f>+F32+G32+H32+I32</f>
        <v>338766</v>
      </c>
      <c r="F32" s="28"/>
      <c r="G32" s="28">
        <v>336250</v>
      </c>
      <c r="H32" s="28">
        <v>2083</v>
      </c>
      <c r="I32" s="28">
        <v>433</v>
      </c>
    </row>
    <row r="33" spans="1:4" ht="15">
      <c r="A33" s="10" t="s">
        <v>16</v>
      </c>
      <c r="B33" s="17">
        <f>B34+B35+B36</f>
        <v>930789.2410800002</v>
      </c>
      <c r="C33" s="17">
        <f>C34+C35+C36</f>
        <v>2212174.67988</v>
      </c>
      <c r="D33" s="17">
        <f>D34+D35+D36</f>
        <v>3142963.9209600003</v>
      </c>
    </row>
    <row r="34" spans="1:4" ht="15.75">
      <c r="A34" s="19" t="s">
        <v>12</v>
      </c>
      <c r="B34" s="20">
        <f aca="true" t="shared" si="3" ref="B34:C36">B48*12</f>
        <v>822917.1822000002</v>
      </c>
      <c r="C34" s="20">
        <f t="shared" si="3"/>
        <v>791729.2002000001</v>
      </c>
      <c r="D34" s="20">
        <f>B34+C34</f>
        <v>1614646.3824000002</v>
      </c>
    </row>
    <row r="35" spans="1:4" ht="15.75">
      <c r="A35" s="19" t="s">
        <v>13</v>
      </c>
      <c r="B35" s="20">
        <f t="shared" si="3"/>
        <v>102498.43968000001</v>
      </c>
      <c r="C35" s="20">
        <f t="shared" si="3"/>
        <v>1217591.35488</v>
      </c>
      <c r="D35" s="20">
        <f>B35+C35</f>
        <v>1320089.79456</v>
      </c>
    </row>
    <row r="36" spans="1:4" ht="15.75">
      <c r="A36" s="19" t="s">
        <v>14</v>
      </c>
      <c r="B36" s="20">
        <f t="shared" si="3"/>
        <v>5373.6192</v>
      </c>
      <c r="C36" s="20">
        <f t="shared" si="3"/>
        <v>202854.1248</v>
      </c>
      <c r="D36" s="20">
        <f>B36+C36</f>
        <v>208227.74399999998</v>
      </c>
    </row>
    <row r="38" spans="1:11" ht="15.75" hidden="1">
      <c r="A38" s="62"/>
      <c r="B38" s="62" t="s">
        <v>23</v>
      </c>
      <c r="C38" s="62"/>
      <c r="D38" s="62"/>
      <c r="E38" s="33"/>
      <c r="F38" s="33"/>
      <c r="G38" s="33"/>
      <c r="H38" s="33"/>
      <c r="I38" s="33"/>
      <c r="J38" s="33"/>
      <c r="K38" s="33"/>
    </row>
    <row r="39" spans="1:13" s="37" customFormat="1" ht="126" hidden="1">
      <c r="A39" s="62"/>
      <c r="B39" s="11" t="s">
        <v>24</v>
      </c>
      <c r="C39" s="11" t="s">
        <v>25</v>
      </c>
      <c r="D39" s="11" t="s">
        <v>26</v>
      </c>
      <c r="E39" s="34" t="s">
        <v>27</v>
      </c>
      <c r="F39" s="34" t="s">
        <v>28</v>
      </c>
      <c r="G39" s="34" t="s">
        <v>29</v>
      </c>
      <c r="H39" s="34" t="s">
        <v>30</v>
      </c>
      <c r="I39" s="34" t="s">
        <v>31</v>
      </c>
      <c r="J39" s="35" t="s">
        <v>32</v>
      </c>
      <c r="K39" s="36" t="s">
        <v>33</v>
      </c>
      <c r="L39" s="1"/>
      <c r="M39" s="1"/>
    </row>
    <row r="40" spans="1:13" s="5" customFormat="1" ht="15.75" hidden="1">
      <c r="A40" s="38" t="s">
        <v>5</v>
      </c>
      <c r="B40" s="39">
        <f aca="true" t="shared" si="4" ref="B40:K40">B41+B42+B43</f>
        <v>71710</v>
      </c>
      <c r="C40" s="39">
        <f t="shared" si="4"/>
        <v>0</v>
      </c>
      <c r="D40" s="39">
        <f t="shared" si="4"/>
        <v>71710</v>
      </c>
      <c r="E40" s="39"/>
      <c r="F40" s="39"/>
      <c r="G40" s="39"/>
      <c r="H40" s="39">
        <f t="shared" si="4"/>
        <v>2068</v>
      </c>
      <c r="I40" s="39">
        <f t="shared" si="4"/>
        <v>3383</v>
      </c>
      <c r="J40" s="39"/>
      <c r="K40" s="39">
        <f t="shared" si="4"/>
        <v>2409.943</v>
      </c>
      <c r="L40" s="1"/>
      <c r="M40" s="1"/>
    </row>
    <row r="41" spans="1:13" s="5" customFormat="1" ht="15.75" hidden="1">
      <c r="A41" s="40" t="s">
        <v>12</v>
      </c>
      <c r="B41" s="41">
        <f>ROUND(K41*F41*G41,0)</f>
        <v>63955</v>
      </c>
      <c r="C41" s="41">
        <f>ROUND(L41*F41*G41,0)</f>
        <v>0</v>
      </c>
      <c r="D41" s="41">
        <f>B41+C41</f>
        <v>63955</v>
      </c>
      <c r="E41" s="42">
        <v>280</v>
      </c>
      <c r="F41" s="43">
        <f>E41*1.2409</f>
        <v>347.452</v>
      </c>
      <c r="G41" s="44">
        <v>0.08</v>
      </c>
      <c r="H41" s="45">
        <v>1975</v>
      </c>
      <c r="I41" s="45">
        <v>1600</v>
      </c>
      <c r="J41" s="46">
        <v>1.165</v>
      </c>
      <c r="K41" s="47">
        <f>H41*J41</f>
        <v>2300.875</v>
      </c>
      <c r="L41" s="1"/>
      <c r="M41" s="1"/>
    </row>
    <row r="42" spans="1:13" s="5" customFormat="1" ht="15.75" hidden="1">
      <c r="A42" s="40" t="s">
        <v>13</v>
      </c>
      <c r="B42" s="41">
        <f>ROUND(K42*F42*G42,0)</f>
        <v>6876</v>
      </c>
      <c r="C42" s="41">
        <f>ROUND(L42*F42*G42,0)</f>
        <v>0</v>
      </c>
      <c r="D42" s="41">
        <f>B42+C42</f>
        <v>6876</v>
      </c>
      <c r="E42" s="42">
        <v>280</v>
      </c>
      <c r="F42" s="43">
        <f>E42*1.2409</f>
        <v>347.452</v>
      </c>
      <c r="G42" s="44">
        <v>0.2</v>
      </c>
      <c r="H42" s="45">
        <v>84</v>
      </c>
      <c r="I42" s="45">
        <v>1585</v>
      </c>
      <c r="J42" s="46">
        <v>1.178</v>
      </c>
      <c r="K42" s="47">
        <f>H42*J42</f>
        <v>98.952</v>
      </c>
      <c r="L42" s="1"/>
      <c r="M42" s="1"/>
    </row>
    <row r="43" spans="1:13" s="5" customFormat="1" ht="15.75" hidden="1">
      <c r="A43" s="40" t="s">
        <v>14</v>
      </c>
      <c r="B43" s="41">
        <f>ROUND(K43*F43*G43,0)</f>
        <v>879</v>
      </c>
      <c r="C43" s="41">
        <f>ROUND(L43*F43*G43,0)</f>
        <v>0</v>
      </c>
      <c r="D43" s="41">
        <f>B43+C43</f>
        <v>879</v>
      </c>
      <c r="E43" s="42">
        <v>280</v>
      </c>
      <c r="F43" s="43">
        <f>E43*1.2409</f>
        <v>347.452</v>
      </c>
      <c r="G43" s="44">
        <v>0.25</v>
      </c>
      <c r="H43" s="45">
        <v>9</v>
      </c>
      <c r="I43" s="45">
        <v>198</v>
      </c>
      <c r="J43" s="46">
        <v>1.124</v>
      </c>
      <c r="K43" s="47">
        <f>H43*J43</f>
        <v>10.116000000000001</v>
      </c>
      <c r="L43" s="1"/>
      <c r="M43" s="1"/>
    </row>
    <row r="44" ht="15" hidden="1"/>
    <row r="45" spans="1:11" ht="15.75" customHeight="1">
      <c r="A45" s="62"/>
      <c r="B45" s="62" t="s">
        <v>23</v>
      </c>
      <c r="C45" s="62"/>
      <c r="D45" s="62"/>
      <c r="E45" s="62" t="s">
        <v>34</v>
      </c>
      <c r="F45" s="62"/>
      <c r="G45" s="62"/>
      <c r="H45" s="62"/>
      <c r="I45" s="62"/>
      <c r="J45" s="62"/>
      <c r="K45" s="62"/>
    </row>
    <row r="46" spans="1:13" s="53" customFormat="1" ht="141.75">
      <c r="A46" s="62"/>
      <c r="B46" s="48" t="s">
        <v>24</v>
      </c>
      <c r="C46" s="48" t="s">
        <v>25</v>
      </c>
      <c r="D46" s="48" t="s">
        <v>26</v>
      </c>
      <c r="E46" s="49" t="s">
        <v>35</v>
      </c>
      <c r="F46" s="50" t="s">
        <v>30</v>
      </c>
      <c r="G46" s="51" t="s">
        <v>36</v>
      </c>
      <c r="H46" s="50" t="s">
        <v>37</v>
      </c>
      <c r="I46" s="52" t="s">
        <v>33</v>
      </c>
      <c r="J46" s="52" t="s">
        <v>38</v>
      </c>
      <c r="K46" s="52" t="s">
        <v>39</v>
      </c>
      <c r="L46" s="1"/>
      <c r="M46" s="1"/>
    </row>
    <row r="47" spans="1:13" s="5" customFormat="1" ht="15.75">
      <c r="A47" s="38" t="s">
        <v>5</v>
      </c>
      <c r="B47" s="39">
        <f>B48+B49+B50</f>
        <v>77565.77009000002</v>
      </c>
      <c r="C47" s="39">
        <f>C48+C49+C50</f>
        <v>184347.88999000003</v>
      </c>
      <c r="D47" s="39">
        <f>D48+D49+D50</f>
        <v>261913.66008000003</v>
      </c>
      <c r="E47" s="54"/>
      <c r="F47" s="39">
        <f>F48+F49+F50</f>
        <v>1942</v>
      </c>
      <c r="G47" s="55">
        <f>G48+G49+G50</f>
        <v>3009</v>
      </c>
      <c r="H47" s="56"/>
      <c r="I47" s="39">
        <f>+I48+I49+I50</f>
        <v>2263.449</v>
      </c>
      <c r="J47" s="39">
        <f>+J48+J49+J50</f>
        <v>3513.3469999999998</v>
      </c>
      <c r="K47" s="39">
        <f>+K48+K49+K50</f>
        <v>5776.796</v>
      </c>
      <c r="L47" s="1"/>
      <c r="M47" s="1"/>
    </row>
    <row r="48" spans="1:13" s="5" customFormat="1" ht="15.75">
      <c r="A48" s="40" t="s">
        <v>12</v>
      </c>
      <c r="B48" s="41">
        <f>+E48*I48</f>
        <v>68576.43185000001</v>
      </c>
      <c r="C48" s="41">
        <f>+E48*J48</f>
        <v>65977.43335</v>
      </c>
      <c r="D48" s="41">
        <f>B48+C48</f>
        <v>134553.8652</v>
      </c>
      <c r="E48" s="57">
        <v>31.87</v>
      </c>
      <c r="F48" s="45">
        <v>1847</v>
      </c>
      <c r="G48" s="58">
        <v>1777</v>
      </c>
      <c r="H48" s="46">
        <v>1.165</v>
      </c>
      <c r="I48" s="39">
        <f>+F48*H48</f>
        <v>2151.755</v>
      </c>
      <c r="J48" s="39">
        <f>+G48*H48</f>
        <v>2070.205</v>
      </c>
      <c r="K48" s="47">
        <f>I48+J48</f>
        <v>4221.96</v>
      </c>
      <c r="L48" s="1"/>
      <c r="M48" s="1"/>
    </row>
    <row r="49" spans="1:13" s="5" customFormat="1" ht="15.75">
      <c r="A49" s="40" t="s">
        <v>13</v>
      </c>
      <c r="B49" s="41">
        <f>+E49*I49</f>
        <v>8541.53664</v>
      </c>
      <c r="C49" s="41">
        <f>+E49*J49</f>
        <v>101465.94624</v>
      </c>
      <c r="D49" s="41">
        <f>B49+C49</f>
        <v>110007.48288000001</v>
      </c>
      <c r="E49" s="57">
        <v>79.68</v>
      </c>
      <c r="F49" s="45">
        <v>91</v>
      </c>
      <c r="G49" s="58">
        <v>1081</v>
      </c>
      <c r="H49" s="46">
        <v>1.178</v>
      </c>
      <c r="I49" s="39">
        <f>+F49*H49</f>
        <v>107.198</v>
      </c>
      <c r="J49" s="39">
        <f>+G49*H49</f>
        <v>1273.418</v>
      </c>
      <c r="K49" s="47">
        <f>I49+J49</f>
        <v>1380.616</v>
      </c>
      <c r="L49" s="1"/>
      <c r="M49" s="1"/>
    </row>
    <row r="50" spans="1:13" s="5" customFormat="1" ht="15.75">
      <c r="A50" s="40" t="s">
        <v>14</v>
      </c>
      <c r="B50" s="41">
        <f>+E50*I50</f>
        <v>447.8016</v>
      </c>
      <c r="C50" s="41">
        <f>+E50*J50</f>
        <v>16904.5104</v>
      </c>
      <c r="D50" s="41">
        <f>B50+C50</f>
        <v>17352.311999999998</v>
      </c>
      <c r="E50" s="57">
        <v>99.6</v>
      </c>
      <c r="F50" s="45">
        <v>4</v>
      </c>
      <c r="G50" s="58">
        <v>151</v>
      </c>
      <c r="H50" s="46">
        <v>1.124</v>
      </c>
      <c r="I50" s="39">
        <f>+F50*H50</f>
        <v>4.496</v>
      </c>
      <c r="J50" s="39">
        <f>+G50*H50</f>
        <v>169.72400000000002</v>
      </c>
      <c r="K50" s="47">
        <f>I50+J50</f>
        <v>174.22000000000003</v>
      </c>
      <c r="L50" s="1"/>
      <c r="M50" s="1"/>
    </row>
    <row r="52" ht="15">
      <c r="A52" s="1" t="s">
        <v>40</v>
      </c>
    </row>
    <row r="53" ht="15">
      <c r="A53" s="1" t="s">
        <v>44</v>
      </c>
    </row>
    <row r="54" spans="3:4" ht="15">
      <c r="C54" s="59"/>
      <c r="D54" s="59"/>
    </row>
    <row r="55" spans="3:4" ht="15">
      <c r="C55" s="59"/>
      <c r="D55" s="59"/>
    </row>
    <row r="56" spans="3:4" ht="15">
      <c r="C56" s="59"/>
      <c r="D56" s="59"/>
    </row>
    <row r="57" spans="3:4" ht="15">
      <c r="C57" s="59"/>
      <c r="D57" s="59"/>
    </row>
    <row r="58" spans="3:4" ht="15">
      <c r="C58" s="59"/>
      <c r="D58" s="59"/>
    </row>
    <row r="59" spans="3:4" ht="15">
      <c r="C59" s="59"/>
      <c r="D59" s="59"/>
    </row>
    <row r="60" spans="3:4" ht="15">
      <c r="C60" s="59"/>
      <c r="D60" s="59"/>
    </row>
    <row r="61" spans="3:4" ht="15">
      <c r="C61" s="59"/>
      <c r="D61" s="59"/>
    </row>
    <row r="62" spans="3:4" ht="15">
      <c r="C62" s="59"/>
      <c r="D62" s="59"/>
    </row>
  </sheetData>
  <sheetProtection/>
  <mergeCells count="13">
    <mergeCell ref="A2:I2"/>
    <mergeCell ref="A4:D4"/>
    <mergeCell ref="A5:D5"/>
    <mergeCell ref="A3:H3"/>
    <mergeCell ref="A6:D6"/>
    <mergeCell ref="A7:D7"/>
    <mergeCell ref="A9:I9"/>
    <mergeCell ref="E10:I10"/>
    <mergeCell ref="A38:A39"/>
    <mergeCell ref="B38:D38"/>
    <mergeCell ref="A45:A46"/>
    <mergeCell ref="B45:D45"/>
    <mergeCell ref="E45:K45"/>
  </mergeCells>
  <printOptions horizontalCentered="1"/>
  <pageMargins left="0.11811023622047245" right="0.11811023622047245" top="0.39" bottom="0.15748031496062992" header="0.15748031496062992" footer="0.15748031496062992"/>
  <pageSetup horizontalDpi="600" verticalDpi="600" orientation="landscape" paperSize="9" scale="67" r:id="rId1"/>
  <headerFooter>
    <oddFooter>&amp;L&amp;F&amp;C&amp;P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Initra Pavloviča</dc:creator>
  <cp:keywords/>
  <dc:description/>
  <cp:lastModifiedBy>Initra Pavloviča</cp:lastModifiedBy>
  <dcterms:created xsi:type="dcterms:W3CDTF">2014-03-07T07:47:43Z</dcterms:created>
  <dcterms:modified xsi:type="dcterms:W3CDTF">2014-04-23T12:02:23Z</dcterms:modified>
  <cp:category/>
  <cp:version/>
  <cp:contentType/>
  <cp:contentStatus/>
</cp:coreProperties>
</file>