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finansējums" sheetId="1" r:id="rId1"/>
    <sheet name="2014" sheetId="2" r:id="rId2"/>
    <sheet name="2015-2017" sheetId="3" r:id="rId3"/>
    <sheet name="IZM tabula " sheetId="4" r:id="rId4"/>
  </sheets>
  <definedNames/>
  <calcPr fullCalcOnLoad="1"/>
</workbook>
</file>

<file path=xl/sharedStrings.xml><?xml version="1.0" encoding="utf-8"?>
<sst xmlns="http://schemas.openxmlformats.org/spreadsheetml/2006/main" count="130" uniqueCount="53">
  <si>
    <t>Kopā</t>
  </si>
  <si>
    <t>3.kvalitātes pakāpe</t>
  </si>
  <si>
    <t>4.kvalitātes pakāpe</t>
  </si>
  <si>
    <t>5.kvalitātes pakāpe</t>
  </si>
  <si>
    <t>ministrija</t>
  </si>
  <si>
    <t>e-pasts:</t>
  </si>
  <si>
    <t>*) pedagogu darba samaksai un valsts sociālās apdrošināšanas obligātajām iemaksām</t>
  </si>
  <si>
    <r>
      <rPr>
        <b/>
        <sz val="11"/>
        <rFont val="Times New Roman"/>
        <family val="1"/>
      </rPr>
      <t>Likmju skaits un nepieciešamais finansējums</t>
    </r>
    <r>
      <rPr>
        <sz val="11"/>
        <rFont val="Times New Roman"/>
        <family val="1"/>
      </rPr>
      <t xml:space="preserve"> pedagogiem, kuri Eiropas Sociālā fonda projekta „Pedagogu konkurētspējas veicināšana izglītības sistēmas optimizācijas apstākļos” ietvaros ieguvuši attiecīgu kvalitātes pakāpi</t>
    </r>
  </si>
  <si>
    <r>
      <rPr>
        <b/>
        <sz val="11"/>
        <rFont val="Times New Roman"/>
        <family val="1"/>
      </rPr>
      <t>Likmju skaits un nepieciešamais finansējums pedagogiem,</t>
    </r>
    <r>
      <rPr>
        <sz val="11"/>
        <rFont val="Times New Roman"/>
        <family val="1"/>
      </rPr>
      <t xml:space="preserve">, kuri attiecīgu kvalitātes pakāpi ieguvuši </t>
    </r>
    <r>
      <rPr>
        <b/>
        <sz val="11"/>
        <rFont val="Times New Roman"/>
        <family val="1"/>
      </rPr>
      <t>pēc</t>
    </r>
    <r>
      <rPr>
        <sz val="11"/>
        <rFont val="Times New Roman"/>
        <family val="1"/>
      </rPr>
      <t xml:space="preserve"> Eiropas Sociālā fonda projekta „Pedagogu konkurētspējas veicināšana izglītības sistēmas optimizācijas apstākļos”</t>
    </r>
  </si>
  <si>
    <t>likmju skaits</t>
  </si>
  <si>
    <t>nepieciešamais finansējums*</t>
  </si>
  <si>
    <t>No valsts budžeta mērķdotācijas finansēto pedagoģisko likmju skaits un nepieciešamais finansējums
 pedagogiem, kuri ieguvuši kvalitātes pakāpes uz 2014.gada 27.maiju</t>
  </si>
  <si>
    <t>Kultūras ministrijas dibinātās izglītības iestādēs, kas īsteno profesionālās ievirzes un profesionālās vidējās izglītības programmas mūzikā, mākslā un dejā:</t>
  </si>
  <si>
    <t>Kultūras ministrija</t>
  </si>
  <si>
    <t>Pašvaldību un privātu personu dibinātās izglītības iestādēs, kas īsteno profesionālās ievirzes un profesionālās vidējās izglītības programmas mūzikā, mākslā un dejā, t.sk.,</t>
  </si>
  <si>
    <t>KOPĀ nepieciešamais finansējums piemaksu par kvalitātes pakāpi  nodoršināšanai</t>
  </si>
  <si>
    <t>t.sk., projekta ietvaros</t>
  </si>
  <si>
    <t>t.sk., pēc projekta</t>
  </si>
  <si>
    <t>budžetā pieejamais  finansējums</t>
  </si>
  <si>
    <t>papildus nepieciešamais finansējums</t>
  </si>
  <si>
    <t>Pašvaldību dibinātās izglītības iestādēs, kas īsteno profesionālās vidējās izglītības programmas mūzikā, mākslā un dejā:</t>
  </si>
  <si>
    <t>2014.gads</t>
  </si>
  <si>
    <t>2015.-2017.gads</t>
  </si>
  <si>
    <t>(12 mēneši)</t>
  </si>
  <si>
    <t>(4 mēneši no 01.09.2014.)</t>
  </si>
  <si>
    <t>t.sk., atalgojums</t>
  </si>
  <si>
    <t>KM skolas, atlīdzība piemaksu nodrošināšanai</t>
  </si>
  <si>
    <t xml:space="preserve">pašvaldību prof.ievirzes skolas, transferts (LNKC) </t>
  </si>
  <si>
    <t>pašvaldību prof. vidējās  skolas, transferts (KM)</t>
  </si>
  <si>
    <t>privātie prof.ievirze, subsīdijas</t>
  </si>
  <si>
    <r>
      <t xml:space="preserve">Uz likuma "Par valsts budžetu 2014.gadam" 2.lasījumu, pieprasījums par minimālās likmes paaugstināšanu līdz 420 eur </t>
    </r>
    <r>
      <rPr>
        <sz val="11"/>
        <rFont val="Times New Roman"/>
        <family val="1"/>
      </rPr>
      <t>(plānotas tikai ESF projekta ietvaros iegūtajām pakāpēm)</t>
    </r>
  </si>
  <si>
    <r>
      <t>kopā budžetā pieejamais finansējums</t>
    </r>
    <r>
      <rPr>
        <b/>
        <sz val="11"/>
        <color indexed="10"/>
        <rFont val="Times New Roman"/>
        <family val="1"/>
      </rPr>
      <t xml:space="preserve"> piemaksām pedagogiem par iegūtajām kvalitātes pakāpēm</t>
    </r>
    <r>
      <rPr>
        <b/>
        <sz val="11"/>
        <rFont val="Times New Roman"/>
        <family val="1"/>
      </rPr>
      <t xml:space="preserve"> ESF projekta ietvaros</t>
    </r>
  </si>
  <si>
    <t>piemaksu nodoršināšanai nepieciešamais finansējums</t>
  </si>
  <si>
    <t>t.sk., atlīdzība</t>
  </si>
  <si>
    <t>atalgojums</t>
  </si>
  <si>
    <t>transferts + subsīdijas</t>
  </si>
  <si>
    <t>transferti, subsīdijas</t>
  </si>
  <si>
    <t>MK noteikumu Nr.836 grozījumi 2013.gadā. Rīkojums par pārdali starp resoriem (plānotas tikai ESF projekta ietvaros iegūtajām pakāpēm)</t>
  </si>
  <si>
    <t xml:space="preserve">IZM motivācijas programma (4.-5.kv.pak piemaksas) no 01.09.2014. </t>
  </si>
  <si>
    <t>2013.gadā piešķirtais finansējums KM skolu pedagogiem 3.kv.pakāpei</t>
  </si>
  <si>
    <t>2014 (4 mēneši)</t>
  </si>
  <si>
    <t>Ministrijas atbildīgā amatpersona: valsts sekretāra p.i. B.Zakevica</t>
  </si>
  <si>
    <t xml:space="preserve">Atbildīgais par informāciju: </t>
  </si>
  <si>
    <t>Budžeta nodaļas pārvaldes vecākā referente</t>
  </si>
  <si>
    <t xml:space="preserve">R.Putniņa </t>
  </si>
  <si>
    <t>Roventa.Putnina@km.gov.lv</t>
  </si>
  <si>
    <t>Latvijas Nacionālā kultūras centra</t>
  </si>
  <si>
    <t>Kultūras un radošās industrijas izglītības nodaļas</t>
  </si>
  <si>
    <t>informācijas analīzes eksperte</t>
  </si>
  <si>
    <t>M.Kalve</t>
  </si>
  <si>
    <t>Mara.Kalve@lnkc.gov.lv</t>
  </si>
  <si>
    <t>Kultūras ministrijai 2014.-2017.gadā papildus nepieciešamais finansējums  piemaksu nodrošināšanai  pedagogiem, kuri ieguvuši 3.-5.kvalitātes pakāpi.  (precizētais)</t>
  </si>
  <si>
    <t>2013.gadā piešķirtais finansējums kvalitātes pakāpju sistēmas ieviešanai (1.-2.kv.pakāpei)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</si>
</sst>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"/>
    <numFmt numFmtId="175" formatCode="00.000"/>
    <numFmt numFmtId="176" formatCode="#,##0.0"/>
    <numFmt numFmtId="177" formatCode="#,##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Baltic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5" fillId="0" borderId="11" xfId="58" applyFont="1" applyBorder="1" applyAlignment="1">
      <alignment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33" borderId="13" xfId="59" applyFont="1" applyFill="1" applyBorder="1" applyAlignment="1">
      <alignment horizontal="center" wrapText="1"/>
      <protection/>
    </xf>
    <xf numFmtId="0" fontId="5" fillId="34" borderId="14" xfId="59" applyFont="1" applyFill="1" applyBorder="1" applyAlignment="1">
      <alignment horizontal="center" wrapText="1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3" fontId="7" fillId="33" borderId="14" xfId="58" applyNumberFormat="1" applyFont="1" applyFill="1" applyBorder="1" applyAlignment="1">
      <alignment horizontal="center"/>
      <protection/>
    </xf>
    <xf numFmtId="3" fontId="7" fillId="0" borderId="14" xfId="58" applyNumberFormat="1" applyFont="1" applyFill="1" applyBorder="1" applyAlignment="1">
      <alignment/>
      <protection/>
    </xf>
    <xf numFmtId="3" fontId="8" fillId="33" borderId="14" xfId="58" applyNumberFormat="1" applyFont="1" applyFill="1" applyBorder="1" applyAlignment="1">
      <alignment horizontal="center"/>
      <protection/>
    </xf>
    <xf numFmtId="3" fontId="8" fillId="33" borderId="14" xfId="58" applyNumberFormat="1" applyFont="1" applyFill="1" applyBorder="1" applyAlignment="1">
      <alignment/>
      <protection/>
    </xf>
    <xf numFmtId="0" fontId="6" fillId="2" borderId="15" xfId="58" applyFont="1" applyFill="1" applyBorder="1" applyAlignment="1">
      <alignment horizontal="center" vertical="center" wrapText="1"/>
      <protection/>
    </xf>
    <xf numFmtId="3" fontId="6" fillId="2" borderId="14" xfId="58" applyNumberFormat="1" applyFont="1" applyFill="1" applyBorder="1" applyAlignment="1">
      <alignment horizontal="center" vertical="center" wrapText="1"/>
      <protection/>
    </xf>
    <xf numFmtId="0" fontId="6" fillId="2" borderId="15" xfId="58" applyFont="1" applyFill="1" applyBorder="1" applyAlignment="1">
      <alignment horizontal="center" vertical="top" wrapText="1"/>
      <protection/>
    </xf>
    <xf numFmtId="3" fontId="6" fillId="2" borderId="14" xfId="58" applyNumberFormat="1" applyFont="1" applyFill="1" applyBorder="1" applyAlignment="1">
      <alignment vertical="center"/>
      <protection/>
    </xf>
    <xf numFmtId="3" fontId="7" fillId="0" borderId="10" xfId="58" applyNumberFormat="1" applyFont="1" applyFill="1" applyBorder="1" applyAlignment="1">
      <alignment/>
      <protection/>
    </xf>
    <xf numFmtId="3" fontId="7" fillId="0" borderId="0" xfId="58" applyNumberFormat="1" applyFont="1" applyFill="1" applyBorder="1" applyAlignment="1">
      <alignment/>
      <protection/>
    </xf>
    <xf numFmtId="3" fontId="8" fillId="33" borderId="0" xfId="58" applyNumberFormat="1" applyFont="1" applyFill="1" applyBorder="1" applyAlignment="1">
      <alignment horizontal="center"/>
      <protection/>
    </xf>
    <xf numFmtId="3" fontId="8" fillId="33" borderId="0" xfId="58" applyNumberFormat="1" applyFont="1" applyFill="1" applyBorder="1" applyAlignment="1">
      <alignment/>
      <protection/>
    </xf>
    <xf numFmtId="0" fontId="6" fillId="12" borderId="14" xfId="59" applyFont="1" applyFill="1" applyBorder="1" applyAlignment="1">
      <alignment horizontal="center" wrapText="1"/>
      <protection/>
    </xf>
    <xf numFmtId="3" fontId="8" fillId="12" borderId="14" xfId="58" applyNumberFormat="1" applyFont="1" applyFill="1" applyBorder="1" applyAlignment="1">
      <alignment/>
      <protection/>
    </xf>
    <xf numFmtId="0" fontId="6" fillId="8" borderId="14" xfId="59" applyFont="1" applyFill="1" applyBorder="1" applyAlignment="1">
      <alignment horizontal="center" wrapText="1"/>
      <protection/>
    </xf>
    <xf numFmtId="3" fontId="8" fillId="8" borderId="14" xfId="58" applyNumberFormat="1" applyFont="1" applyFill="1" applyBorder="1" applyAlignment="1">
      <alignment/>
      <protection/>
    </xf>
    <xf numFmtId="0" fontId="6" fillId="14" borderId="14" xfId="59" applyFont="1" applyFill="1" applyBorder="1" applyAlignment="1">
      <alignment horizontal="center" wrapText="1"/>
      <protection/>
    </xf>
    <xf numFmtId="3" fontId="8" fillId="14" borderId="14" xfId="58" applyNumberFormat="1" applyFont="1" applyFill="1" applyBorder="1" applyAlignment="1">
      <alignment/>
      <protection/>
    </xf>
    <xf numFmtId="3" fontId="8" fillId="0" borderId="0" xfId="58" applyNumberFormat="1" applyFont="1" applyFill="1" applyBorder="1" applyAlignment="1">
      <alignment/>
      <protection/>
    </xf>
    <xf numFmtId="3" fontId="7" fillId="33" borderId="14" xfId="58" applyNumberFormat="1" applyFont="1" applyFill="1" applyBorder="1" applyAlignment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6" fillId="0" borderId="0" xfId="59" applyFont="1" applyFill="1" applyBorder="1" applyAlignment="1">
      <alignment horizontal="left" wrapText="1"/>
      <protection/>
    </xf>
    <xf numFmtId="0" fontId="5" fillId="0" borderId="0" xfId="59" applyFont="1" applyFill="1" applyBorder="1" applyAlignment="1">
      <alignment horizontal="right" wrapText="1"/>
      <protection/>
    </xf>
    <xf numFmtId="3" fontId="7" fillId="0" borderId="0" xfId="58" applyNumberFormat="1" applyFont="1" applyFill="1" applyBorder="1" applyAlignment="1">
      <alignment horizontal="right"/>
      <protection/>
    </xf>
    <xf numFmtId="0" fontId="5" fillId="0" borderId="0" xfId="59" applyFont="1" applyFill="1" applyBorder="1" applyAlignment="1">
      <alignment horizontal="left" wrapText="1"/>
      <protection/>
    </xf>
    <xf numFmtId="0" fontId="6" fillId="35" borderId="14" xfId="59" applyFont="1" applyFill="1" applyBorder="1" applyAlignment="1">
      <alignment horizontal="center" wrapText="1"/>
      <protection/>
    </xf>
    <xf numFmtId="3" fontId="8" fillId="35" borderId="14" xfId="58" applyNumberFormat="1" applyFont="1" applyFill="1" applyBorder="1" applyAlignment="1">
      <alignment/>
      <protection/>
    </xf>
    <xf numFmtId="0" fontId="6" fillId="12" borderId="14" xfId="59" applyFont="1" applyFill="1" applyBorder="1" applyAlignment="1">
      <alignment horizontal="left" wrapText="1"/>
      <protection/>
    </xf>
    <xf numFmtId="3" fontId="0" fillId="0" borderId="0" xfId="0" applyNumberFormat="1" applyAlignment="1">
      <alignment/>
    </xf>
    <xf numFmtId="0" fontId="6" fillId="35" borderId="14" xfId="59" applyFont="1" applyFill="1" applyBorder="1" applyAlignment="1">
      <alignment horizontal="left" wrapText="1"/>
      <protection/>
    </xf>
    <xf numFmtId="0" fontId="6" fillId="0" borderId="14" xfId="59" applyFont="1" applyFill="1" applyBorder="1" applyAlignment="1">
      <alignment horizontal="left" wrapText="1"/>
      <protection/>
    </xf>
    <xf numFmtId="3" fontId="58" fillId="0" borderId="14" xfId="0" applyNumberFormat="1" applyFont="1" applyBorder="1" applyAlignment="1">
      <alignment/>
    </xf>
    <xf numFmtId="0" fontId="5" fillId="0" borderId="14" xfId="59" applyFont="1" applyFill="1" applyBorder="1" applyAlignment="1">
      <alignment horizontal="left" wrapText="1"/>
      <protection/>
    </xf>
    <xf numFmtId="3" fontId="59" fillId="0" borderId="14" xfId="0" applyNumberFormat="1" applyFont="1" applyBorder="1" applyAlignment="1">
      <alignment/>
    </xf>
    <xf numFmtId="0" fontId="5" fillId="0" borderId="16" xfId="59" applyFont="1" applyFill="1" applyBorder="1" applyAlignment="1">
      <alignment horizontal="left" wrapText="1"/>
      <protection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3" fontId="5" fillId="33" borderId="14" xfId="58" applyNumberFormat="1" applyFont="1" applyFill="1" applyBorder="1" applyAlignment="1">
      <alignment horizontal="center"/>
      <protection/>
    </xf>
    <xf numFmtId="3" fontId="6" fillId="33" borderId="14" xfId="58" applyNumberFormat="1" applyFont="1" applyFill="1" applyBorder="1" applyAlignment="1">
      <alignment horizontal="center"/>
      <protection/>
    </xf>
    <xf numFmtId="3" fontId="6" fillId="33" borderId="14" xfId="58" applyNumberFormat="1" applyFont="1" applyFill="1" applyBorder="1" applyAlignment="1">
      <alignment/>
      <protection/>
    </xf>
    <xf numFmtId="0" fontId="55" fillId="0" borderId="0" xfId="0" applyFont="1" applyAlignment="1">
      <alignment vertical="top"/>
    </xf>
    <xf numFmtId="3" fontId="6" fillId="0" borderId="0" xfId="58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6" fillId="0" borderId="0" xfId="53" applyBorder="1" applyAlignment="1" applyProtection="1">
      <alignment/>
      <protection/>
    </xf>
    <xf numFmtId="0" fontId="60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8" fillId="0" borderId="0" xfId="58" applyNumberFormat="1" applyFont="1" applyFill="1" applyBorder="1" applyAlignment="1">
      <alignment horizontal="center"/>
      <protection/>
    </xf>
    <xf numFmtId="3" fontId="8" fillId="8" borderId="11" xfId="58" applyNumberFormat="1" applyFont="1" applyFill="1" applyBorder="1" applyAlignment="1">
      <alignment/>
      <protection/>
    </xf>
    <xf numFmtId="3" fontId="8" fillId="35" borderId="14" xfId="58" applyNumberFormat="1" applyFont="1" applyFill="1" applyBorder="1" applyAlignment="1">
      <alignment horizontal="center" wrapText="1"/>
      <protection/>
    </xf>
    <xf numFmtId="3" fontId="8" fillId="35" borderId="14" xfId="58" applyNumberFormat="1" applyFont="1" applyFill="1" applyBorder="1" applyAlignment="1">
      <alignment horizontal="center"/>
      <protection/>
    </xf>
    <xf numFmtId="0" fontId="58" fillId="0" borderId="0" xfId="0" applyFont="1" applyAlignment="1">
      <alignment horizontal="center" wrapText="1"/>
    </xf>
    <xf numFmtId="0" fontId="6" fillId="36" borderId="13" xfId="58" applyFont="1" applyFill="1" applyBorder="1" applyAlignment="1">
      <alignment horizontal="center" vertical="center" wrapText="1"/>
      <protection/>
    </xf>
    <xf numFmtId="0" fontId="6" fillId="36" borderId="17" xfId="58" applyFont="1" applyFill="1" applyBorder="1" applyAlignment="1">
      <alignment horizontal="center" vertical="center" wrapText="1"/>
      <protection/>
    </xf>
    <xf numFmtId="0" fontId="6" fillId="36" borderId="14" xfId="58" applyFont="1" applyFill="1" applyBorder="1" applyAlignment="1">
      <alignment horizontal="center" vertical="center" wrapText="1"/>
      <protection/>
    </xf>
    <xf numFmtId="0" fontId="60" fillId="0" borderId="18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ažād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venta.Putnina@km.gov.lv" TargetMode="External" /><Relationship Id="rId2" Type="http://schemas.openxmlformats.org/officeDocument/2006/relationships/hyperlink" Target="mailto:Mara.Kalve@lnkc.gov.lv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venta.Putnina@km.gov.lv" TargetMode="External" /><Relationship Id="rId2" Type="http://schemas.openxmlformats.org/officeDocument/2006/relationships/hyperlink" Target="mailto:Mara.Kalve@lnkc.gov.lv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oventa.Putnina@km.gov.lv" TargetMode="External" /><Relationship Id="rId2" Type="http://schemas.openxmlformats.org/officeDocument/2006/relationships/hyperlink" Target="mailto:Mara.Kalve@lnkc.gov.l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3" width="12.421875" style="0" customWidth="1"/>
    <col min="4" max="4" width="10.140625" style="0" customWidth="1"/>
    <col min="5" max="5" width="12.7109375" style="0" customWidth="1"/>
  </cols>
  <sheetData>
    <row r="1" spans="1:5" ht="43.5" customHeight="1">
      <c r="A1" s="70" t="s">
        <v>51</v>
      </c>
      <c r="B1" s="70"/>
      <c r="C1" s="70"/>
      <c r="D1" s="70"/>
      <c r="E1" s="70"/>
    </row>
    <row r="3" spans="1:5" ht="30">
      <c r="A3" s="44" t="s">
        <v>18</v>
      </c>
      <c r="B3" s="68" t="s">
        <v>40</v>
      </c>
      <c r="C3" s="69">
        <v>2015</v>
      </c>
      <c r="D3" s="69">
        <v>2016</v>
      </c>
      <c r="E3" s="69">
        <v>2017</v>
      </c>
    </row>
    <row r="4" spans="1:5" ht="29.25">
      <c r="A4" s="30" t="s">
        <v>39</v>
      </c>
      <c r="B4" s="31">
        <f>355952/3</f>
        <v>118650.66666666667</v>
      </c>
      <c r="C4" s="31">
        <v>388582</v>
      </c>
      <c r="D4" s="31">
        <v>388582</v>
      </c>
      <c r="E4" s="31">
        <v>388582</v>
      </c>
    </row>
    <row r="5" spans="1:5" ht="43.5">
      <c r="A5" s="30" t="s">
        <v>52</v>
      </c>
      <c r="B5" s="31">
        <f>ROUND(50426/3,0)</f>
        <v>16809</v>
      </c>
      <c r="C5" s="31">
        <v>50426</v>
      </c>
      <c r="D5" s="31">
        <v>50426</v>
      </c>
      <c r="E5" s="31">
        <v>50426</v>
      </c>
    </row>
    <row r="6" spans="1:5" ht="72.75">
      <c r="A6" s="30" t="s">
        <v>30</v>
      </c>
      <c r="B6" s="31">
        <f>B7+B9+B10+B11</f>
        <v>15751</v>
      </c>
      <c r="C6" s="31">
        <f>C7+C9+C10+C11</f>
        <v>47254</v>
      </c>
      <c r="D6" s="31">
        <f>D7+D9+D10+D11</f>
        <v>47254</v>
      </c>
      <c r="E6" s="31">
        <f>E7+E9+E10+E11</f>
        <v>47254</v>
      </c>
    </row>
    <row r="7" spans="1:5" ht="30" hidden="1">
      <c r="A7" s="43" t="s">
        <v>26</v>
      </c>
      <c r="B7" s="36">
        <v>6053</v>
      </c>
      <c r="C7" s="36">
        <v>18158</v>
      </c>
      <c r="D7" s="36">
        <v>18158</v>
      </c>
      <c r="E7" s="36">
        <v>18158</v>
      </c>
    </row>
    <row r="8" spans="1:5" ht="15" hidden="1">
      <c r="A8" s="41" t="s">
        <v>25</v>
      </c>
      <c r="B8" s="42">
        <v>4897</v>
      </c>
      <c r="C8" s="42">
        <v>14692</v>
      </c>
      <c r="D8" s="42">
        <v>14692</v>
      </c>
      <c r="E8" s="42">
        <v>14692</v>
      </c>
    </row>
    <row r="9" spans="1:5" ht="30" hidden="1">
      <c r="A9" s="43" t="s">
        <v>28</v>
      </c>
      <c r="B9" s="36">
        <v>490</v>
      </c>
      <c r="C9" s="36">
        <v>1471</v>
      </c>
      <c r="D9" s="36">
        <v>1471</v>
      </c>
      <c r="E9" s="36">
        <v>1471</v>
      </c>
    </row>
    <row r="10" spans="1:5" ht="30" hidden="1">
      <c r="A10" s="43" t="s">
        <v>27</v>
      </c>
      <c r="B10" s="36">
        <v>9163</v>
      </c>
      <c r="C10" s="36">
        <v>27489</v>
      </c>
      <c r="D10" s="36">
        <v>27489</v>
      </c>
      <c r="E10" s="36">
        <v>27489</v>
      </c>
    </row>
    <row r="11" spans="1:5" ht="15" hidden="1">
      <c r="A11" s="40" t="s">
        <v>29</v>
      </c>
      <c r="B11" s="36">
        <v>45</v>
      </c>
      <c r="C11" s="36">
        <v>136</v>
      </c>
      <c r="D11" s="36">
        <v>136</v>
      </c>
      <c r="E11" s="36">
        <v>136</v>
      </c>
    </row>
    <row r="12" spans="1:5" ht="57.75">
      <c r="A12" s="46" t="s">
        <v>37</v>
      </c>
      <c r="B12" s="31">
        <f>ROUND((364615-53136)/0.702804/3,0)</f>
        <v>147732</v>
      </c>
      <c r="C12" s="31">
        <f>ROUND((355949-53136)/0.702804,0)</f>
        <v>430864</v>
      </c>
      <c r="D12" s="31">
        <f>ROUND((355949-53136)/0.702804,0)</f>
        <v>430864</v>
      </c>
      <c r="E12" s="31">
        <f>ROUND((355949-53136)/0.702804,0)</f>
        <v>430864</v>
      </c>
    </row>
    <row r="13" spans="1:5" ht="29.25">
      <c r="A13" s="46" t="s">
        <v>38</v>
      </c>
      <c r="B13" s="31">
        <v>34513</v>
      </c>
      <c r="C13" s="31">
        <v>196517</v>
      </c>
      <c r="D13" s="31">
        <v>336250</v>
      </c>
      <c r="E13" s="31">
        <v>336250</v>
      </c>
    </row>
    <row r="14" spans="1:5" ht="62.25" customHeight="1">
      <c r="A14" s="48" t="s">
        <v>31</v>
      </c>
      <c r="B14" s="45">
        <f>B6+B12+B13+B4+B5</f>
        <v>333455.6666666667</v>
      </c>
      <c r="C14" s="45">
        <f>C6+C12+C13+C4+C5</f>
        <v>1113643</v>
      </c>
      <c r="D14" s="45">
        <f>D6+D12+D13+D4+D5</f>
        <v>1253376</v>
      </c>
      <c r="E14" s="45">
        <f>E6+E12+E13+E4+E5</f>
        <v>1253376</v>
      </c>
    </row>
    <row r="15" spans="1:5" ht="29.25">
      <c r="A15" s="49" t="s">
        <v>32</v>
      </c>
      <c r="B15" s="50">
        <f>'2014'!I18</f>
        <v>381250</v>
      </c>
      <c r="C15" s="50">
        <f>'2015-2017'!I17</f>
        <v>1143739</v>
      </c>
      <c r="D15" s="50">
        <f>'2015-2017'!I17</f>
        <v>1143739</v>
      </c>
      <c r="E15" s="50">
        <f>'2015-2017'!I17</f>
        <v>1143739</v>
      </c>
    </row>
    <row r="16" spans="1:5" ht="15.75">
      <c r="A16" s="51" t="s">
        <v>33</v>
      </c>
      <c r="B16" s="52">
        <f>'2014'!I14</f>
        <v>102629</v>
      </c>
      <c r="C16" s="52">
        <f>'2015-2017'!I14</f>
        <v>307886</v>
      </c>
      <c r="D16" s="52">
        <f>C16</f>
        <v>307886</v>
      </c>
      <c r="E16" s="52">
        <f>C16</f>
        <v>307886</v>
      </c>
    </row>
    <row r="17" spans="1:5" ht="15.75">
      <c r="A17" s="51" t="s">
        <v>34</v>
      </c>
      <c r="B17" s="52">
        <f>ROUND(B16/1.2359,0)</f>
        <v>83040</v>
      </c>
      <c r="C17" s="52">
        <f>ROUND(C16/1.2359,0)</f>
        <v>249119</v>
      </c>
      <c r="D17" s="52">
        <f>ROUND(D16/1.2359,0)</f>
        <v>249119</v>
      </c>
      <c r="E17" s="52">
        <f>ROUND(E16/1.2359,0)</f>
        <v>249119</v>
      </c>
    </row>
    <row r="18" spans="1:5" ht="15.75">
      <c r="A18" s="51" t="s">
        <v>35</v>
      </c>
      <c r="B18" s="52">
        <f>'2014'!I11+'2014'!I8</f>
        <v>278621</v>
      </c>
      <c r="C18" s="52">
        <f>'2015-2017'!I8+'2015-2017'!I11</f>
        <v>835853</v>
      </c>
      <c r="D18" s="52">
        <f>C18</f>
        <v>835853</v>
      </c>
      <c r="E18" s="52">
        <f>C18</f>
        <v>835853</v>
      </c>
    </row>
    <row r="19" spans="1:5" ht="15">
      <c r="A19" s="30" t="s">
        <v>19</v>
      </c>
      <c r="B19" s="31">
        <f>B15-B14</f>
        <v>47794.333333333314</v>
      </c>
      <c r="C19" s="31">
        <f>C15-C14</f>
        <v>30096</v>
      </c>
      <c r="D19" s="31">
        <f>D15-D14</f>
        <v>-109637</v>
      </c>
      <c r="E19" s="31">
        <f>E15-E14</f>
        <v>-109637</v>
      </c>
    </row>
    <row r="20" spans="1:5" ht="15">
      <c r="A20" s="53" t="s">
        <v>33</v>
      </c>
      <c r="B20">
        <v>0</v>
      </c>
      <c r="C20">
        <v>0</v>
      </c>
      <c r="D20">
        <v>0</v>
      </c>
      <c r="E20">
        <v>0</v>
      </c>
    </row>
    <row r="21" spans="1:5" ht="15">
      <c r="A21" s="53" t="s">
        <v>36</v>
      </c>
      <c r="B21" s="47">
        <f>B15-B14</f>
        <v>47794.333333333314</v>
      </c>
      <c r="C21" s="47">
        <f>C19</f>
        <v>30096</v>
      </c>
      <c r="D21" s="47">
        <f>D19</f>
        <v>-109637</v>
      </c>
      <c r="E21" s="47">
        <f>E19</f>
        <v>-109637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5" zoomScaleNormal="85" zoomScalePageLayoutView="0" workbookViewId="0" topLeftCell="A1">
      <selection activeCell="P39" sqref="P39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3" width="12.421875" style="0" customWidth="1"/>
    <col min="4" max="4" width="10.140625" style="0" customWidth="1"/>
    <col min="5" max="5" width="12.7109375" style="0" customWidth="1"/>
    <col min="6" max="6" width="10.28125" style="0" customWidth="1"/>
    <col min="7" max="7" width="12.57421875" style="0" customWidth="1"/>
    <col min="8" max="8" width="10.140625" style="0" customWidth="1"/>
    <col min="9" max="9" width="12.57421875" style="0" customWidth="1"/>
  </cols>
  <sheetData>
    <row r="1" spans="2:7" ht="27.75" customHeight="1">
      <c r="B1" s="75" t="s">
        <v>13</v>
      </c>
      <c r="C1" s="75"/>
      <c r="D1" s="75"/>
      <c r="E1" s="75"/>
      <c r="G1" s="38" t="s">
        <v>21</v>
      </c>
    </row>
    <row r="2" spans="2:7" ht="23.25" customHeight="1">
      <c r="B2" s="74" t="s">
        <v>4</v>
      </c>
      <c r="C2" s="74"/>
      <c r="D2" s="74"/>
      <c r="E2" s="74"/>
      <c r="G2" t="s">
        <v>24</v>
      </c>
    </row>
    <row r="3" spans="1:9" ht="45" customHeight="1">
      <c r="A3" s="76" t="s">
        <v>11</v>
      </c>
      <c r="B3" s="77"/>
      <c r="C3" s="77"/>
      <c r="D3" s="77"/>
      <c r="E3" s="77"/>
      <c r="F3" s="77"/>
      <c r="G3" s="77"/>
      <c r="H3" s="77"/>
      <c r="I3" s="77"/>
    </row>
    <row r="4" spans="1:9" ht="9" customHeight="1">
      <c r="A4" s="8"/>
      <c r="B4" s="7"/>
      <c r="C4" s="7"/>
      <c r="D4" s="7"/>
      <c r="E4" s="7"/>
      <c r="F4" s="7"/>
      <c r="G4" s="7"/>
      <c r="H4" s="7"/>
      <c r="I4" s="7"/>
    </row>
    <row r="5" spans="1:9" ht="9" customHeight="1">
      <c r="A5" s="8"/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10"/>
      <c r="B6" s="73" t="s">
        <v>1</v>
      </c>
      <c r="C6" s="73"/>
      <c r="D6" s="71" t="s">
        <v>2</v>
      </c>
      <c r="E6" s="72"/>
      <c r="F6" s="71" t="s">
        <v>3</v>
      </c>
      <c r="G6" s="72"/>
      <c r="H6" s="71" t="s">
        <v>0</v>
      </c>
      <c r="I6" s="72"/>
    </row>
    <row r="7" spans="1:9" ht="52.5" customHeight="1">
      <c r="A7" s="11"/>
      <c r="B7" s="14" t="s">
        <v>9</v>
      </c>
      <c r="C7" s="14" t="s">
        <v>10</v>
      </c>
      <c r="D7" s="15" t="s">
        <v>9</v>
      </c>
      <c r="E7" s="15" t="s">
        <v>10</v>
      </c>
      <c r="F7" s="15" t="s">
        <v>9</v>
      </c>
      <c r="G7" s="15" t="s">
        <v>10</v>
      </c>
      <c r="H7" s="15" t="s">
        <v>9</v>
      </c>
      <c r="I7" s="15" t="s">
        <v>10</v>
      </c>
    </row>
    <row r="8" spans="1:9" ht="77.25" customHeight="1">
      <c r="A8" s="22" t="s">
        <v>14</v>
      </c>
      <c r="B8" s="23">
        <f>B9+B10</f>
        <v>1271</v>
      </c>
      <c r="C8" s="23">
        <f aca="true" t="shared" si="0" ref="C8:I8">C9+C10</f>
        <v>200250</v>
      </c>
      <c r="D8" s="23">
        <f t="shared" si="0"/>
        <v>157</v>
      </c>
      <c r="E8" s="23">
        <f t="shared" si="0"/>
        <v>61844</v>
      </c>
      <c r="F8" s="23">
        <f t="shared" si="0"/>
        <v>19</v>
      </c>
      <c r="G8" s="23">
        <f t="shared" si="0"/>
        <v>9357</v>
      </c>
      <c r="H8" s="23">
        <f t="shared" si="0"/>
        <v>1447</v>
      </c>
      <c r="I8" s="23">
        <f t="shared" si="0"/>
        <v>271451</v>
      </c>
    </row>
    <row r="9" spans="1:9" ht="97.5" customHeight="1">
      <c r="A9" s="12" t="s">
        <v>7</v>
      </c>
      <c r="B9" s="18">
        <v>1049</v>
      </c>
      <c r="C9" s="18">
        <f>ROUNDUP(B9*31.87*4*1.2359,0)</f>
        <v>165273</v>
      </c>
      <c r="D9" s="18">
        <v>101</v>
      </c>
      <c r="E9" s="18">
        <f>ROUND(D9*79.68*4*1.2359,0)</f>
        <v>39785</v>
      </c>
      <c r="F9" s="18">
        <v>11</v>
      </c>
      <c r="G9" s="18">
        <f>ROUNDUP(F9*99.6*4*1.2359,0)</f>
        <v>5417</v>
      </c>
      <c r="H9" s="20">
        <f>SUM(B9+D9+F9)</f>
        <v>1161</v>
      </c>
      <c r="I9" s="20">
        <f>C9+E9+G9</f>
        <v>210475</v>
      </c>
    </row>
    <row r="10" spans="1:9" ht="89.25" customHeight="1">
      <c r="A10" s="13" t="s">
        <v>8</v>
      </c>
      <c r="B10" s="19">
        <v>222</v>
      </c>
      <c r="C10" s="19">
        <f>ROUNDUP(B10*31.87*4*1.2359,0)</f>
        <v>34977</v>
      </c>
      <c r="D10" s="19">
        <v>56</v>
      </c>
      <c r="E10" s="19">
        <f>ROUND(D10*79.68*4*1.2359,0)</f>
        <v>22059</v>
      </c>
      <c r="F10" s="19">
        <v>8</v>
      </c>
      <c r="G10" s="19">
        <f>ROUNDUP(F10*99.6*4*1.2359,0)</f>
        <v>3940</v>
      </c>
      <c r="H10" s="20">
        <f>SUM(B10+D10+F10)</f>
        <v>286</v>
      </c>
      <c r="I10" s="21">
        <f aca="true" t="shared" si="1" ref="I10:I16">C10+E10+G10</f>
        <v>60976</v>
      </c>
    </row>
    <row r="11" spans="1:9" ht="89.25" customHeight="1">
      <c r="A11" s="22" t="s">
        <v>20</v>
      </c>
      <c r="B11" s="25">
        <f>B12+B13</f>
        <v>28</v>
      </c>
      <c r="C11" s="25">
        <f aca="true" t="shared" si="2" ref="C11:I11">C12+C13</f>
        <v>4413</v>
      </c>
      <c r="D11" s="25">
        <f t="shared" si="2"/>
        <v>7</v>
      </c>
      <c r="E11" s="25">
        <f t="shared" si="2"/>
        <v>2757</v>
      </c>
      <c r="F11" s="25">
        <f t="shared" si="2"/>
        <v>0</v>
      </c>
      <c r="G11" s="25">
        <f t="shared" si="2"/>
        <v>0</v>
      </c>
      <c r="H11" s="25">
        <f t="shared" si="2"/>
        <v>35</v>
      </c>
      <c r="I11" s="25">
        <f t="shared" si="2"/>
        <v>7170</v>
      </c>
    </row>
    <row r="12" spans="1:9" ht="89.25" customHeight="1">
      <c r="A12" s="12" t="s">
        <v>7</v>
      </c>
      <c r="B12" s="37">
        <v>26</v>
      </c>
      <c r="C12" s="18">
        <f>ROUNDUP(B12*31.87*4*1.2359,0)</f>
        <v>4097</v>
      </c>
      <c r="D12" s="37">
        <v>6</v>
      </c>
      <c r="E12" s="18">
        <f>ROUND(D12*79.68*4*1.2359,0)</f>
        <v>2363</v>
      </c>
      <c r="F12" s="37">
        <v>0</v>
      </c>
      <c r="G12" s="18">
        <f>ROUNDUP(F12*99.6*4*1.2359,0)</f>
        <v>0</v>
      </c>
      <c r="H12" s="20">
        <f>SUM(B12+D12+F12)</f>
        <v>32</v>
      </c>
      <c r="I12" s="20">
        <f>C12+E12+G12</f>
        <v>6460</v>
      </c>
    </row>
    <row r="13" spans="1:9" ht="89.25" customHeight="1">
      <c r="A13" s="13" t="s">
        <v>8</v>
      </c>
      <c r="B13" s="19">
        <v>2</v>
      </c>
      <c r="C13" s="19">
        <f>ROUNDUP(B13*31.87*4*1.2359,0)</f>
        <v>316</v>
      </c>
      <c r="D13" s="19">
        <v>1</v>
      </c>
      <c r="E13" s="19">
        <f>ROUND(D13*79.68*4*1.2359,0)</f>
        <v>394</v>
      </c>
      <c r="F13" s="19">
        <v>0</v>
      </c>
      <c r="G13" s="19">
        <f>ROUNDUP(F13*99.6*4*1.2359,0)</f>
        <v>0</v>
      </c>
      <c r="H13" s="20">
        <f>SUM(B13+D13+F13)</f>
        <v>3</v>
      </c>
      <c r="I13" s="21">
        <f t="shared" si="1"/>
        <v>710</v>
      </c>
    </row>
    <row r="14" spans="1:9" ht="77.25" customHeight="1">
      <c r="A14" s="24" t="s">
        <v>12</v>
      </c>
      <c r="B14" s="25">
        <f>B15+B16</f>
        <v>467</v>
      </c>
      <c r="C14" s="25">
        <f aca="true" t="shared" si="3" ref="C14:I14">C15+C16</f>
        <v>73578</v>
      </c>
      <c r="D14" s="25">
        <f t="shared" si="3"/>
        <v>65</v>
      </c>
      <c r="E14" s="25">
        <f t="shared" si="3"/>
        <v>25604</v>
      </c>
      <c r="F14" s="25">
        <f t="shared" si="3"/>
        <v>7</v>
      </c>
      <c r="G14" s="25">
        <f t="shared" si="3"/>
        <v>3447</v>
      </c>
      <c r="H14" s="25">
        <f t="shared" si="3"/>
        <v>539</v>
      </c>
      <c r="I14" s="25">
        <f t="shared" si="3"/>
        <v>102629</v>
      </c>
    </row>
    <row r="15" spans="1:9" ht="96.75" customHeight="1">
      <c r="A15" s="12" t="s">
        <v>7</v>
      </c>
      <c r="B15" s="18">
        <v>394</v>
      </c>
      <c r="C15" s="18">
        <f>ROUNDUP(B15*31.87*4*1.2359,0)</f>
        <v>62076</v>
      </c>
      <c r="D15" s="18">
        <v>46</v>
      </c>
      <c r="E15" s="18">
        <f>ROUND(D15*79.68*4*1.2359,0)</f>
        <v>18120</v>
      </c>
      <c r="F15" s="18">
        <v>0</v>
      </c>
      <c r="G15" s="18">
        <f>ROUNDUP(F15*99.6*4*1.2359,0)</f>
        <v>0</v>
      </c>
      <c r="H15" s="20">
        <f>SUM(B15+D15+F15)</f>
        <v>440</v>
      </c>
      <c r="I15" s="20">
        <f t="shared" si="1"/>
        <v>80196</v>
      </c>
    </row>
    <row r="16" spans="1:9" ht="93.75" customHeight="1">
      <c r="A16" s="13" t="s">
        <v>8</v>
      </c>
      <c r="B16" s="19">
        <v>73</v>
      </c>
      <c r="C16" s="19">
        <f>ROUNDUP(B16*31.87*4*1.2359,0)</f>
        <v>11502</v>
      </c>
      <c r="D16" s="19">
        <v>19</v>
      </c>
      <c r="E16" s="19">
        <f>ROUND(D16*79.68*4*1.2359,0)</f>
        <v>7484</v>
      </c>
      <c r="F16" s="19">
        <v>7</v>
      </c>
      <c r="G16" s="19">
        <f>ROUNDUP(F16*99.6*4*1.2359,0)</f>
        <v>3447</v>
      </c>
      <c r="H16" s="20">
        <f>SUM(B16+D16+F16)</f>
        <v>99</v>
      </c>
      <c r="I16" s="21">
        <f t="shared" si="1"/>
        <v>22433</v>
      </c>
    </row>
    <row r="17" spans="1:9" ht="40.5" customHeight="1">
      <c r="A17" s="34"/>
      <c r="B17" s="35"/>
      <c r="C17" s="35"/>
      <c r="D17" s="35"/>
      <c r="E17" s="35"/>
      <c r="F17" s="35"/>
      <c r="G17" s="35"/>
      <c r="H17" s="35"/>
      <c r="I17" s="35"/>
    </row>
    <row r="18" spans="1:9" ht="40.5" customHeight="1">
      <c r="A18" s="34" t="s">
        <v>15</v>
      </c>
      <c r="B18" s="35">
        <f>B8+B11+B14</f>
        <v>1766</v>
      </c>
      <c r="C18" s="35">
        <f aca="true" t="shared" si="4" ref="C18:I18">C8+C11+C14</f>
        <v>278241</v>
      </c>
      <c r="D18" s="35">
        <f t="shared" si="4"/>
        <v>229</v>
      </c>
      <c r="E18" s="35">
        <f t="shared" si="4"/>
        <v>90205</v>
      </c>
      <c r="F18" s="35">
        <f t="shared" si="4"/>
        <v>26</v>
      </c>
      <c r="G18" s="35">
        <f t="shared" si="4"/>
        <v>12804</v>
      </c>
      <c r="H18" s="35">
        <f t="shared" si="4"/>
        <v>2021</v>
      </c>
      <c r="I18" s="35">
        <f t="shared" si="4"/>
        <v>381250</v>
      </c>
    </row>
    <row r="19" spans="1:9" ht="40.5" customHeight="1">
      <c r="A19" s="32" t="s">
        <v>16</v>
      </c>
      <c r="B19" s="33">
        <f>B9++B12+B15</f>
        <v>1469</v>
      </c>
      <c r="C19" s="33">
        <f aca="true" t="shared" si="5" ref="C19:H19">C9++C12+C15</f>
        <v>231446</v>
      </c>
      <c r="D19" s="33">
        <f t="shared" si="5"/>
        <v>153</v>
      </c>
      <c r="E19" s="33">
        <f t="shared" si="5"/>
        <v>60268</v>
      </c>
      <c r="F19" s="33">
        <f t="shared" si="5"/>
        <v>11</v>
      </c>
      <c r="G19" s="33">
        <f t="shared" si="5"/>
        <v>5417</v>
      </c>
      <c r="H19" s="33">
        <f t="shared" si="5"/>
        <v>1633</v>
      </c>
      <c r="I19" s="33">
        <f>I9++I12+I15</f>
        <v>297131</v>
      </c>
    </row>
    <row r="20" spans="1:9" ht="40.5" customHeight="1">
      <c r="A20" s="32" t="s">
        <v>17</v>
      </c>
      <c r="B20" s="33">
        <f>B10+B13+B16</f>
        <v>297</v>
      </c>
      <c r="C20" s="33">
        <f aca="true" t="shared" si="6" ref="C20:H20">C10+C13+C16</f>
        <v>46795</v>
      </c>
      <c r="D20" s="33">
        <f t="shared" si="6"/>
        <v>76</v>
      </c>
      <c r="E20" s="33">
        <f t="shared" si="6"/>
        <v>29937</v>
      </c>
      <c r="F20" s="33">
        <f t="shared" si="6"/>
        <v>15</v>
      </c>
      <c r="G20" s="33">
        <f t="shared" si="6"/>
        <v>7387</v>
      </c>
      <c r="H20" s="33">
        <f t="shared" si="6"/>
        <v>388</v>
      </c>
      <c r="I20" s="33">
        <f>I10+I13+I16</f>
        <v>84119</v>
      </c>
    </row>
    <row r="21" spans="1:9" ht="93.75" customHeight="1">
      <c r="A21" s="59" t="s">
        <v>6</v>
      </c>
      <c r="B21" s="26"/>
      <c r="C21" s="26"/>
      <c r="D21" s="26"/>
      <c r="E21" s="27"/>
      <c r="F21" s="27"/>
      <c r="G21" s="27"/>
      <c r="H21" s="28"/>
      <c r="I21" s="29"/>
    </row>
    <row r="22" spans="1:9" ht="24" customHeight="1">
      <c r="A22" s="3" t="s">
        <v>42</v>
      </c>
      <c r="B22" s="61"/>
      <c r="D22" s="62" t="s">
        <v>5</v>
      </c>
      <c r="E22" s="3"/>
      <c r="G22" s="4"/>
      <c r="H22" s="4"/>
      <c r="I22" s="4"/>
    </row>
    <row r="23" spans="1:9" ht="25.5" customHeight="1">
      <c r="A23" s="3"/>
      <c r="B23" s="61"/>
      <c r="C23" s="62"/>
      <c r="D23" s="63"/>
      <c r="E23" s="3"/>
      <c r="G23" s="4"/>
      <c r="H23" s="4"/>
      <c r="I23" s="4"/>
    </row>
    <row r="24" spans="1:9" ht="15">
      <c r="A24" s="3" t="s">
        <v>43</v>
      </c>
      <c r="B24" s="62" t="s">
        <v>44</v>
      </c>
      <c r="C24" s="63"/>
      <c r="D24" s="63" t="s">
        <v>45</v>
      </c>
      <c r="E24" s="3"/>
      <c r="G24" s="3"/>
      <c r="H24" s="3"/>
      <c r="I24" s="3"/>
    </row>
    <row r="25" spans="1:5" ht="15">
      <c r="A25" s="3"/>
      <c r="B25" s="62"/>
      <c r="C25" s="63"/>
      <c r="D25" s="3"/>
      <c r="E25" s="3"/>
    </row>
    <row r="26" spans="1:5" ht="15">
      <c r="A26" s="3" t="s">
        <v>46</v>
      </c>
      <c r="B26" s="62"/>
      <c r="C26" s="63"/>
      <c r="D26" s="3"/>
      <c r="E26" s="3"/>
    </row>
    <row r="27" spans="1:5" ht="15">
      <c r="A27" s="64" t="s">
        <v>47</v>
      </c>
      <c r="B27" s="62"/>
      <c r="C27" s="63"/>
      <c r="D27" s="3"/>
      <c r="E27" s="3"/>
    </row>
    <row r="28" spans="1:5" ht="15">
      <c r="A28" s="65" t="s">
        <v>48</v>
      </c>
      <c r="B28" s="62" t="s">
        <v>49</v>
      </c>
      <c r="C28" s="63"/>
      <c r="D28" s="63" t="s">
        <v>50</v>
      </c>
      <c r="E28" s="3"/>
    </row>
  </sheetData>
  <sheetProtection/>
  <mergeCells count="7">
    <mergeCell ref="H6:I6"/>
    <mergeCell ref="D6:E6"/>
    <mergeCell ref="F6:G6"/>
    <mergeCell ref="B6:C6"/>
    <mergeCell ref="B2:E2"/>
    <mergeCell ref="B1:E1"/>
    <mergeCell ref="A3:I3"/>
  </mergeCells>
  <hyperlinks>
    <hyperlink ref="D24" r:id="rId1" display="Roventa.Putnina@km.gov.lv"/>
    <hyperlink ref="D28" r:id="rId2" display="Mara.Kalve@lnkc.gov.lv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6">
      <selection activeCell="P9" sqref="P9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3" width="12.421875" style="0" customWidth="1"/>
    <col min="4" max="4" width="10.140625" style="0" customWidth="1"/>
    <col min="5" max="5" width="12.7109375" style="0" customWidth="1"/>
    <col min="6" max="6" width="10.28125" style="0" customWidth="1"/>
    <col min="7" max="7" width="12.57421875" style="0" customWidth="1"/>
    <col min="8" max="8" width="10.140625" style="0" customWidth="1"/>
    <col min="9" max="9" width="12.57421875" style="0" customWidth="1"/>
  </cols>
  <sheetData>
    <row r="1" spans="2:7" ht="27.75" customHeight="1">
      <c r="B1" s="75" t="s">
        <v>13</v>
      </c>
      <c r="C1" s="75"/>
      <c r="D1" s="75"/>
      <c r="E1" s="75"/>
      <c r="G1" s="39" t="s">
        <v>22</v>
      </c>
    </row>
    <row r="2" spans="2:7" ht="23.25" customHeight="1">
      <c r="B2" s="74" t="s">
        <v>4</v>
      </c>
      <c r="C2" s="74"/>
      <c r="D2" s="74"/>
      <c r="E2" s="74"/>
      <c r="G2" t="s">
        <v>23</v>
      </c>
    </row>
    <row r="3" spans="1:9" ht="45" customHeight="1">
      <c r="A3" s="76" t="s">
        <v>11</v>
      </c>
      <c r="B3" s="77"/>
      <c r="C3" s="77"/>
      <c r="D3" s="77"/>
      <c r="E3" s="77"/>
      <c r="F3" s="77"/>
      <c r="G3" s="77"/>
      <c r="H3" s="77"/>
      <c r="I3" s="77"/>
    </row>
    <row r="4" spans="1:9" ht="9" customHeight="1">
      <c r="A4" s="16"/>
      <c r="B4" s="17"/>
      <c r="C4" s="17"/>
      <c r="D4" s="17"/>
      <c r="E4" s="17"/>
      <c r="F4" s="17"/>
      <c r="G4" s="17"/>
      <c r="H4" s="17"/>
      <c r="I4" s="17"/>
    </row>
    <row r="5" spans="1:9" ht="9" customHeight="1">
      <c r="A5" s="16"/>
      <c r="B5" s="17"/>
      <c r="C5" s="17"/>
      <c r="D5" s="17"/>
      <c r="E5" s="17"/>
      <c r="F5" s="17"/>
      <c r="G5" s="17"/>
      <c r="H5" s="17"/>
      <c r="I5" s="17"/>
    </row>
    <row r="6" spans="1:9" ht="15.75" customHeight="1">
      <c r="A6" s="10"/>
      <c r="B6" s="73" t="s">
        <v>1</v>
      </c>
      <c r="C6" s="73"/>
      <c r="D6" s="71" t="s">
        <v>2</v>
      </c>
      <c r="E6" s="72"/>
      <c r="F6" s="71" t="s">
        <v>3</v>
      </c>
      <c r="G6" s="72"/>
      <c r="H6" s="71" t="s">
        <v>0</v>
      </c>
      <c r="I6" s="72"/>
    </row>
    <row r="7" spans="1:9" ht="52.5" customHeight="1">
      <c r="A7" s="11"/>
      <c r="B7" s="14" t="s">
        <v>9</v>
      </c>
      <c r="C7" s="14" t="s">
        <v>10</v>
      </c>
      <c r="D7" s="15" t="s">
        <v>9</v>
      </c>
      <c r="E7" s="15" t="s">
        <v>10</v>
      </c>
      <c r="F7" s="15" t="s">
        <v>9</v>
      </c>
      <c r="G7" s="15" t="s">
        <v>10</v>
      </c>
      <c r="H7" s="15" t="s">
        <v>9</v>
      </c>
      <c r="I7" s="15" t="s">
        <v>10</v>
      </c>
    </row>
    <row r="8" spans="1:9" ht="77.25" customHeight="1">
      <c r="A8" s="22" t="s">
        <v>14</v>
      </c>
      <c r="B8" s="23">
        <f>B9+B10</f>
        <v>1271</v>
      </c>
      <c r="C8" s="23">
        <f aca="true" t="shared" si="0" ref="C8:I8">C9+C10</f>
        <v>600748</v>
      </c>
      <c r="D8" s="23">
        <f t="shared" si="0"/>
        <v>157</v>
      </c>
      <c r="E8" s="23">
        <f t="shared" si="0"/>
        <v>185530</v>
      </c>
      <c r="F8" s="23">
        <f t="shared" si="0"/>
        <v>19</v>
      </c>
      <c r="G8" s="23">
        <f t="shared" si="0"/>
        <v>28067</v>
      </c>
      <c r="H8" s="23">
        <f t="shared" si="0"/>
        <v>1447</v>
      </c>
      <c r="I8" s="23">
        <f t="shared" si="0"/>
        <v>814345</v>
      </c>
    </row>
    <row r="9" spans="1:9" ht="97.5" customHeight="1">
      <c r="A9" s="12" t="s">
        <v>7</v>
      </c>
      <c r="B9" s="18">
        <v>1049</v>
      </c>
      <c r="C9" s="18">
        <f>ROUNDUP(B9*31.87*12*1.2359,0)</f>
        <v>495818</v>
      </c>
      <c r="D9" s="18">
        <v>101</v>
      </c>
      <c r="E9" s="18">
        <f>ROUND(D9*79.68*12*1.2359,0)</f>
        <v>119354</v>
      </c>
      <c r="F9" s="18">
        <v>11</v>
      </c>
      <c r="G9" s="18">
        <f>ROUNDUP(F9*99.6*12*1.2359,0)</f>
        <v>16249</v>
      </c>
      <c r="H9" s="20">
        <f>SUM(B9+D9+F9)</f>
        <v>1161</v>
      </c>
      <c r="I9" s="20">
        <f>C9+E9+G9</f>
        <v>631421</v>
      </c>
    </row>
    <row r="10" spans="1:9" ht="89.25" customHeight="1">
      <c r="A10" s="13" t="s">
        <v>8</v>
      </c>
      <c r="B10" s="19">
        <v>222</v>
      </c>
      <c r="C10" s="19">
        <f aca="true" t="shared" si="1" ref="C10:C16">ROUNDUP(B10*31.87*12*1.2359,0)</f>
        <v>104930</v>
      </c>
      <c r="D10" s="19">
        <v>56</v>
      </c>
      <c r="E10" s="19">
        <f aca="true" t="shared" si="2" ref="E10:E16">ROUND(D10*79.68*12*1.2359,0)</f>
        <v>66176</v>
      </c>
      <c r="F10" s="19">
        <v>8</v>
      </c>
      <c r="G10" s="19">
        <f aca="true" t="shared" si="3" ref="G10:G16">ROUNDUP(F10*99.6*12*1.2359,0)</f>
        <v>11818</v>
      </c>
      <c r="H10" s="20">
        <f>SUM(B10+D10+F10)</f>
        <v>286</v>
      </c>
      <c r="I10" s="21">
        <f aca="true" t="shared" si="4" ref="I10:I16">C10+E10+G10</f>
        <v>182924</v>
      </c>
    </row>
    <row r="11" spans="1:9" ht="89.25" customHeight="1">
      <c r="A11" s="22" t="s">
        <v>20</v>
      </c>
      <c r="B11" s="25">
        <f>B12+B13</f>
        <v>28</v>
      </c>
      <c r="C11" s="25">
        <f aca="true" t="shared" si="5" ref="C11:I11">C12+C13</f>
        <v>13236</v>
      </c>
      <c r="D11" s="25">
        <f t="shared" si="5"/>
        <v>7</v>
      </c>
      <c r="E11" s="25">
        <f t="shared" si="5"/>
        <v>8272</v>
      </c>
      <c r="F11" s="25">
        <f t="shared" si="5"/>
        <v>0</v>
      </c>
      <c r="G11" s="25">
        <f t="shared" si="5"/>
        <v>0</v>
      </c>
      <c r="H11" s="25">
        <f t="shared" si="5"/>
        <v>35</v>
      </c>
      <c r="I11" s="25">
        <f t="shared" si="5"/>
        <v>21508</v>
      </c>
    </row>
    <row r="12" spans="1:9" ht="89.25" customHeight="1">
      <c r="A12" s="12" t="s">
        <v>7</v>
      </c>
      <c r="B12" s="37">
        <v>26</v>
      </c>
      <c r="C12" s="18">
        <f>ROUNDUP(B12*31.87*12*1.2359,0)</f>
        <v>12290</v>
      </c>
      <c r="D12" s="37">
        <v>6</v>
      </c>
      <c r="E12" s="18">
        <f>ROUND(D12*79.68*12*1.2359,0)</f>
        <v>7090</v>
      </c>
      <c r="F12" s="37">
        <v>0</v>
      </c>
      <c r="G12" s="18">
        <f>ROUNDUP(F12*99.6*12*1.2359,0)</f>
        <v>0</v>
      </c>
      <c r="H12" s="20">
        <f>SUM(B12+D12+F12)</f>
        <v>32</v>
      </c>
      <c r="I12" s="20">
        <f>C12+E12+G12</f>
        <v>19380</v>
      </c>
    </row>
    <row r="13" spans="1:9" ht="89.25" customHeight="1">
      <c r="A13" s="13" t="s">
        <v>8</v>
      </c>
      <c r="B13" s="19">
        <v>2</v>
      </c>
      <c r="C13" s="19">
        <f t="shared" si="1"/>
        <v>946</v>
      </c>
      <c r="D13" s="19">
        <v>1</v>
      </c>
      <c r="E13" s="19">
        <f t="shared" si="2"/>
        <v>1182</v>
      </c>
      <c r="F13" s="19">
        <v>0</v>
      </c>
      <c r="G13" s="19">
        <f t="shared" si="3"/>
        <v>0</v>
      </c>
      <c r="H13" s="20">
        <f>SUM(B13+D13+F13)</f>
        <v>3</v>
      </c>
      <c r="I13" s="21">
        <f t="shared" si="4"/>
        <v>2128</v>
      </c>
    </row>
    <row r="14" spans="1:9" ht="77.25" customHeight="1">
      <c r="A14" s="24" t="s">
        <v>12</v>
      </c>
      <c r="B14" s="25">
        <f>B15+B16</f>
        <v>467</v>
      </c>
      <c r="C14" s="25">
        <f aca="true" t="shared" si="6" ref="C14:I14">C15+C16</f>
        <v>220733</v>
      </c>
      <c r="D14" s="25">
        <f t="shared" si="6"/>
        <v>65</v>
      </c>
      <c r="E14" s="25">
        <f t="shared" si="6"/>
        <v>76812</v>
      </c>
      <c r="F14" s="25">
        <f t="shared" si="6"/>
        <v>7</v>
      </c>
      <c r="G14" s="25">
        <f t="shared" si="6"/>
        <v>10341</v>
      </c>
      <c r="H14" s="25">
        <f t="shared" si="6"/>
        <v>539</v>
      </c>
      <c r="I14" s="25">
        <f t="shared" si="6"/>
        <v>307886</v>
      </c>
    </row>
    <row r="15" spans="1:9" ht="96.75" customHeight="1">
      <c r="A15" s="12" t="s">
        <v>7</v>
      </c>
      <c r="B15" s="18">
        <v>394</v>
      </c>
      <c r="C15" s="18">
        <f t="shared" si="1"/>
        <v>186228</v>
      </c>
      <c r="D15" s="18">
        <v>46</v>
      </c>
      <c r="E15" s="18">
        <f t="shared" si="2"/>
        <v>54359</v>
      </c>
      <c r="F15" s="18">
        <v>0</v>
      </c>
      <c r="G15" s="18">
        <f t="shared" si="3"/>
        <v>0</v>
      </c>
      <c r="H15" s="20">
        <f>SUM(B15+D15+F15)</f>
        <v>440</v>
      </c>
      <c r="I15" s="20">
        <f t="shared" si="4"/>
        <v>240587</v>
      </c>
    </row>
    <row r="16" spans="1:9" ht="93.75" customHeight="1">
      <c r="A16" s="13" t="s">
        <v>8</v>
      </c>
      <c r="B16" s="19">
        <v>73</v>
      </c>
      <c r="C16" s="19">
        <f t="shared" si="1"/>
        <v>34505</v>
      </c>
      <c r="D16" s="19">
        <v>19</v>
      </c>
      <c r="E16" s="19">
        <f t="shared" si="2"/>
        <v>22453</v>
      </c>
      <c r="F16" s="19">
        <v>7</v>
      </c>
      <c r="G16" s="19">
        <f t="shared" si="3"/>
        <v>10341</v>
      </c>
      <c r="H16" s="20">
        <f>SUM(B16+D16+F16)</f>
        <v>99</v>
      </c>
      <c r="I16" s="21">
        <f t="shared" si="4"/>
        <v>67299</v>
      </c>
    </row>
    <row r="17" spans="1:9" ht="40.5" customHeight="1">
      <c r="A17" s="34" t="s">
        <v>15</v>
      </c>
      <c r="B17" s="35">
        <f>B8+B11+B14</f>
        <v>1766</v>
      </c>
      <c r="C17" s="35">
        <f aca="true" t="shared" si="7" ref="C17:I17">C8+C11+C14</f>
        <v>834717</v>
      </c>
      <c r="D17" s="35">
        <f t="shared" si="7"/>
        <v>229</v>
      </c>
      <c r="E17" s="35">
        <f t="shared" si="7"/>
        <v>270614</v>
      </c>
      <c r="F17" s="35">
        <f t="shared" si="7"/>
        <v>26</v>
      </c>
      <c r="G17" s="35">
        <f t="shared" si="7"/>
        <v>38408</v>
      </c>
      <c r="H17" s="35">
        <f t="shared" si="7"/>
        <v>2021</v>
      </c>
      <c r="I17" s="35">
        <f t="shared" si="7"/>
        <v>1143739</v>
      </c>
    </row>
    <row r="18" spans="1:9" ht="40.5" customHeight="1">
      <c r="A18" s="32" t="s">
        <v>16</v>
      </c>
      <c r="B18" s="33">
        <f>B9++B12+B15</f>
        <v>1469</v>
      </c>
      <c r="C18" s="33">
        <f aca="true" t="shared" si="8" ref="C18:I18">C9++C12+C15</f>
        <v>694336</v>
      </c>
      <c r="D18" s="33">
        <f t="shared" si="8"/>
        <v>153</v>
      </c>
      <c r="E18" s="33">
        <f t="shared" si="8"/>
        <v>180803</v>
      </c>
      <c r="F18" s="33">
        <f t="shared" si="8"/>
        <v>11</v>
      </c>
      <c r="G18" s="33">
        <f t="shared" si="8"/>
        <v>16249</v>
      </c>
      <c r="H18" s="33">
        <f t="shared" si="8"/>
        <v>1633</v>
      </c>
      <c r="I18" s="33">
        <f t="shared" si="8"/>
        <v>891388</v>
      </c>
    </row>
    <row r="19" spans="1:9" ht="40.5" customHeight="1">
      <c r="A19" s="32" t="s">
        <v>17</v>
      </c>
      <c r="B19" s="33">
        <f>B10+B13+B16</f>
        <v>297</v>
      </c>
      <c r="C19" s="33">
        <f aca="true" t="shared" si="9" ref="C19:I19">C10+C13+C16</f>
        <v>140381</v>
      </c>
      <c r="D19" s="67">
        <f t="shared" si="9"/>
        <v>76</v>
      </c>
      <c r="E19" s="33">
        <f t="shared" si="9"/>
        <v>89811</v>
      </c>
      <c r="F19" s="33">
        <f t="shared" si="9"/>
        <v>15</v>
      </c>
      <c r="G19" s="33">
        <f t="shared" si="9"/>
        <v>22159</v>
      </c>
      <c r="H19" s="33">
        <f t="shared" si="9"/>
        <v>388</v>
      </c>
      <c r="I19" s="33">
        <f t="shared" si="9"/>
        <v>252351</v>
      </c>
    </row>
    <row r="20" spans="1:9" ht="93.75" customHeight="1">
      <c r="A20" s="59" t="s">
        <v>6</v>
      </c>
      <c r="B20" s="27"/>
      <c r="C20" s="27"/>
      <c r="D20" s="27"/>
      <c r="E20" s="27"/>
      <c r="F20" s="27"/>
      <c r="G20" s="27"/>
      <c r="H20" s="66"/>
      <c r="I20" s="36"/>
    </row>
    <row r="21" spans="1:9" ht="24" customHeight="1">
      <c r="A21" s="3" t="s">
        <v>42</v>
      </c>
      <c r="B21" s="61"/>
      <c r="D21" s="62" t="s">
        <v>5</v>
      </c>
      <c r="E21" s="3"/>
      <c r="G21" s="4"/>
      <c r="H21" s="4"/>
      <c r="I21" s="4"/>
    </row>
    <row r="22" spans="1:9" ht="25.5" customHeight="1">
      <c r="A22" s="3"/>
      <c r="B22" s="61"/>
      <c r="C22" s="62"/>
      <c r="D22" s="63"/>
      <c r="E22" s="3"/>
      <c r="G22" s="4"/>
      <c r="H22" s="4"/>
      <c r="I22" s="4"/>
    </row>
    <row r="23" spans="1:9" ht="15">
      <c r="A23" s="3" t="s">
        <v>43</v>
      </c>
      <c r="B23" s="62" t="s">
        <v>44</v>
      </c>
      <c r="C23" s="63"/>
      <c r="D23" s="63" t="s">
        <v>45</v>
      </c>
      <c r="E23" s="3"/>
      <c r="G23" s="3"/>
      <c r="H23" s="3"/>
      <c r="I23" s="3"/>
    </row>
    <row r="24" spans="1:5" ht="15">
      <c r="A24" s="3"/>
      <c r="B24" s="62"/>
      <c r="C24" s="63"/>
      <c r="D24" s="3"/>
      <c r="E24" s="3"/>
    </row>
    <row r="25" spans="1:5" ht="15">
      <c r="A25" s="3" t="s">
        <v>46</v>
      </c>
      <c r="B25" s="62"/>
      <c r="C25" s="63"/>
      <c r="D25" s="3"/>
      <c r="E25" s="3"/>
    </row>
    <row r="26" spans="1:5" ht="15">
      <c r="A26" s="64" t="s">
        <v>47</v>
      </c>
      <c r="B26" s="62"/>
      <c r="C26" s="63"/>
      <c r="D26" s="3"/>
      <c r="E26" s="3"/>
    </row>
    <row r="27" spans="1:5" ht="15">
      <c r="A27" s="65" t="s">
        <v>48</v>
      </c>
      <c r="B27" s="62" t="s">
        <v>49</v>
      </c>
      <c r="C27" s="63"/>
      <c r="D27" s="63" t="s">
        <v>50</v>
      </c>
      <c r="E27" s="3"/>
    </row>
  </sheetData>
  <sheetProtection/>
  <mergeCells count="7">
    <mergeCell ref="B1:E1"/>
    <mergeCell ref="B2:E2"/>
    <mergeCell ref="A3:I3"/>
    <mergeCell ref="B6:C6"/>
    <mergeCell ref="D6:E6"/>
    <mergeCell ref="F6:G6"/>
    <mergeCell ref="H6:I6"/>
  </mergeCells>
  <hyperlinks>
    <hyperlink ref="D23" r:id="rId1" display="Roventa.Putnina@km.gov.lv"/>
    <hyperlink ref="D27" r:id="rId2" display="Mara.Kalve@lnkc.gov.lv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43.140625" style="0" customWidth="1"/>
    <col min="2" max="2" width="10.7109375" style="0" customWidth="1"/>
    <col min="3" max="3" width="12.421875" style="0" customWidth="1"/>
    <col min="4" max="4" width="10.140625" style="0" customWidth="1"/>
    <col min="5" max="5" width="12.7109375" style="0" customWidth="1"/>
    <col min="6" max="6" width="10.28125" style="0" customWidth="1"/>
    <col min="7" max="7" width="12.57421875" style="0" customWidth="1"/>
    <col min="8" max="8" width="10.140625" style="0" customWidth="1"/>
    <col min="9" max="9" width="12.57421875" style="0" customWidth="1"/>
  </cols>
  <sheetData>
    <row r="1" spans="2:5" ht="27.75" customHeight="1">
      <c r="B1" s="78" t="s">
        <v>13</v>
      </c>
      <c r="C1" s="78"/>
      <c r="D1" s="78"/>
      <c r="E1" s="78"/>
    </row>
    <row r="2" spans="2:5" ht="23.25" customHeight="1">
      <c r="B2" s="74" t="s">
        <v>4</v>
      </c>
      <c r="C2" s="74"/>
      <c r="D2" s="74"/>
      <c r="E2" s="74"/>
    </row>
    <row r="3" spans="1:9" ht="45" customHeight="1">
      <c r="A3" s="76" t="s">
        <v>11</v>
      </c>
      <c r="B3" s="77"/>
      <c r="C3" s="77"/>
      <c r="D3" s="77"/>
      <c r="E3" s="77"/>
      <c r="F3" s="77"/>
      <c r="G3" s="77"/>
      <c r="H3" s="77"/>
      <c r="I3" s="77"/>
    </row>
    <row r="4" spans="1:9" ht="21.75" customHeight="1">
      <c r="A4" s="54"/>
      <c r="B4" s="55"/>
      <c r="C4" s="55"/>
      <c r="D4" s="55"/>
      <c r="E4" s="55"/>
      <c r="F4" s="55"/>
      <c r="G4" s="55"/>
      <c r="H4" s="55"/>
      <c r="I4" s="55"/>
    </row>
    <row r="5" spans="1:9" ht="5.25" customHeight="1">
      <c r="A5" s="54"/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10"/>
      <c r="B6" s="73" t="s">
        <v>1</v>
      </c>
      <c r="C6" s="73"/>
      <c r="D6" s="71" t="s">
        <v>2</v>
      </c>
      <c r="E6" s="72"/>
      <c r="F6" s="71" t="s">
        <v>3</v>
      </c>
      <c r="G6" s="72"/>
      <c r="H6" s="71" t="s">
        <v>0</v>
      </c>
      <c r="I6" s="72"/>
    </row>
    <row r="7" spans="1:9" ht="52.5" customHeight="1">
      <c r="A7" s="11"/>
      <c r="B7" s="14" t="s">
        <v>9</v>
      </c>
      <c r="C7" s="14" t="s">
        <v>10</v>
      </c>
      <c r="D7" s="15" t="s">
        <v>9</v>
      </c>
      <c r="E7" s="15" t="s">
        <v>10</v>
      </c>
      <c r="F7" s="15" t="s">
        <v>9</v>
      </c>
      <c r="G7" s="15" t="s">
        <v>10</v>
      </c>
      <c r="H7" s="15" t="s">
        <v>9</v>
      </c>
      <c r="I7" s="15" t="s">
        <v>10</v>
      </c>
    </row>
    <row r="8" spans="1:9" ht="97.5" customHeight="1">
      <c r="A8" s="12" t="s">
        <v>7</v>
      </c>
      <c r="B8" s="56">
        <v>1469</v>
      </c>
      <c r="C8" s="56">
        <v>694336</v>
      </c>
      <c r="D8" s="56">
        <v>153</v>
      </c>
      <c r="E8" s="56">
        <v>180803</v>
      </c>
      <c r="F8" s="56">
        <v>11</v>
      </c>
      <c r="G8" s="56">
        <v>16249</v>
      </c>
      <c r="H8" s="57">
        <v>1633</v>
      </c>
      <c r="I8" s="57">
        <v>891388</v>
      </c>
    </row>
    <row r="9" spans="1:9" ht="89.25" customHeight="1">
      <c r="A9" s="13" t="s">
        <v>8</v>
      </c>
      <c r="B9" s="19">
        <v>297</v>
      </c>
      <c r="C9" s="19">
        <v>140381</v>
      </c>
      <c r="D9" s="19">
        <v>76</v>
      </c>
      <c r="E9" s="19">
        <v>89811</v>
      </c>
      <c r="F9" s="19">
        <v>15</v>
      </c>
      <c r="G9" s="19">
        <v>22159</v>
      </c>
      <c r="H9" s="58">
        <v>388</v>
      </c>
      <c r="I9" s="58">
        <v>252351</v>
      </c>
    </row>
    <row r="10" spans="1:9" ht="39.75" customHeight="1">
      <c r="A10" s="59" t="s">
        <v>6</v>
      </c>
      <c r="B10" s="27"/>
      <c r="C10" s="27"/>
      <c r="D10" s="27"/>
      <c r="E10" s="27"/>
      <c r="F10" s="27"/>
      <c r="G10" s="27"/>
      <c r="H10" s="60"/>
      <c r="I10" s="60"/>
    </row>
    <row r="11" spans="1:9" ht="15" customHeight="1">
      <c r="A11" s="1" t="s">
        <v>41</v>
      </c>
      <c r="B11" s="2"/>
      <c r="C11" s="2"/>
      <c r="D11" s="1"/>
      <c r="E11" s="3"/>
      <c r="F11" s="4"/>
      <c r="G11" s="4"/>
      <c r="H11" s="4"/>
      <c r="I11" s="4"/>
    </row>
    <row r="12" spans="1:9" ht="15">
      <c r="A12" s="5"/>
      <c r="B12" s="6"/>
      <c r="C12" s="6"/>
      <c r="D12" s="4"/>
      <c r="E12" s="4"/>
      <c r="F12" s="4"/>
      <c r="G12" s="4"/>
      <c r="H12" s="4"/>
      <c r="I12" s="4"/>
    </row>
    <row r="13" spans="1:9" ht="15">
      <c r="A13" s="5"/>
      <c r="B13" s="6"/>
      <c r="C13" s="6"/>
      <c r="D13" s="4"/>
      <c r="E13" s="4"/>
      <c r="F13" s="4"/>
      <c r="G13" s="4"/>
      <c r="H13" s="4"/>
      <c r="I13" s="4"/>
    </row>
    <row r="14" spans="1:9" ht="15">
      <c r="A14" s="3" t="s">
        <v>42</v>
      </c>
      <c r="B14" s="61"/>
      <c r="D14" s="62" t="s">
        <v>5</v>
      </c>
      <c r="E14" s="3"/>
      <c r="F14" s="3"/>
      <c r="G14" s="3"/>
      <c r="H14" s="3"/>
      <c r="I14" s="3"/>
    </row>
    <row r="15" spans="1:9" ht="15">
      <c r="A15" s="3"/>
      <c r="B15" s="61"/>
      <c r="C15" s="62"/>
      <c r="D15" s="63"/>
      <c r="E15" s="3"/>
      <c r="F15" s="3"/>
      <c r="G15" s="3"/>
      <c r="H15" s="3"/>
      <c r="I15" s="3"/>
    </row>
    <row r="16" spans="1:9" ht="15">
      <c r="A16" s="3" t="s">
        <v>43</v>
      </c>
      <c r="B16" s="62" t="s">
        <v>44</v>
      </c>
      <c r="C16" s="63"/>
      <c r="D16" s="63" t="s">
        <v>45</v>
      </c>
      <c r="E16" s="3"/>
      <c r="F16" s="3"/>
      <c r="G16" s="3"/>
      <c r="H16" s="3"/>
      <c r="I16" s="3"/>
    </row>
    <row r="17" spans="1:9" ht="15">
      <c r="A17" s="3"/>
      <c r="B17" s="62"/>
      <c r="C17" s="63"/>
      <c r="D17" s="3"/>
      <c r="E17" s="3"/>
      <c r="F17" s="3"/>
      <c r="G17" s="3"/>
      <c r="H17" s="3"/>
      <c r="I17" s="3"/>
    </row>
    <row r="18" spans="1:9" ht="15">
      <c r="A18" s="3" t="s">
        <v>46</v>
      </c>
      <c r="B18" s="62"/>
      <c r="C18" s="63"/>
      <c r="D18" s="3"/>
      <c r="E18" s="3"/>
      <c r="F18" s="3"/>
      <c r="G18" s="3"/>
      <c r="H18" s="3"/>
      <c r="I18" s="3"/>
    </row>
    <row r="19" spans="1:9" ht="15">
      <c r="A19" s="64" t="s">
        <v>47</v>
      </c>
      <c r="B19" s="62"/>
      <c r="C19" s="63"/>
      <c r="D19" s="3"/>
      <c r="E19" s="3"/>
      <c r="F19" s="3"/>
      <c r="G19" s="3"/>
      <c r="H19" s="3"/>
      <c r="I19" s="3"/>
    </row>
    <row r="20" spans="1:9" ht="15">
      <c r="A20" s="65" t="s">
        <v>48</v>
      </c>
      <c r="B20" s="62" t="s">
        <v>49</v>
      </c>
      <c r="C20" s="63"/>
      <c r="D20" s="63" t="s">
        <v>50</v>
      </c>
      <c r="E20" s="3"/>
      <c r="F20" s="3"/>
      <c r="G20" s="3"/>
      <c r="H20" s="3"/>
      <c r="I20" s="3"/>
    </row>
    <row r="22" ht="15">
      <c r="A22" s="9"/>
    </row>
  </sheetData>
  <sheetProtection/>
  <mergeCells count="7">
    <mergeCell ref="B1:E1"/>
    <mergeCell ref="B2:E2"/>
    <mergeCell ref="A3:I3"/>
    <mergeCell ref="B6:C6"/>
    <mergeCell ref="D6:E6"/>
    <mergeCell ref="F6:G6"/>
    <mergeCell ref="H6:I6"/>
  </mergeCells>
  <hyperlinks>
    <hyperlink ref="D16" r:id="rId1" display="Roventa.Putnina@km.gov.lv"/>
    <hyperlink ref="D20" r:id="rId2" display="Mara.Kalve@lnkc.gov.lv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lbuceniece</dc:creator>
  <cp:keywords/>
  <dc:description/>
  <cp:lastModifiedBy>Līga Buceniece</cp:lastModifiedBy>
  <cp:lastPrinted>2014-06-12T09:58:48Z</cp:lastPrinted>
  <dcterms:created xsi:type="dcterms:W3CDTF">2014-05-20T08:43:17Z</dcterms:created>
  <dcterms:modified xsi:type="dcterms:W3CDTF">2014-06-13T08:43:48Z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