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20730" windowHeight="11460" activeTab="5"/>
  </bookViews>
  <sheets>
    <sheet name="1.pielikums" sheetId="5" r:id="rId1"/>
    <sheet name="2.pielikums" sheetId="2" r:id="rId2"/>
    <sheet name="3.pielikums" sheetId="4" r:id="rId3"/>
    <sheet name="4.pielikums" sheetId="6" r:id="rId4"/>
    <sheet name="5.pielikums" sheetId="7" r:id="rId5"/>
    <sheet name="6.pielikums" sheetId="8" r:id="rId6"/>
  </sheets>
  <definedNames>
    <definedName name="_xlnm.Print_Titles" localSheetId="0">'1.pielikums'!$5:$6</definedName>
  </definedNames>
  <calcPr calcId="144525"/>
</workbook>
</file>

<file path=xl/calcChain.xml><?xml version="1.0" encoding="utf-8"?>
<calcChain xmlns="http://schemas.openxmlformats.org/spreadsheetml/2006/main">
  <c r="F28" i="8" l="1"/>
  <c r="F27" i="8" s="1"/>
  <c r="F26" i="8"/>
  <c r="F25" i="8"/>
  <c r="F24" i="8"/>
  <c r="F23" i="8"/>
  <c r="F22" i="8"/>
  <c r="F21" i="8" s="1"/>
  <c r="F20" i="8"/>
  <c r="F19" i="8"/>
  <c r="F18" i="8"/>
  <c r="F17" i="8"/>
  <c r="D17" i="8"/>
  <c r="F16" i="8"/>
  <c r="F14" i="8"/>
  <c r="F13" i="8"/>
  <c r="F8" i="8" s="1"/>
  <c r="F12" i="8"/>
  <c r="F10" i="8"/>
  <c r="F9" i="8"/>
  <c r="G34" i="7"/>
  <c r="F34" i="7"/>
  <c r="H34" i="7" s="1"/>
  <c r="G33" i="7"/>
  <c r="H33" i="7" s="1"/>
  <c r="F33" i="7"/>
  <c r="H32" i="7"/>
  <c r="G32" i="7"/>
  <c r="F32" i="7"/>
  <c r="G31" i="7"/>
  <c r="H31" i="7" s="1"/>
  <c r="F31" i="7"/>
  <c r="H30" i="7"/>
  <c r="G30" i="7"/>
  <c r="F30" i="7"/>
  <c r="G29" i="7"/>
  <c r="F29" i="7"/>
  <c r="H29" i="7" s="1"/>
  <c r="G28" i="7"/>
  <c r="F28" i="7"/>
  <c r="H28" i="7" s="1"/>
  <c r="G27" i="7"/>
  <c r="F27" i="7"/>
  <c r="H27" i="7" s="1"/>
  <c r="G26" i="7"/>
  <c r="F26" i="7"/>
  <c r="H26" i="7" s="1"/>
  <c r="G25" i="7"/>
  <c r="H25" i="7" s="1"/>
  <c r="F25" i="7"/>
  <c r="H24" i="7"/>
  <c r="G24" i="7"/>
  <c r="F24" i="7"/>
  <c r="G23" i="7"/>
  <c r="F23" i="7"/>
  <c r="H23" i="7" s="1"/>
  <c r="H22" i="7"/>
  <c r="G22" i="7"/>
  <c r="F22" i="7"/>
  <c r="G21" i="7"/>
  <c r="F21" i="7"/>
  <c r="H21" i="7" s="1"/>
  <c r="G20" i="7"/>
  <c r="F20" i="7"/>
  <c r="H20" i="7" s="1"/>
  <c r="G19" i="7"/>
  <c r="F19" i="7"/>
  <c r="H19" i="7" s="1"/>
  <c r="G18" i="7"/>
  <c r="G35" i="7" s="1"/>
  <c r="F18" i="7"/>
  <c r="F35" i="7" s="1"/>
  <c r="F15" i="8" l="1"/>
  <c r="F29" i="8" s="1"/>
  <c r="H18" i="7"/>
  <c r="H35" i="7" s="1"/>
  <c r="C8" i="7" s="1"/>
  <c r="C11" i="7" s="1"/>
  <c r="D13" i="4"/>
  <c r="E14" i="2" l="1"/>
  <c r="F13" i="2"/>
  <c r="G13" i="2" s="1"/>
  <c r="H13" i="2" s="1"/>
  <c r="F9" i="2" l="1"/>
  <c r="F10" i="2"/>
  <c r="G10" i="2" s="1"/>
  <c r="H10" i="2" s="1"/>
  <c r="F11" i="2"/>
  <c r="G11" i="2" s="1"/>
  <c r="H11" i="2" s="1"/>
  <c r="F12" i="2"/>
  <c r="G12" i="2" s="1"/>
  <c r="H12" i="2" s="1"/>
  <c r="F8" i="2"/>
  <c r="D14" i="2"/>
  <c r="F14" i="2" l="1"/>
  <c r="G8" i="2"/>
  <c r="G9" i="2"/>
  <c r="H9" i="2" s="1"/>
  <c r="F7" i="4"/>
  <c r="G7" i="4" s="1"/>
  <c r="H7" i="4" s="1"/>
  <c r="F8" i="4"/>
  <c r="G8" i="4" s="1"/>
  <c r="H8" i="4" s="1"/>
  <c r="F9" i="4"/>
  <c r="G9" i="4" s="1"/>
  <c r="H9" i="4" s="1"/>
  <c r="F10" i="4"/>
  <c r="G10" i="4" s="1"/>
  <c r="H10" i="4" s="1"/>
  <c r="F11" i="4"/>
  <c r="G11" i="4" s="1"/>
  <c r="H11" i="4" s="1"/>
  <c r="F12" i="4"/>
  <c r="G12" i="4" s="1"/>
  <c r="H12" i="4" s="1"/>
  <c r="F6" i="4"/>
  <c r="G6" i="4" s="1"/>
  <c r="E13" i="4"/>
  <c r="H13" i="4" l="1"/>
  <c r="G14" i="2"/>
  <c r="H8" i="2"/>
  <c r="H14" i="2" s="1"/>
  <c r="H9" i="5"/>
  <c r="F9" i="5"/>
  <c r="D9" i="5"/>
  <c r="H6" i="4"/>
  <c r="G13" i="4"/>
  <c r="F13" i="4"/>
  <c r="H13" i="5" l="1"/>
  <c r="H15" i="5" s="1"/>
  <c r="F13" i="5"/>
  <c r="F15" i="5" s="1"/>
  <c r="D13" i="5"/>
  <c r="D15" i="5" s="1"/>
  <c r="F16" i="5"/>
  <c r="E13" i="5"/>
  <c r="E14" i="5" s="1"/>
  <c r="E15" i="5" s="1"/>
  <c r="C13" i="5"/>
  <c r="C14" i="5" s="1"/>
  <c r="C15" i="5" s="1"/>
  <c r="G13" i="5"/>
  <c r="G14" i="5" s="1"/>
  <c r="G15" i="5" s="1"/>
  <c r="H11" i="5"/>
  <c r="D11" i="5"/>
  <c r="F11" i="5"/>
  <c r="C9" i="5"/>
  <c r="G9" i="5"/>
  <c r="E9" i="5"/>
  <c r="H16" i="5" l="1"/>
  <c r="D16" i="5"/>
  <c r="E16" i="5"/>
  <c r="E17" i="5"/>
  <c r="G17" i="5"/>
  <c r="G16" i="5"/>
  <c r="C16" i="5"/>
  <c r="C17" i="5"/>
  <c r="C11" i="5" l="1"/>
  <c r="C18" i="5"/>
  <c r="C8" i="6" s="1"/>
  <c r="D8" i="6" s="1"/>
  <c r="E18" i="5"/>
  <c r="F8" i="6" s="1"/>
  <c r="G8" i="6" s="1"/>
  <c r="G18" i="5"/>
  <c r="I8" i="6" s="1"/>
  <c r="J8" i="6" s="1"/>
  <c r="G11" i="5"/>
  <c r="E11" i="5"/>
</calcChain>
</file>

<file path=xl/sharedStrings.xml><?xml version="1.0" encoding="utf-8"?>
<sst xmlns="http://schemas.openxmlformats.org/spreadsheetml/2006/main" count="210" uniqueCount="159">
  <si>
    <t>Dzirdes palīglīdzekļi (komunikatori)</t>
  </si>
  <si>
    <t>FM radiofrekvenču pārraides sistēmas (raidītājs/uztvērējs)</t>
  </si>
  <si>
    <t>Digitālās vizuālās saziņas ierīces</t>
  </si>
  <si>
    <t>Telefoni ar pastiprinātājiem</t>
  </si>
  <si>
    <t>Skaņas indikatori ar mehānisko signālu</t>
  </si>
  <si>
    <t>N.P.K.</t>
  </si>
  <si>
    <t>Tehniskā palīglīdzekļa nosaukums</t>
  </si>
  <si>
    <t>Vidēji mēnesī stājas rindā</t>
  </si>
  <si>
    <t xml:space="preserve">Cena ar PVN euro </t>
  </si>
  <si>
    <t>TP skaits,kas jāpērk</t>
  </si>
  <si>
    <t>7=4+6</t>
  </si>
  <si>
    <t>8=3*7</t>
  </si>
  <si>
    <t>KOPĀ</t>
  </si>
  <si>
    <t>X</t>
  </si>
  <si>
    <t>6=5*12 mēn.</t>
  </si>
  <si>
    <t>2015.gadā iestāsies rindā</t>
  </si>
  <si>
    <t>Nepieciešamais finansējums  2015.gadā euro</t>
  </si>
  <si>
    <t xml:space="preserve">Cena ar PVN           euro </t>
  </si>
  <si>
    <t>Šķidruma līmeņa noteicēji ar skaņas funkciju</t>
  </si>
  <si>
    <t>Diega ieveramie</t>
  </si>
  <si>
    <t>Gaismas (absorbcijas) filtri</t>
  </si>
  <si>
    <t>Datorpeles ar palielinājuma funkciju</t>
  </si>
  <si>
    <t>Ieraksta ierīces (diktofoni)</t>
  </si>
  <si>
    <t>Rinda uz 01.01.2015.</t>
  </si>
  <si>
    <t>TP skaits,          kas jāpērk 2015.gadā</t>
  </si>
  <si>
    <t>6=5*12. mēn.</t>
  </si>
  <si>
    <t>Organizācijas nosaukums</t>
  </si>
  <si>
    <t>Latvijas Nedzirdīgo savienība</t>
  </si>
  <si>
    <t>Latvijas Neredzīgo biedrība</t>
  </si>
  <si>
    <t>2015.gada</t>
  </si>
  <si>
    <t>2016.gada</t>
  </si>
  <si>
    <t>2017.gada</t>
  </si>
  <si>
    <t>Dzirdes aparāti bērniem ar                   1-2 vājdzirdības pakāpi</t>
  </si>
  <si>
    <t>TP iegādes izmaksas kopā</t>
  </si>
  <si>
    <t>Izmaksas kopā</t>
  </si>
  <si>
    <t>LNS izmaksas kopā</t>
  </si>
  <si>
    <t>LNB izmaksas kopā</t>
  </si>
  <si>
    <t>Administrēšanas izmaksas Kopā</t>
  </si>
  <si>
    <t>Tehnisko palīglīdzekļu nodrošināšana</t>
  </si>
  <si>
    <t>iepirktie tehniskie palīglīdzekļi, skaits</t>
  </si>
  <si>
    <t>Glikometri ar runas funkciju            (asins analīžu ierīces cukura līmeņa noteikšanai)</t>
  </si>
  <si>
    <t>Pildspalvas ar runas funkciju teksta nolasīšanai no speciālām uzlīmēm (komplektā pildspalva un uzlīmes teksta attēlošanai)</t>
  </si>
  <si>
    <t>Izmaksu pozīcija</t>
  </si>
  <si>
    <t xml:space="preserve">2015.gada </t>
  </si>
  <si>
    <t xml:space="preserve">2016.gada </t>
  </si>
  <si>
    <t xml:space="preserve">2017.gada </t>
  </si>
  <si>
    <t>bāzes finansējums</t>
  </si>
  <si>
    <t>papildus nepieciešamais finansējums</t>
  </si>
  <si>
    <t>finansējums kopā</t>
  </si>
  <si>
    <t>TP nodrošināšanas izmaksas</t>
  </si>
  <si>
    <t>Nr.p.k.</t>
  </si>
  <si>
    <t>Izdevumu pozīcija</t>
  </si>
  <si>
    <t>Nepieciešamais finansējums, euro</t>
  </si>
  <si>
    <t>Paskaidrojums</t>
  </si>
  <si>
    <t xml:space="preserve">Noliktavas telpas komunālie pakalpojumi </t>
  </si>
  <si>
    <t>Sakarā ar to, tehnisko palīglīdzekļu daudzums pieaugs ir nepieciešams ierīkot un uzturēt papildus noliktavas telpu 20 kvm (komunālo pakalpojumu  vidējās izmaksas 26 euro/mēnesī x  12 mēneši)</t>
  </si>
  <si>
    <t>Transporta pakalpojumi</t>
  </si>
  <si>
    <t>Pasta pakalpojumi</t>
  </si>
  <si>
    <t>Katram klientam vidēji tiek nosūtītas 2 vēstules, papildus nepieciešams finansējums pasta pakalpojumu apmaksai - 516 personas x (0.50 centi pastmarka x 2 vēstules)</t>
  </si>
  <si>
    <t>Kancelejas preces (papīrs utt.)</t>
  </si>
  <si>
    <t xml:space="preserve">8.79 euro x 12 mēneši </t>
  </si>
  <si>
    <t>Administrēšanas izdevumi kopā</t>
  </si>
  <si>
    <t xml:space="preserve"> 2015.gada  nepieciešamo administratīvo izdevumu -  transporta pakalpojumi-  aprēķins </t>
  </si>
  <si>
    <t>Maršruts</t>
  </si>
  <si>
    <t>Nobrauktie kilometri</t>
  </si>
  <si>
    <t>Degvielas patēriņš 10 l /100km</t>
  </si>
  <si>
    <t>Degvielas cena euro/litrs</t>
  </si>
  <si>
    <t>Nepieciešamā finansējuma aprēķins, euro</t>
  </si>
  <si>
    <t>Amortizācija 0.11 euro/1km</t>
  </si>
  <si>
    <t>Kopā nepieciešamais finansējums, euro</t>
  </si>
  <si>
    <t xml:space="preserve"> LNB Pāles iela 14, Rīga - Cēsu TO  - LNB Pāles iela 14, Rīga</t>
  </si>
  <si>
    <t xml:space="preserve"> LNB Pāles iela 14, Rīga - Daugavpils TO Čiekuru iela 5 - LNB Pāles iela 14, Rīga</t>
  </si>
  <si>
    <t xml:space="preserve"> LNB Pāles iela 14, Rīga - Jelgavas TO Čiekuru iela 5 - LNB Pāles iela 14, Rīga</t>
  </si>
  <si>
    <t xml:space="preserve"> LNB Pāles iela 14, Rīga - Balvu TO  - LNB Pāles iela 14, Rīga</t>
  </si>
  <si>
    <t xml:space="preserve"> LNB Pāles iela 14, Rīga - Ventspils TO  - LNB Pāles iela 14, Rīga</t>
  </si>
  <si>
    <t xml:space="preserve"> LNB Pāles iela 14, Rīga - Liepājas TO  - LNB Pāles iela 14, Rīga</t>
  </si>
  <si>
    <t xml:space="preserve"> LNB Pāles iela 14, Rīga - Jēkabpils TO  - LNB Pāles iela 14, Rīga</t>
  </si>
  <si>
    <t xml:space="preserve"> LNB Pāles iela 14, Rīga - Rīgas raj. TO(Jūrmala)  - LNB Pāles iela 14, Rīga</t>
  </si>
  <si>
    <t xml:space="preserve"> LNB Pāles iela 14, Rīga - Rēzeknes TO  - LNB Pāles iela 14, Rīga</t>
  </si>
  <si>
    <t>Izdevumi kopā</t>
  </si>
  <si>
    <t>Mērvienība</t>
  </si>
  <si>
    <t>Mērvienības cena, euro</t>
  </si>
  <si>
    <t xml:space="preserve">Pamatojums </t>
  </si>
  <si>
    <t>nosaukums</t>
  </si>
  <si>
    <t>skaits</t>
  </si>
  <si>
    <t>Atalgojuma fonds, t.sk. D/d VSAO</t>
  </si>
  <si>
    <t>1.1.</t>
  </si>
  <si>
    <t>Klientu apkalpošanas speciālists</t>
  </si>
  <si>
    <t>slodze</t>
  </si>
  <si>
    <t>1.2.</t>
  </si>
  <si>
    <t>Datu ievades operators</t>
  </si>
  <si>
    <t>1.3.</t>
  </si>
  <si>
    <t>Lietvedības sekretāre</t>
  </si>
  <si>
    <t>1.4,</t>
  </si>
  <si>
    <t>Surdotulks (11.93 euro stundā bruto alga)</t>
  </si>
  <si>
    <t>1.5.</t>
  </si>
  <si>
    <t>VSAO 23.59%</t>
  </si>
  <si>
    <t>%</t>
  </si>
  <si>
    <t>1.6.</t>
  </si>
  <si>
    <t>Uzņēmējdarbības riska valsts nodeva</t>
  </si>
  <si>
    <t>slodzes</t>
  </si>
  <si>
    <t>Ministru kabineta 05.11.2013. noteikumi Nr.1249 " Noteikumi par uzņēmējdarbības riska valsts nodevas apmēru, kā arī darbinieku prasījumu garantiju fondā un maksātnespējas procesa izmaksu segšanai ieskaitāmās nodevas daļu 2014.gadā" nosaka, ka  uzņēmējdarbības riska valsts nodeva (URVN) 2014. gadā  ir 0,36  euro mēnesī, ko aprēķina par katru darbinieku, ar kuru nodibinātas darba tiesiskās attiecības.</t>
  </si>
  <si>
    <t>Pasta un sakaru izdevumi, kancelejas preces, biroja tehnikas apkope, inventārs,</t>
  </si>
  <si>
    <t>2.1.</t>
  </si>
  <si>
    <t>Pasta izdevumi</t>
  </si>
  <si>
    <t>792 klienti</t>
  </si>
  <si>
    <t>792 klienti x 2 euro</t>
  </si>
  <si>
    <t>2.2.</t>
  </si>
  <si>
    <t xml:space="preserve">Kancelejas preces </t>
  </si>
  <si>
    <t>793 klienti x 2 euro</t>
  </si>
  <si>
    <t>2.3.</t>
  </si>
  <si>
    <t>Biroja tehnikas apkope</t>
  </si>
  <si>
    <t>12 mēneši</t>
  </si>
  <si>
    <t>30 euro x 12 mēneši</t>
  </si>
  <si>
    <t>2.4.</t>
  </si>
  <si>
    <t>Sakaru izdevumi</t>
  </si>
  <si>
    <t>12 mēn. x 11 euro x 2.5 darbinieki (2.5 darbinieki)</t>
  </si>
  <si>
    <t>2.5.</t>
  </si>
  <si>
    <t>Sakaru tehnikas iegāde</t>
  </si>
  <si>
    <t>2 darbinieki x 300 euro/ Paredzēts iegādāties 2 mobilos telefonus ar Windows Phone 8 operētājsistēmu (lai informāciju var sinhronizēt ar dotoros esošo) surdotulkam un klientu apkalpošanas speciālistam.</t>
  </si>
  <si>
    <t>2.6.</t>
  </si>
  <si>
    <t>Biroja tehnikas iegāde darbiniekiem</t>
  </si>
  <si>
    <t>2.6.1.</t>
  </si>
  <si>
    <t>Galda datorkomlpekti</t>
  </si>
  <si>
    <t>Viena darbinieka darba vietas iekārtošanas izmaksas ir 1205 euro (345+130+250+430+50)/ Paredzēts iegādāties 2 datorkomplektus (sistēmbloks, klaviatūra, pele, monitors) ar MS Windows8 Pro operētājsistēmu, MS Office 2013 ofisa programmatūru un Kaspersky Internet Security antivīrusu programmatūru lietvedības sekretārei un datu ievades operatoram. Uz abiem darbiniekiem paredzēts iegādāties multifunkcionālo printeri, kuram ir opcija pieslēgšanai iekšējam datortīklam (LAN).</t>
  </si>
  <si>
    <t>2.6.2.</t>
  </si>
  <si>
    <t>Monitori</t>
  </si>
  <si>
    <t>2.6.3.</t>
  </si>
  <si>
    <t>Multifunkc.printeris (kopētājs, skeneris)</t>
  </si>
  <si>
    <t>2.6.4.</t>
  </si>
  <si>
    <t>Programmnodrošinājums</t>
  </si>
  <si>
    <t>2.7.</t>
  </si>
  <si>
    <t xml:space="preserve">Inventāra iegāde </t>
  </si>
  <si>
    <t>Administrācijas telpu izdevumi</t>
  </si>
  <si>
    <t>3.1.</t>
  </si>
  <si>
    <r>
      <t xml:space="preserve">Administrēšanas telpu uzturēšnas izdevumi </t>
    </r>
    <r>
      <rPr>
        <i/>
        <sz val="12"/>
        <color theme="1"/>
        <rFont val="Times New Roman"/>
        <family val="1"/>
        <charset val="186"/>
      </rPr>
      <t>(noma, komunālie maksājumi, telpu uzkopšana)</t>
    </r>
  </si>
  <si>
    <r>
      <t>20m</t>
    </r>
    <r>
      <rPr>
        <vertAlign val="superscript"/>
        <sz val="12"/>
        <color theme="1"/>
        <rFont val="Times New Roman"/>
        <family val="1"/>
        <charset val="186"/>
      </rPr>
      <t>2</t>
    </r>
  </si>
  <si>
    <t>2292 euro/12 mēneši=191 euro mēnesī</t>
  </si>
  <si>
    <t>Finansējums kopā, euro</t>
  </si>
  <si>
    <t xml:space="preserve">Atalgojuma izdevumi plānoti pamatojoties uz faktu, ka ņemot vērā 2013,gada un 2014,gada 1.pusgada datus, vidēji mēnesī rindā  uz tehniskajiiem palīglīdzekļiem tiek uzņemti 287 klienti un vidēji 50 klientiem mēnesī tiek atteikta uzņemšana. Vadoties pēc šiem datiem un līdzšinējās pieredzes, tiek prognozēts, ka uz jaunajiem tehniskajiem palīglīdzekļiem papildus mēnesī būs jāapstrādā vidēji 100 iesniegumi. Papildus tam ir jāuztur komunikācija ar klientiem, atbildot uz viņu jautājumiem, sagatavojot uzaicinājumus saņemt tehnisko palīglīdzekli u.tml. Jau pie pašreizējās iesniegumu plūsmas esošie darbinieki pārslogoti, jo administratīvais slogs no klientiem pārlikts uz pakalpojumu sniedzēju (LNS jāpārliecinās par iesniegumos minētās informācijas patiesību, kā arī jāiegūst papildus nepieciešamā informācija pašiem). MK noteikumu grozījumi paredz papildus informācijas ievadi datu bāzē, tāpēc sākotnēji pieaug darba apjoms datu ievadē. Līdztekus tam minētie grozījumi paredz, ka šajos noteikumos minētos  savienības izdotos administratīvos aktus un faktisko rīcību persona vai tās likumiskais pārstāvis var apstrīdēt  savienības valdes priekšsēdētājam. Savienības valdes priekšsēdētāja lēmumus persona vai tās likumiskais pārstāvis var pārsūdzēt tiesā. Ņemot vērā šo faktu un to, ka 90% no administratīvā personāla ir dzirdes invalīdi, paredzēts uz 0,5 slodzi pieņemt darbā surdotulku, lai nodrošinātu komunikāciju ar klientiem, kuri neprot zīmju valodu un līdztekus tam atvieglotu administratīvā personāla komunikāciju ar valsts institūcijām. 2014.gadā LNS TP nodrošināšanā strādā 10 cilvēki, t.sk., LNS prezidents, grāmatvede, lietvede-sekretāre, datu bāzes administrators, datu aizsardzības speciālists. LNS darbinieki saskaņā ar 2014.gada prognozēm  2014.gadā apkalpos 6180 personas ar dzirdes traucējumiem un 2015.gadā 5589 personas ar dzirdes traucējumiem. </t>
  </si>
  <si>
    <t>Administrēšanas izmaksas līdz 10%</t>
  </si>
  <si>
    <t xml:space="preserve">1.pielikums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  
</t>
  </si>
  <si>
    <t>finansējums, euro</t>
  </si>
  <si>
    <t>2.pielikums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t>
  </si>
  <si>
    <t>Papildus nepieciešamā finansējuma kopsavilkums jauniem tehniskiem palīglīdzekļiem atbilstoši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</si>
  <si>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2015.gadam un turpmākajiem gadiem papildus nepieciešamā finansējuma aprēķins jauniem tehniskiem palīglīdzekļiem - surdotehnikai (Latvijas Nedzirdīgo savienība) atbilstoši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</si>
  <si>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3.pielikums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t>
  </si>
  <si>
    <t>2015.gadam un turpmākajiem gadiem papildus nepieciešamā finansējuma aprēķins jauniem tehniskiem palīglīdzekļiem - tiflotehnikai (Latvijas Neredzīgo biedrība) atbilstoši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</si>
  <si>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4.pielikums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t>
  </si>
  <si>
    <t>Papildus nepieciešamā finansējuma kopsavilkums jauniem tehniskiem palīglīdzekļiem  atbilstoši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</si>
  <si>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2015.gadam un turpmākajiem gadiem papildus nepieciešamā finansējuma aprēķins administrēšanas izdevumiem  (Latvijas Neredzīgo biedrība) atbilstoši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</si>
  <si>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Latvijas Neredzīgo biedrība (turpmāk - LNB) nodrošina tehnisko palīglīdzekļu izsniegšanu maksimāli tuvu klientu dzīvesvietai. Līdz ar to pieaugot tehnisko palīglīdzekļu daudzumam palielināsies braucienu periodiskums un daudzums Latvijas teritorijā, īpaši uz lielākām reģionālājām organizācijām, kur biedru skaits ir liels ( aprēķinu skatīt zemāk).</t>
  </si>
  <si>
    <t xml:space="preserve">2014.gadā LNB tehnisko palīglīdzekļu nodrošināšanā strādā pieci cilvēki. LNB darbinieki saskaņā ar 2014.gada prognozēm  2014.gadā apkalpos 4035 personas ar redzes traucējumiem un 2015.gadā 2335 personas ar redzes traucējumiem. </t>
  </si>
  <si>
    <t>5.pielikums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t>
  </si>
  <si>
    <t>2015.gadam un turpmākajiem gadiem papildus nepieciešamā finansējuma aprēķins administrēšanas izdevumiem  (Latvijas Nedzirdīgo savienība) saskaņā ar grozījumiem Ministru kabineta 2009.gada 15.decembra noteikumos Nr.1472 "Kārtība, kādā Latvijas Neredzīgo biedrība un Latvijas Nedzirdīgo savienība sniedz sociālās rehabilitācijas pakalpojumus un nodrošina tehniskos palīglīdzekļus - tiflotehniku un surdotehniku"</t>
  </si>
  <si>
    <t>6.pielikums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t>
  </si>
  <si>
    <t>18.07.2014. 11:35
Cīrule, 67021647
lilita.cirule@lm.gov.lv</t>
  </si>
  <si>
    <t xml:space="preserve">
18.07.2014. 11:35
Cīrule, 67021647
lilita.cirule@lm.gov.lv</t>
  </si>
  <si>
    <t>18.07.2014. 11:35
Сīrule, 67021647
lilita.cirule@lm.gov.lv</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</si>
</sst>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sz val="12"/>
      <name val="Times New Roman"/>
      <family val="1"/>
      <charset val="186"/>
    </font>
    <font>
      <b/>
      <sz val="12"/>
      <name val="Times New Roman"/>
      <family val="1"/>
      <charset val="186"/>
    </font>
    <font>
      <sz val="10"/>
      <color theme="1"/>
      <name val="Times New Roman"/>
      <family val="1"/>
      <charset val="186"/>
    </font>
    <font>
      <b/>
      <sz val="12"/>
      <color indexed="8"/>
      <name val="Times New Roman"/>
      <family val="1"/>
      <charset val="186"/>
    </font>
    <font>
      <sz val="12"/>
      <color indexed="8"/>
      <name val="Times New Roman"/>
      <family val="1"/>
      <charset val="186"/>
    </font>
    <font>
      <i/>
      <sz val="12"/>
      <color indexed="8"/>
      <name val="Times New Roman"/>
      <family val="1"/>
      <charset val="186"/>
    </font>
    <font>
      <i/>
      <sz val="12"/>
      <color theme="1"/>
      <name val="Times New Roman"/>
      <family val="1"/>
      <charset val="186"/>
    </font>
    <font>
      <vertAlign val="superscript"/>
      <sz val="12"/>
      <color theme="1"/>
      <name val="Times New Roman"/>
      <family val="1"/>
      <charset val="186"/>
    </font>
    <font>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2" fillId="0" borderId="1" xfId="0" applyFont="1" applyBorder="1" applyAlignment="1">
      <alignment wrapText="1"/>
    </xf>
    <xf numFmtId="4" fontId="2" fillId="0" borderId="1" xfId="0" applyNumberFormat="1" applyFont="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0" fontId="4" fillId="0" borderId="0" xfId="0" applyFont="1"/>
    <xf numFmtId="0" fontId="0" fillId="0" borderId="0" xfId="0" applyBorder="1"/>
    <xf numFmtId="0" fontId="2" fillId="0" borderId="0" xfId="0" applyFont="1" applyBorder="1" applyAlignment="1">
      <alignment horizontal="center" wrapText="1"/>
    </xf>
    <xf numFmtId="2" fontId="2" fillId="0" borderId="0" xfId="0" applyNumberFormat="1" applyFont="1" applyBorder="1" applyAlignment="1">
      <alignment horizontal="center"/>
    </xf>
    <xf numFmtId="2" fontId="3" fillId="0" borderId="0" xfId="0" applyNumberFormat="1" applyFont="1" applyBorder="1" applyAlignment="1">
      <alignment horizontal="center"/>
    </xf>
    <xf numFmtId="0" fontId="3" fillId="0" borderId="0" xfId="0" applyFont="1" applyAlignment="1">
      <alignment wrapText="1"/>
    </xf>
    <xf numFmtId="4" fontId="2" fillId="0" borderId="0" xfId="0" applyNumberFormat="1" applyFont="1"/>
    <xf numFmtId="2" fontId="2" fillId="0" borderId="1" xfId="0" applyNumberFormat="1" applyFont="1" applyBorder="1" applyAlignment="1">
      <alignment horizontal="center" wrapText="1"/>
    </xf>
    <xf numFmtId="3" fontId="2" fillId="0" borderId="1" xfId="0" applyNumberFormat="1" applyFont="1" applyBorder="1" applyAlignment="1">
      <alignment horizontal="center"/>
    </xf>
    <xf numFmtId="0" fontId="3" fillId="0" borderId="1" xfId="0" applyFont="1" applyFill="1" applyBorder="1" applyAlignment="1">
      <alignment horizontal="right" wrapText="1"/>
    </xf>
    <xf numFmtId="3" fontId="3" fillId="0" borderId="1" xfId="0" applyNumberFormat="1" applyFont="1" applyBorder="1" applyAlignment="1">
      <alignment horizontal="center"/>
    </xf>
    <xf numFmtId="0" fontId="2" fillId="0" borderId="1" xfId="0" applyFont="1" applyBorder="1" applyAlignment="1">
      <alignment horizontal="center"/>
    </xf>
    <xf numFmtId="4" fontId="2" fillId="2" borderId="1" xfId="0" applyNumberFormat="1" applyFont="1" applyFill="1" applyBorder="1" applyAlignment="1">
      <alignment horizontal="center"/>
    </xf>
    <xf numFmtId="0" fontId="3" fillId="0" borderId="0" xfId="0" applyFont="1" applyAlignment="1">
      <alignment horizontal="center" wrapText="1"/>
    </xf>
    <xf numFmtId="2" fontId="2" fillId="0" borderId="1" xfId="0" applyNumberFormat="1" applyFont="1" applyBorder="1" applyAlignment="1">
      <alignment horizontal="center"/>
    </xf>
    <xf numFmtId="2" fontId="3" fillId="0" borderId="1" xfId="0" applyNumberFormat="1" applyFont="1" applyBorder="1" applyAlignment="1">
      <alignment horizontal="center"/>
    </xf>
    <xf numFmtId="0" fontId="3" fillId="0" borderId="1" xfId="0" applyFont="1" applyBorder="1"/>
    <xf numFmtId="0" fontId="8" fillId="2" borderId="1" xfId="0" applyFont="1" applyFill="1" applyBorder="1"/>
    <xf numFmtId="4" fontId="3" fillId="0" borderId="1" xfId="0" applyNumberFormat="1" applyFont="1" applyBorder="1" applyAlignment="1">
      <alignment horizontal="center" wrapText="1"/>
    </xf>
    <xf numFmtId="0" fontId="2" fillId="0" borderId="1" xfId="0" applyFont="1" applyBorder="1" applyAlignment="1">
      <alignment horizontal="right"/>
    </xf>
    <xf numFmtId="0" fontId="9" fillId="0" borderId="1" xfId="0" applyFont="1" applyFill="1" applyBorder="1"/>
    <xf numFmtId="0" fontId="9" fillId="0" borderId="1" xfId="0" applyFont="1" applyFill="1" applyBorder="1" applyAlignment="1">
      <alignment horizontal="center"/>
    </xf>
    <xf numFmtId="0" fontId="2" fillId="2" borderId="1" xfId="0" applyFont="1" applyFill="1" applyBorder="1" applyAlignment="1">
      <alignment horizontal="right"/>
    </xf>
    <xf numFmtId="0" fontId="9" fillId="2" borderId="1" xfId="0" applyFont="1" applyFill="1" applyBorder="1" applyAlignment="1">
      <alignment horizontal="center"/>
    </xf>
    <xf numFmtId="0" fontId="2" fillId="2" borderId="1" xfId="0" applyFont="1" applyFill="1" applyBorder="1" applyAlignment="1">
      <alignment horizontal="center"/>
    </xf>
    <xf numFmtId="0" fontId="8" fillId="0" borderId="1" xfId="0" applyFont="1" applyFill="1" applyBorder="1" applyAlignment="1">
      <alignment wrapText="1"/>
    </xf>
    <xf numFmtId="0" fontId="9" fillId="0" borderId="1" xfId="0" applyFont="1" applyFill="1" applyBorder="1" applyAlignment="1">
      <alignment wrapText="1"/>
    </xf>
    <xf numFmtId="0" fontId="10" fillId="0" borderId="1" xfId="0" applyFont="1" applyFill="1" applyBorder="1" applyAlignment="1">
      <alignment wrapText="1"/>
    </xf>
    <xf numFmtId="0" fontId="11" fillId="0" borderId="1" xfId="0" applyFont="1" applyBorder="1" applyAlignment="1">
      <alignment horizontal="center"/>
    </xf>
    <xf numFmtId="4" fontId="11" fillId="0" borderId="1" xfId="0" applyNumberFormat="1" applyFont="1" applyBorder="1" applyAlignment="1">
      <alignment horizontal="center"/>
    </xf>
    <xf numFmtId="0" fontId="2" fillId="0" borderId="1" xfId="0" applyFont="1" applyFill="1" applyBorder="1" applyAlignment="1">
      <alignment horizontal="right"/>
    </xf>
    <xf numFmtId="0" fontId="2" fillId="0" borderId="1" xfId="0" applyFont="1" applyFill="1" applyBorder="1" applyAlignment="1">
      <alignment horizontal="center"/>
    </xf>
    <xf numFmtId="0" fontId="11" fillId="0" borderId="1" xfId="0" applyFont="1" applyFill="1" applyBorder="1" applyAlignment="1">
      <alignment horizontal="center"/>
    </xf>
    <xf numFmtId="4" fontId="11" fillId="0" borderId="1" xfId="0" applyNumberFormat="1" applyFont="1" applyFill="1" applyBorder="1" applyAlignment="1">
      <alignment horizontal="center"/>
    </xf>
    <xf numFmtId="14" fontId="2" fillId="0" borderId="1" xfId="0" applyNumberFormat="1" applyFont="1" applyBorder="1" applyAlignment="1">
      <alignment horizontal="right"/>
    </xf>
    <xf numFmtId="0" fontId="8" fillId="0" borderId="1" xfId="0" applyFont="1" applyFill="1" applyBorder="1"/>
    <xf numFmtId="4" fontId="0" fillId="0" borderId="0" xfId="0" applyNumberFormat="1"/>
    <xf numFmtId="0" fontId="2" fillId="0" borderId="1" xfId="0" applyFont="1"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horizontal="right"/>
    </xf>
    <xf numFmtId="0" fontId="2" fillId="0" borderId="1" xfId="0" applyFont="1" applyBorder="1" applyAlignment="1">
      <alignment horizontal="left"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wrapText="1"/>
    </xf>
    <xf numFmtId="0" fontId="4" fillId="0" borderId="1" xfId="0" applyFont="1" applyBorder="1" applyAlignment="1">
      <alignment wrapText="1"/>
    </xf>
    <xf numFmtId="0" fontId="3" fillId="0" borderId="0" xfId="0" applyFont="1" applyBorder="1" applyAlignment="1">
      <alignment horizontal="center"/>
    </xf>
    <xf numFmtId="4" fontId="3" fillId="0" borderId="0" xfId="0" applyNumberFormat="1"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2" fontId="2" fillId="0" borderId="1" xfId="0" applyNumberFormat="1" applyFont="1" applyBorder="1" applyAlignment="1">
      <alignment horizontal="center" vertical="center"/>
    </xf>
    <xf numFmtId="2" fontId="2" fillId="0" borderId="1" xfId="0" applyNumberFormat="1" applyFont="1" applyBorder="1" applyAlignment="1">
      <alignment vertical="center"/>
    </xf>
    <xf numFmtId="0" fontId="2" fillId="0" borderId="1" xfId="0" applyFont="1" applyBorder="1" applyAlignment="1">
      <alignment vertical="center" wrapText="1"/>
    </xf>
    <xf numFmtId="0" fontId="5"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0" fontId="13" fillId="0" borderId="1" xfId="0" applyFont="1" applyBorder="1"/>
    <xf numFmtId="0" fontId="8" fillId="2"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2" borderId="1" xfId="0" applyFont="1" applyFill="1" applyBorder="1" applyAlignment="1">
      <alignment vertical="center"/>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xf>
    <xf numFmtId="0" fontId="2" fillId="0" borderId="1" xfId="0" applyFont="1" applyBorder="1" applyAlignment="1">
      <alignment horizontal="left" vertical="center" wrapText="1"/>
    </xf>
    <xf numFmtId="0" fontId="7" fillId="0" borderId="0" xfId="0" applyFont="1" applyAlignment="1">
      <alignment horizontal="right" wrapText="1"/>
    </xf>
    <xf numFmtId="0" fontId="7" fillId="0" borderId="0" xfId="0" applyFont="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3" fillId="0" borderId="1" xfId="0" applyFont="1" applyBorder="1" applyAlignment="1">
      <alignment horizontal="right"/>
    </xf>
    <xf numFmtId="0" fontId="7" fillId="0" borderId="5" xfId="0" applyFont="1" applyBorder="1" applyAlignment="1">
      <alignment vertical="center" wrapText="1"/>
    </xf>
    <xf numFmtId="0" fontId="3" fillId="0" borderId="5" xfId="0" applyFont="1" applyBorder="1" applyAlignment="1">
      <alignment vertical="center"/>
    </xf>
    <xf numFmtId="0" fontId="7" fillId="0" borderId="0" xfId="0" applyFont="1" applyAlignment="1">
      <alignment horizontal="right" vertical="center" wrapText="1"/>
    </xf>
    <xf numFmtId="0" fontId="1" fillId="0" borderId="0" xfId="0" applyFont="1" applyAlignment="1">
      <alignment horizontal="right" vertical="center"/>
    </xf>
    <xf numFmtId="0" fontId="2" fillId="0" borderId="1" xfId="0" applyFont="1" applyBorder="1" applyAlignment="1">
      <alignment horizontal="center" wrapText="1"/>
    </xf>
    <xf numFmtId="4" fontId="2" fillId="0" borderId="1" xfId="0" applyNumberFormat="1" applyFont="1" applyBorder="1" applyAlignment="1">
      <alignment horizontal="center"/>
    </xf>
    <xf numFmtId="4" fontId="3" fillId="0" borderId="1"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0" fontId="3" fillId="0" borderId="0" xfId="0" applyFont="1" applyAlignment="1">
      <alignment horizontal="right"/>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 fillId="0" borderId="1" xfId="0" applyFont="1" applyBorder="1" applyAlignment="1">
      <alignment horizontal="center"/>
    </xf>
    <xf numFmtId="0" fontId="2" fillId="0" borderId="0" xfId="0" applyFont="1" applyAlignment="1">
      <alignment horizontal="left" vertical="top" wrapText="1"/>
    </xf>
    <xf numFmtId="0" fontId="6" fillId="0" borderId="0" xfId="0" applyFont="1" applyAlignment="1">
      <alignment horizontal="center"/>
    </xf>
    <xf numFmtId="0" fontId="5"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0" fillId="0" borderId="5" xfId="0" applyBorder="1" applyAlignment="1">
      <alignment vertical="center"/>
    </xf>
    <xf numFmtId="0" fontId="0" fillId="0" borderId="0" xfId="0" applyAlignment="1">
      <alignment vertical="center"/>
    </xf>
    <xf numFmtId="2" fontId="6"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Border="1" applyAlignment="1">
      <alignment horizontal="center" vertical="center" wrapText="1"/>
    </xf>
    <xf numFmtId="0" fontId="3" fillId="0" borderId="1" xfId="0" applyFont="1" applyBorder="1" applyAlignment="1">
      <alignment horizontal="center"/>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6" zoomScaleNormal="100" workbookViewId="0">
      <selection activeCell="D43" sqref="D43"/>
    </sheetView>
  </sheetViews>
  <sheetFormatPr defaultRowHeight="15" x14ac:dyDescent="0.25"/>
  <cols>
    <col min="1" max="1" width="3.42578125" customWidth="1"/>
    <col min="2" max="2" width="18" customWidth="1"/>
    <col min="3" max="6" width="12.28515625" customWidth="1"/>
    <col min="7" max="7" width="10.85546875" customWidth="1"/>
    <col min="8" max="8" width="16.7109375" customWidth="1"/>
  </cols>
  <sheetData>
    <row r="1" spans="2:9" ht="31.5" customHeight="1" x14ac:dyDescent="0.25">
      <c r="B1" s="1"/>
      <c r="C1" s="1"/>
      <c r="D1" s="1"/>
      <c r="E1" s="80" t="s">
        <v>141</v>
      </c>
      <c r="F1" s="80"/>
      <c r="G1" s="80"/>
      <c r="H1" s="80"/>
      <c r="I1" s="80"/>
    </row>
    <row r="2" spans="2:9" ht="45" customHeight="1" x14ac:dyDescent="0.25">
      <c r="B2" s="1"/>
      <c r="C2" s="1"/>
      <c r="D2" s="1"/>
      <c r="E2" s="80"/>
      <c r="F2" s="80"/>
      <c r="G2" s="80"/>
      <c r="H2" s="80"/>
      <c r="I2" s="80"/>
    </row>
    <row r="3" spans="2:9" ht="78.75" customHeight="1" x14ac:dyDescent="0.25">
      <c r="B3" s="92" t="s">
        <v>144</v>
      </c>
      <c r="C3" s="92"/>
      <c r="D3" s="92"/>
      <c r="E3" s="92"/>
      <c r="F3" s="92"/>
      <c r="G3" s="92"/>
      <c r="H3" s="92"/>
      <c r="I3" s="14"/>
    </row>
    <row r="4" spans="2:9" ht="15.75" x14ac:dyDescent="0.25">
      <c r="B4" s="1"/>
      <c r="C4" s="1"/>
      <c r="D4" s="1"/>
      <c r="E4" s="1"/>
      <c r="F4" s="1"/>
      <c r="G4" s="1"/>
      <c r="H4" s="1"/>
    </row>
    <row r="5" spans="2:9" ht="30" customHeight="1" x14ac:dyDescent="0.25">
      <c r="B5" s="91" t="s">
        <v>26</v>
      </c>
      <c r="C5" s="88" t="s">
        <v>29</v>
      </c>
      <c r="D5" s="88"/>
      <c r="E5" s="88" t="s">
        <v>30</v>
      </c>
      <c r="F5" s="88"/>
      <c r="G5" s="89" t="s">
        <v>31</v>
      </c>
      <c r="H5" s="90"/>
    </row>
    <row r="6" spans="2:9" ht="62.25" customHeight="1" x14ac:dyDescent="0.25">
      <c r="B6" s="91"/>
      <c r="C6" s="50" t="s">
        <v>142</v>
      </c>
      <c r="D6" s="51" t="s">
        <v>39</v>
      </c>
      <c r="E6" s="50" t="s">
        <v>142</v>
      </c>
      <c r="F6" s="51" t="s">
        <v>39</v>
      </c>
      <c r="G6" s="50" t="s">
        <v>142</v>
      </c>
      <c r="H6" s="51" t="s">
        <v>39</v>
      </c>
    </row>
    <row r="7" spans="2:9" ht="21.75" customHeight="1" x14ac:dyDescent="0.25">
      <c r="B7" s="82" t="s">
        <v>38</v>
      </c>
      <c r="C7" s="83"/>
      <c r="D7" s="83"/>
      <c r="E7" s="84"/>
      <c r="F7" s="47"/>
      <c r="G7" s="16"/>
      <c r="H7" s="47"/>
    </row>
    <row r="8" spans="2:9" ht="19.5" customHeight="1" x14ac:dyDescent="0.25">
      <c r="B8" s="82" t="s">
        <v>27</v>
      </c>
      <c r="C8" s="83"/>
      <c r="D8" s="83"/>
      <c r="E8" s="84"/>
      <c r="F8" s="47"/>
      <c r="G8" s="16"/>
      <c r="H8" s="47"/>
    </row>
    <row r="9" spans="2:9" ht="31.5" x14ac:dyDescent="0.25">
      <c r="B9" s="49" t="s">
        <v>33</v>
      </c>
      <c r="C9" s="6">
        <f>'2.pielikums'!H14</f>
        <v>389328</v>
      </c>
      <c r="D9" s="17">
        <f>'2.pielikums'!G14</f>
        <v>792</v>
      </c>
      <c r="E9" s="6">
        <f>'2.pielikums'!H14</f>
        <v>389328</v>
      </c>
      <c r="F9" s="17">
        <f>'2.pielikums'!G14</f>
        <v>792</v>
      </c>
      <c r="G9" s="6">
        <f>'2.pielikums'!H14</f>
        <v>389328</v>
      </c>
      <c r="H9" s="46">
        <f>'2.pielikums'!G14</f>
        <v>792</v>
      </c>
    </row>
    <row r="10" spans="2:9" ht="31.5" x14ac:dyDescent="0.25">
      <c r="B10" s="49" t="s">
        <v>140</v>
      </c>
      <c r="C10" s="6">
        <v>38928</v>
      </c>
      <c r="D10" s="6"/>
      <c r="E10" s="6">
        <v>38928</v>
      </c>
      <c r="F10" s="6"/>
      <c r="G10" s="6">
        <v>38928</v>
      </c>
      <c r="H10" s="6"/>
    </row>
    <row r="11" spans="2:9" ht="31.5" x14ac:dyDescent="0.25">
      <c r="B11" s="18" t="s">
        <v>35</v>
      </c>
      <c r="C11" s="8">
        <f t="shared" ref="C11:H11" si="0">C9+C10</f>
        <v>428256</v>
      </c>
      <c r="D11" s="19">
        <f t="shared" si="0"/>
        <v>792</v>
      </c>
      <c r="E11" s="8">
        <f t="shared" si="0"/>
        <v>428256</v>
      </c>
      <c r="F11" s="19">
        <f t="shared" si="0"/>
        <v>792</v>
      </c>
      <c r="G11" s="8">
        <f t="shared" si="0"/>
        <v>428256</v>
      </c>
      <c r="H11" s="19">
        <f t="shared" si="0"/>
        <v>792</v>
      </c>
    </row>
    <row r="12" spans="2:9" ht="23.25" customHeight="1" x14ac:dyDescent="0.25">
      <c r="B12" s="85" t="s">
        <v>28</v>
      </c>
      <c r="C12" s="86"/>
      <c r="D12" s="86"/>
      <c r="E12" s="87"/>
      <c r="F12" s="17"/>
      <c r="G12" s="6"/>
      <c r="H12" s="17"/>
    </row>
    <row r="13" spans="2:9" ht="31.5" x14ac:dyDescent="0.25">
      <c r="B13" s="49" t="s">
        <v>33</v>
      </c>
      <c r="C13" s="6">
        <f>'3.pielikums'!H13</f>
        <v>23304</v>
      </c>
      <c r="D13" s="17">
        <f>'3.pielikums'!G13</f>
        <v>516</v>
      </c>
      <c r="E13" s="6">
        <f>'3.pielikums'!H13</f>
        <v>23304</v>
      </c>
      <c r="F13" s="17">
        <f>'3.pielikums'!G13</f>
        <v>516</v>
      </c>
      <c r="G13" s="6">
        <f>'3.pielikums'!H13</f>
        <v>23304</v>
      </c>
      <c r="H13" s="46">
        <f>'3.pielikums'!G13</f>
        <v>516</v>
      </c>
    </row>
    <row r="14" spans="2:9" ht="31.5" x14ac:dyDescent="0.25">
      <c r="B14" s="49" t="s">
        <v>140</v>
      </c>
      <c r="C14" s="6">
        <f>ROUND(C13*10%,0)</f>
        <v>2330</v>
      </c>
      <c r="D14" s="17"/>
      <c r="E14" s="6">
        <f>ROUND(E13*10%,0)</f>
        <v>2330</v>
      </c>
      <c r="F14" s="17"/>
      <c r="G14" s="6">
        <f>ROUND(G13*10%,0)</f>
        <v>2330</v>
      </c>
      <c r="H14" s="46"/>
    </row>
    <row r="15" spans="2:9" ht="31.5" x14ac:dyDescent="0.25">
      <c r="B15" s="18" t="s">
        <v>36</v>
      </c>
      <c r="C15" s="8">
        <f t="shared" ref="C15:H15" si="1">C13+C14</f>
        <v>25634</v>
      </c>
      <c r="D15" s="19">
        <f t="shared" si="1"/>
        <v>516</v>
      </c>
      <c r="E15" s="8">
        <f t="shared" si="1"/>
        <v>25634</v>
      </c>
      <c r="F15" s="19">
        <f t="shared" si="1"/>
        <v>516</v>
      </c>
      <c r="G15" s="8">
        <f t="shared" si="1"/>
        <v>25634</v>
      </c>
      <c r="H15" s="19">
        <f t="shared" si="1"/>
        <v>516</v>
      </c>
    </row>
    <row r="16" spans="2:9" ht="31.5" x14ac:dyDescent="0.25">
      <c r="B16" s="49" t="s">
        <v>33</v>
      </c>
      <c r="C16" s="6">
        <f t="shared" ref="C16:H16" si="2">C9+C13</f>
        <v>412632</v>
      </c>
      <c r="D16" s="17">
        <f t="shared" si="2"/>
        <v>1308</v>
      </c>
      <c r="E16" s="6">
        <f t="shared" si="2"/>
        <v>412632</v>
      </c>
      <c r="F16" s="17">
        <f t="shared" si="2"/>
        <v>1308</v>
      </c>
      <c r="G16" s="6">
        <f t="shared" si="2"/>
        <v>412632</v>
      </c>
      <c r="H16" s="17">
        <f t="shared" si="2"/>
        <v>1308</v>
      </c>
    </row>
    <row r="17" spans="2:8" ht="31.5" x14ac:dyDescent="0.25">
      <c r="B17" s="49" t="s">
        <v>37</v>
      </c>
      <c r="C17" s="6">
        <f>C10+C14</f>
        <v>41258</v>
      </c>
      <c r="D17" s="6" t="s">
        <v>13</v>
      </c>
      <c r="E17" s="6">
        <f>E10+E14</f>
        <v>41258</v>
      </c>
      <c r="F17" s="6" t="s">
        <v>13</v>
      </c>
      <c r="G17" s="6">
        <f>G10+G14</f>
        <v>41258</v>
      </c>
      <c r="H17" s="6" t="s">
        <v>13</v>
      </c>
    </row>
    <row r="18" spans="2:8" ht="15.75" x14ac:dyDescent="0.25">
      <c r="B18" s="18" t="s">
        <v>34</v>
      </c>
      <c r="C18" s="8">
        <f>C16+C17</f>
        <v>453890</v>
      </c>
      <c r="D18" s="8" t="s">
        <v>13</v>
      </c>
      <c r="E18" s="8">
        <f>E16+E17</f>
        <v>453890</v>
      </c>
      <c r="F18" s="8" t="s">
        <v>13</v>
      </c>
      <c r="G18" s="8">
        <f>G16+G17</f>
        <v>453890</v>
      </c>
      <c r="H18" s="8" t="s">
        <v>13</v>
      </c>
    </row>
    <row r="37" spans="1:2" ht="13.5" customHeight="1" x14ac:dyDescent="0.25"/>
    <row r="38" spans="1:2" hidden="1" x14ac:dyDescent="0.25"/>
    <row r="39" spans="1:2" hidden="1" x14ac:dyDescent="0.25"/>
    <row r="40" spans="1:2" ht="12.75" customHeight="1" x14ac:dyDescent="0.25"/>
    <row r="41" spans="1:2" hidden="1" x14ac:dyDescent="0.25"/>
    <row r="43" spans="1:2" ht="39" customHeight="1" x14ac:dyDescent="0.25">
      <c r="A43" s="81" t="s">
        <v>156</v>
      </c>
      <c r="B43" s="81"/>
    </row>
  </sheetData>
  <mergeCells count="10">
    <mergeCell ref="E1:I2"/>
    <mergeCell ref="A43:B43"/>
    <mergeCell ref="B8:E8"/>
    <mergeCell ref="B12:E12"/>
    <mergeCell ref="B7:E7"/>
    <mergeCell ref="C5:D5"/>
    <mergeCell ref="E5:F5"/>
    <mergeCell ref="G5:H5"/>
    <mergeCell ref="B5:B6"/>
    <mergeCell ref="B3:H3"/>
  </mergeCells>
  <pageMargins left="0.70866141732283472" right="0.70866141732283472" top="0.74803149606299213" bottom="0.74803149606299213" header="0.31496062992125984" footer="0.31496062992125984"/>
  <pageSetup paperSize="9" scale="80" orientation="portrait" r:id="rId1"/>
  <headerFooter>
    <oddFooter>&amp;L&amp;"Times New Roman,Regular"&amp;10LMAnot_140718_LNBLNS_1-6piel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19" zoomScaleNormal="100" workbookViewId="0">
      <selection activeCell="B37" sqref="B37"/>
    </sheetView>
  </sheetViews>
  <sheetFormatPr defaultRowHeight="15.75" x14ac:dyDescent="0.25"/>
  <cols>
    <col min="1" max="1" width="5.7109375" style="1" customWidth="1"/>
    <col min="2" max="2" width="26.42578125" style="1" customWidth="1"/>
    <col min="3" max="3" width="9.140625" style="1"/>
    <col min="4" max="4" width="11.5703125" style="1" customWidth="1"/>
    <col min="5" max="5" width="10.7109375" style="1" customWidth="1"/>
    <col min="6" max="6" width="10" style="1" customWidth="1"/>
    <col min="7" max="7" width="10.28515625" style="1" customWidth="1"/>
    <col min="8" max="8" width="15.28515625" style="1" customWidth="1"/>
    <col min="9" max="9" width="9.140625" style="1" customWidth="1"/>
  </cols>
  <sheetData>
    <row r="1" spans="1:9" ht="15.75" customHeight="1" x14ac:dyDescent="0.25">
      <c r="D1" s="80" t="s">
        <v>143</v>
      </c>
      <c r="E1" s="80"/>
      <c r="F1" s="80"/>
      <c r="G1" s="80"/>
      <c r="H1" s="80"/>
      <c r="I1" s="80"/>
    </row>
    <row r="2" spans="1:9" x14ac:dyDescent="0.25">
      <c r="D2" s="80"/>
      <c r="E2" s="80"/>
      <c r="F2" s="80"/>
      <c r="G2" s="80"/>
      <c r="H2" s="80"/>
      <c r="I2" s="80"/>
    </row>
    <row r="3" spans="1:9" ht="36" customHeight="1" x14ac:dyDescent="0.25">
      <c r="D3" s="80"/>
      <c r="E3" s="80"/>
      <c r="F3" s="80"/>
      <c r="G3" s="80"/>
      <c r="H3" s="80"/>
      <c r="I3" s="80"/>
    </row>
    <row r="4" spans="1:9" ht="82.5" customHeight="1" x14ac:dyDescent="0.25">
      <c r="A4" s="92" t="s">
        <v>145</v>
      </c>
      <c r="B4" s="92"/>
      <c r="C4" s="92"/>
      <c r="D4" s="92"/>
      <c r="E4" s="92"/>
      <c r="F4" s="92"/>
      <c r="G4" s="92"/>
      <c r="H4" s="92"/>
      <c r="I4" s="92"/>
    </row>
    <row r="6" spans="1:9" ht="47.25" x14ac:dyDescent="0.25">
      <c r="A6" s="52" t="s">
        <v>5</v>
      </c>
      <c r="B6" s="51" t="s">
        <v>6</v>
      </c>
      <c r="C6" s="51" t="s">
        <v>8</v>
      </c>
      <c r="D6" s="51" t="s">
        <v>23</v>
      </c>
      <c r="E6" s="51" t="s">
        <v>7</v>
      </c>
      <c r="F6" s="51" t="s">
        <v>15</v>
      </c>
      <c r="G6" s="51" t="s">
        <v>9</v>
      </c>
      <c r="H6" s="51" t="s">
        <v>16</v>
      </c>
    </row>
    <row r="7" spans="1:9" ht="31.5" x14ac:dyDescent="0.25">
      <c r="A7" s="2">
        <v>1</v>
      </c>
      <c r="B7" s="3">
        <v>2</v>
      </c>
      <c r="C7" s="2">
        <v>3</v>
      </c>
      <c r="D7" s="3">
        <v>4</v>
      </c>
      <c r="E7" s="3">
        <v>5</v>
      </c>
      <c r="F7" s="3" t="s">
        <v>25</v>
      </c>
      <c r="G7" s="3" t="s">
        <v>10</v>
      </c>
      <c r="H7" s="3" t="s">
        <v>11</v>
      </c>
    </row>
    <row r="8" spans="1:9" ht="31.5" x14ac:dyDescent="0.25">
      <c r="A8" s="4">
        <v>1</v>
      </c>
      <c r="B8" s="5" t="s">
        <v>0</v>
      </c>
      <c r="C8" s="2">
        <v>237</v>
      </c>
      <c r="D8" s="2">
        <v>0</v>
      </c>
      <c r="E8" s="2">
        <v>5</v>
      </c>
      <c r="F8" s="2">
        <f>E8*12</f>
        <v>60</v>
      </c>
      <c r="G8" s="2">
        <f>D8+F8</f>
        <v>60</v>
      </c>
      <c r="H8" s="21">
        <f>C8*G8</f>
        <v>14220</v>
      </c>
    </row>
    <row r="9" spans="1:9" ht="33" customHeight="1" x14ac:dyDescent="0.25">
      <c r="A9" s="4">
        <v>2</v>
      </c>
      <c r="B9" s="5" t="s">
        <v>1</v>
      </c>
      <c r="C9" s="2">
        <v>1335</v>
      </c>
      <c r="D9" s="20">
        <v>0</v>
      </c>
      <c r="E9" s="2">
        <v>5</v>
      </c>
      <c r="F9" s="2">
        <f t="shared" ref="F9:F13" si="0">E9*12</f>
        <v>60</v>
      </c>
      <c r="G9" s="2">
        <f t="shared" ref="G9:G13" si="1">D9+F9</f>
        <v>60</v>
      </c>
      <c r="H9" s="21">
        <f t="shared" ref="H9:H13" si="2">C9*G9</f>
        <v>80100</v>
      </c>
    </row>
    <row r="10" spans="1:9" ht="31.5" x14ac:dyDescent="0.25">
      <c r="A10" s="4">
        <v>3</v>
      </c>
      <c r="B10" s="5" t="s">
        <v>2</v>
      </c>
      <c r="C10" s="2">
        <v>498</v>
      </c>
      <c r="D10" s="20">
        <v>0</v>
      </c>
      <c r="E10" s="2">
        <v>42</v>
      </c>
      <c r="F10" s="2">
        <f t="shared" si="0"/>
        <v>504</v>
      </c>
      <c r="G10" s="2">
        <f t="shared" si="1"/>
        <v>504</v>
      </c>
      <c r="H10" s="21">
        <f t="shared" si="2"/>
        <v>250992</v>
      </c>
    </row>
    <row r="11" spans="1:9" ht="20.25" customHeight="1" x14ac:dyDescent="0.25">
      <c r="A11" s="4">
        <v>4</v>
      </c>
      <c r="B11" s="5" t="s">
        <v>3</v>
      </c>
      <c r="C11" s="2">
        <v>117</v>
      </c>
      <c r="D11" s="20">
        <v>0</v>
      </c>
      <c r="E11" s="2">
        <v>1</v>
      </c>
      <c r="F11" s="2">
        <f t="shared" si="0"/>
        <v>12</v>
      </c>
      <c r="G11" s="2">
        <f t="shared" si="1"/>
        <v>12</v>
      </c>
      <c r="H11" s="21">
        <f t="shared" si="2"/>
        <v>1404</v>
      </c>
    </row>
    <row r="12" spans="1:9" ht="31.5" x14ac:dyDescent="0.25">
      <c r="A12" s="4">
        <v>5</v>
      </c>
      <c r="B12" s="5" t="s">
        <v>4</v>
      </c>
      <c r="C12" s="2">
        <v>314</v>
      </c>
      <c r="D12" s="20">
        <v>0</v>
      </c>
      <c r="E12" s="2">
        <v>4</v>
      </c>
      <c r="F12" s="2">
        <f t="shared" si="0"/>
        <v>48</v>
      </c>
      <c r="G12" s="2">
        <f t="shared" si="1"/>
        <v>48</v>
      </c>
      <c r="H12" s="21">
        <f t="shared" si="2"/>
        <v>15072</v>
      </c>
      <c r="I12"/>
    </row>
    <row r="13" spans="1:9" ht="31.5" x14ac:dyDescent="0.25">
      <c r="A13" s="4">
        <v>6</v>
      </c>
      <c r="B13" s="5" t="s">
        <v>32</v>
      </c>
      <c r="C13" s="2">
        <v>255</v>
      </c>
      <c r="D13" s="20">
        <v>0</v>
      </c>
      <c r="E13" s="2">
        <v>9</v>
      </c>
      <c r="F13" s="2">
        <f t="shared" si="0"/>
        <v>108</v>
      </c>
      <c r="G13" s="2">
        <f t="shared" si="1"/>
        <v>108</v>
      </c>
      <c r="H13" s="21">
        <f t="shared" si="2"/>
        <v>27540</v>
      </c>
      <c r="I13"/>
    </row>
    <row r="14" spans="1:9" x14ac:dyDescent="0.25">
      <c r="A14" s="94" t="s">
        <v>12</v>
      </c>
      <c r="B14" s="94"/>
      <c r="C14" s="7" t="s">
        <v>13</v>
      </c>
      <c r="D14" s="7">
        <f>SUM(D8:D12)</f>
        <v>0</v>
      </c>
      <c r="E14" s="7">
        <f>SUM(E8:E13)</f>
        <v>66</v>
      </c>
      <c r="F14" s="7">
        <f t="shared" ref="F14:H14" si="3">SUM(F8:F13)</f>
        <v>792</v>
      </c>
      <c r="G14" s="7">
        <f t="shared" si="3"/>
        <v>792</v>
      </c>
      <c r="H14" s="8">
        <f t="shared" si="3"/>
        <v>389328</v>
      </c>
      <c r="I14"/>
    </row>
    <row r="16" spans="1:9" x14ac:dyDescent="0.25">
      <c r="H16" s="15"/>
      <c r="I16"/>
    </row>
    <row r="44" spans="1:2" ht="0.75" customHeight="1" x14ac:dyDescent="0.25"/>
    <row r="45" spans="1:2" ht="15.75" customHeight="1" x14ac:dyDescent="0.25">
      <c r="A45" s="93" t="s">
        <v>156</v>
      </c>
      <c r="B45" s="93"/>
    </row>
    <row r="46" spans="1:2" x14ac:dyDescent="0.25">
      <c r="A46" s="93"/>
      <c r="B46" s="93"/>
    </row>
    <row r="47" spans="1:2" x14ac:dyDescent="0.25">
      <c r="A47" s="93"/>
      <c r="B47" s="93"/>
    </row>
  </sheetData>
  <mergeCells count="4">
    <mergeCell ref="A45:B47"/>
    <mergeCell ref="A14:B14"/>
    <mergeCell ref="D1:I3"/>
    <mergeCell ref="A4:I4"/>
  </mergeCells>
  <pageMargins left="0.70866141732283472" right="0.70866141732283472" top="0.74803149606299213" bottom="0.74803149606299213" header="0.31496062992125984" footer="0.31496062992125984"/>
  <pageSetup paperSize="9" scale="80" orientation="portrait" r:id="rId1"/>
  <headerFooter>
    <oddFooter>&amp;L&amp;"Times New Roman,Regular"&amp;10LM_Anot_140718_LNBLNS_1-6piel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topLeftCell="A4" zoomScaleNormal="100" workbookViewId="0">
      <selection activeCell="B10" sqref="B10"/>
    </sheetView>
  </sheetViews>
  <sheetFormatPr defaultRowHeight="15" x14ac:dyDescent="0.25"/>
  <cols>
    <col min="1" max="1" width="7" customWidth="1"/>
    <col min="2" max="2" width="32" customWidth="1"/>
    <col min="4" max="4" width="12.42578125" customWidth="1"/>
    <col min="6" max="6" width="12.7109375" customWidth="1"/>
    <col min="7" max="7" width="11.42578125" customWidth="1"/>
    <col min="8" max="8" width="15" customWidth="1"/>
    <col min="9" max="9" width="10.5703125" customWidth="1"/>
    <col min="10" max="10" width="10.85546875" customWidth="1"/>
    <col min="11" max="11" width="11" customWidth="1"/>
  </cols>
  <sheetData>
    <row r="1" spans="1:11" x14ac:dyDescent="0.25">
      <c r="F1" s="97" t="s">
        <v>146</v>
      </c>
      <c r="G1" s="98"/>
      <c r="H1" s="98"/>
      <c r="I1" s="98"/>
      <c r="J1" s="98"/>
    </row>
    <row r="2" spans="1:11" ht="62.25" customHeight="1" x14ac:dyDescent="0.25">
      <c r="F2" s="98"/>
      <c r="G2" s="98"/>
      <c r="H2" s="98"/>
      <c r="I2" s="98"/>
      <c r="J2" s="98"/>
    </row>
    <row r="3" spans="1:11" ht="66" customHeight="1" x14ac:dyDescent="0.25">
      <c r="A3" s="92" t="s">
        <v>147</v>
      </c>
      <c r="B3" s="92"/>
      <c r="C3" s="92"/>
      <c r="D3" s="92"/>
      <c r="E3" s="92"/>
      <c r="F3" s="92"/>
      <c r="G3" s="92"/>
      <c r="H3" s="92"/>
      <c r="I3" s="92"/>
      <c r="J3" s="92"/>
      <c r="K3" s="10"/>
    </row>
    <row r="4" spans="1:11" ht="63" x14ac:dyDescent="0.25">
      <c r="A4" s="2" t="s">
        <v>5</v>
      </c>
      <c r="B4" s="3" t="s">
        <v>6</v>
      </c>
      <c r="C4" s="3" t="s">
        <v>17</v>
      </c>
      <c r="D4" s="3" t="s">
        <v>23</v>
      </c>
      <c r="E4" s="3" t="s">
        <v>7</v>
      </c>
      <c r="F4" s="3" t="s">
        <v>15</v>
      </c>
      <c r="G4" s="3" t="s">
        <v>24</v>
      </c>
      <c r="H4" s="99" t="s">
        <v>16</v>
      </c>
      <c r="I4" s="99"/>
      <c r="J4" s="99"/>
      <c r="K4" s="11"/>
    </row>
    <row r="5" spans="1:11" ht="15.75" x14ac:dyDescent="0.25">
      <c r="A5" s="2">
        <v>1</v>
      </c>
      <c r="B5" s="3">
        <v>2</v>
      </c>
      <c r="C5" s="2">
        <v>3</v>
      </c>
      <c r="D5" s="3">
        <v>4</v>
      </c>
      <c r="E5" s="3">
        <v>5</v>
      </c>
      <c r="F5" s="3" t="s">
        <v>14</v>
      </c>
      <c r="G5" s="3" t="s">
        <v>10</v>
      </c>
      <c r="H5" s="99" t="s">
        <v>11</v>
      </c>
      <c r="I5" s="99"/>
      <c r="J5" s="99"/>
      <c r="K5" s="11"/>
    </row>
    <row r="6" spans="1:11" ht="45" x14ac:dyDescent="0.25">
      <c r="A6" s="4">
        <v>1</v>
      </c>
      <c r="B6" s="54" t="s">
        <v>40</v>
      </c>
      <c r="C6" s="2">
        <v>49</v>
      </c>
      <c r="D6" s="2">
        <v>0</v>
      </c>
      <c r="E6" s="2">
        <v>12</v>
      </c>
      <c r="F6" s="2">
        <f>E6*12</f>
        <v>144</v>
      </c>
      <c r="G6" s="2">
        <f t="shared" ref="G6:G12" si="0">D6+F6</f>
        <v>144</v>
      </c>
      <c r="H6" s="100">
        <f t="shared" ref="H6:H12" si="1">C6*G6</f>
        <v>7056</v>
      </c>
      <c r="I6" s="100"/>
      <c r="J6" s="100"/>
      <c r="K6" s="12"/>
    </row>
    <row r="7" spans="1:11" ht="30" x14ac:dyDescent="0.25">
      <c r="A7" s="4">
        <v>2</v>
      </c>
      <c r="B7" s="54" t="s">
        <v>18</v>
      </c>
      <c r="C7" s="2">
        <v>18</v>
      </c>
      <c r="D7" s="2">
        <v>0</v>
      </c>
      <c r="E7" s="2">
        <v>10</v>
      </c>
      <c r="F7" s="2">
        <f t="shared" ref="F7:F12" si="2">E7*12</f>
        <v>120</v>
      </c>
      <c r="G7" s="2">
        <f t="shared" si="0"/>
        <v>120</v>
      </c>
      <c r="H7" s="100">
        <f t="shared" si="1"/>
        <v>2160</v>
      </c>
      <c r="I7" s="100"/>
      <c r="J7" s="100"/>
      <c r="K7" s="12"/>
    </row>
    <row r="8" spans="1:11" ht="15.75" x14ac:dyDescent="0.25">
      <c r="A8" s="4">
        <v>3</v>
      </c>
      <c r="B8" s="54" t="s">
        <v>19</v>
      </c>
      <c r="C8" s="2">
        <v>9</v>
      </c>
      <c r="D8" s="2">
        <v>0</v>
      </c>
      <c r="E8" s="2">
        <v>4</v>
      </c>
      <c r="F8" s="2">
        <f t="shared" si="2"/>
        <v>48</v>
      </c>
      <c r="G8" s="2">
        <f t="shared" si="0"/>
        <v>48</v>
      </c>
      <c r="H8" s="100">
        <f t="shared" si="1"/>
        <v>432</v>
      </c>
      <c r="I8" s="100"/>
      <c r="J8" s="100"/>
      <c r="K8" s="12"/>
    </row>
    <row r="9" spans="1:11" ht="15.75" x14ac:dyDescent="0.25">
      <c r="A9" s="4">
        <v>4</v>
      </c>
      <c r="B9" s="54" t="s">
        <v>20</v>
      </c>
      <c r="C9" s="2">
        <v>21</v>
      </c>
      <c r="D9" s="2">
        <v>0</v>
      </c>
      <c r="E9" s="2">
        <v>3</v>
      </c>
      <c r="F9" s="2">
        <f t="shared" si="2"/>
        <v>36</v>
      </c>
      <c r="G9" s="2">
        <f t="shared" si="0"/>
        <v>36</v>
      </c>
      <c r="H9" s="100">
        <f t="shared" si="1"/>
        <v>756</v>
      </c>
      <c r="I9" s="100"/>
      <c r="J9" s="100"/>
      <c r="K9" s="12"/>
    </row>
    <row r="10" spans="1:11" ht="15.75" x14ac:dyDescent="0.25">
      <c r="A10" s="4">
        <v>5</v>
      </c>
      <c r="B10" s="54" t="s">
        <v>21</v>
      </c>
      <c r="C10" s="2">
        <v>72</v>
      </c>
      <c r="D10" s="2">
        <v>0</v>
      </c>
      <c r="E10" s="2">
        <v>5</v>
      </c>
      <c r="F10" s="2">
        <f t="shared" si="2"/>
        <v>60</v>
      </c>
      <c r="G10" s="2">
        <f t="shared" si="0"/>
        <v>60</v>
      </c>
      <c r="H10" s="100">
        <f t="shared" si="1"/>
        <v>4320</v>
      </c>
      <c r="I10" s="100"/>
      <c r="J10" s="100"/>
      <c r="K10" s="12"/>
    </row>
    <row r="11" spans="1:11" ht="15.75" x14ac:dyDescent="0.25">
      <c r="A11" s="4">
        <v>6</v>
      </c>
      <c r="B11" s="54" t="s">
        <v>22</v>
      </c>
      <c r="C11" s="2">
        <v>115</v>
      </c>
      <c r="D11" s="2">
        <v>0</v>
      </c>
      <c r="E11" s="2">
        <v>5</v>
      </c>
      <c r="F11" s="2">
        <f t="shared" si="2"/>
        <v>60</v>
      </c>
      <c r="G11" s="2">
        <f t="shared" si="0"/>
        <v>60</v>
      </c>
      <c r="H11" s="100">
        <f t="shared" si="1"/>
        <v>6900</v>
      </c>
      <c r="I11" s="100"/>
      <c r="J11" s="100"/>
      <c r="K11" s="12"/>
    </row>
    <row r="12" spans="1:11" ht="60" x14ac:dyDescent="0.25">
      <c r="A12" s="4">
        <v>7</v>
      </c>
      <c r="B12" s="54" t="s">
        <v>41</v>
      </c>
      <c r="C12" s="2">
        <v>35</v>
      </c>
      <c r="D12" s="2">
        <v>0</v>
      </c>
      <c r="E12" s="2">
        <v>4</v>
      </c>
      <c r="F12" s="2">
        <f t="shared" si="2"/>
        <v>48</v>
      </c>
      <c r="G12" s="2">
        <f t="shared" si="0"/>
        <v>48</v>
      </c>
      <c r="H12" s="100">
        <f t="shared" si="1"/>
        <v>1680</v>
      </c>
      <c r="I12" s="100"/>
      <c r="J12" s="100"/>
      <c r="K12" s="12"/>
    </row>
    <row r="13" spans="1:11" ht="15.75" x14ac:dyDescent="0.25">
      <c r="A13" s="94" t="s">
        <v>12</v>
      </c>
      <c r="B13" s="94"/>
      <c r="C13" s="7" t="s">
        <v>13</v>
      </c>
      <c r="D13" s="7">
        <f>SUM(D6:D12)</f>
        <v>0</v>
      </c>
      <c r="E13" s="7">
        <f>SUM(E6:E12)</f>
        <v>43</v>
      </c>
      <c r="F13" s="7">
        <f>SUM(F6:F12)</f>
        <v>516</v>
      </c>
      <c r="G13" s="7">
        <f>SUM(G6:G12)</f>
        <v>516</v>
      </c>
      <c r="H13" s="101">
        <f>SUM(H6:H12)</f>
        <v>23304</v>
      </c>
      <c r="I13" s="101"/>
      <c r="J13" s="101"/>
      <c r="K13" s="13"/>
    </row>
    <row r="14" spans="1:11" ht="56.25" customHeight="1" x14ac:dyDescent="0.25">
      <c r="A14" s="95" t="s">
        <v>157</v>
      </c>
      <c r="B14" s="96"/>
      <c r="C14" s="96"/>
      <c r="D14" s="96"/>
      <c r="E14" s="55"/>
      <c r="F14" s="55"/>
      <c r="G14" s="55"/>
      <c r="H14" s="56"/>
      <c r="I14" s="56"/>
      <c r="J14" s="56"/>
      <c r="K14" s="13"/>
    </row>
  </sheetData>
  <mergeCells count="14">
    <mergeCell ref="A14:D14"/>
    <mergeCell ref="A13:B13"/>
    <mergeCell ref="F1:J2"/>
    <mergeCell ref="A3:J3"/>
    <mergeCell ref="H4:J4"/>
    <mergeCell ref="H5:J5"/>
    <mergeCell ref="H6:J6"/>
    <mergeCell ref="H7:J7"/>
    <mergeCell ref="H8:J8"/>
    <mergeCell ref="H9:J9"/>
    <mergeCell ref="H10:J10"/>
    <mergeCell ref="H11:J11"/>
    <mergeCell ref="H12:J12"/>
    <mergeCell ref="H13:J13"/>
  </mergeCells>
  <pageMargins left="0.7" right="0.7" top="0.75" bottom="0.75" header="0.3" footer="0.3"/>
  <pageSetup paperSize="9" orientation="landscape" r:id="rId1"/>
  <headerFooter>
    <oddFooter>&amp;L&amp;"Times New Roman,Regular"&amp;10LM_Anot_140718_LNBLNS_1-6piel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topLeftCell="A16" zoomScaleNormal="100" workbookViewId="0">
      <selection activeCell="A25" sqref="A25"/>
    </sheetView>
  </sheetViews>
  <sheetFormatPr defaultRowHeight="15" x14ac:dyDescent="0.25"/>
  <cols>
    <col min="1" max="1" width="22.140625" customWidth="1"/>
    <col min="2" max="2" width="13.28515625" customWidth="1"/>
    <col min="3" max="4" width="15.42578125" customWidth="1"/>
    <col min="5" max="5" width="13" customWidth="1"/>
    <col min="6" max="7" width="14.7109375" customWidth="1"/>
    <col min="8" max="8" width="12.7109375" customWidth="1"/>
    <col min="9" max="9" width="15.140625" customWidth="1"/>
    <col min="10" max="10" width="13.28515625" customWidth="1"/>
  </cols>
  <sheetData>
    <row r="1" spans="1:11" x14ac:dyDescent="0.25">
      <c r="F1" s="80" t="s">
        <v>148</v>
      </c>
      <c r="G1" s="104"/>
      <c r="H1" s="104"/>
      <c r="I1" s="104"/>
      <c r="J1" s="104"/>
      <c r="K1" s="104"/>
    </row>
    <row r="2" spans="1:11" ht="15.75" x14ac:dyDescent="0.25">
      <c r="A2" s="1"/>
      <c r="B2" s="1"/>
      <c r="C2" s="1"/>
      <c r="D2" s="1"/>
      <c r="E2" s="1"/>
      <c r="F2" s="104"/>
      <c r="G2" s="104"/>
      <c r="H2" s="104"/>
      <c r="I2" s="104"/>
      <c r="J2" s="104"/>
      <c r="K2" s="104"/>
    </row>
    <row r="3" spans="1:11" ht="38.25" customHeight="1" x14ac:dyDescent="0.25">
      <c r="A3" s="1"/>
      <c r="B3" s="1"/>
      <c r="C3" s="1"/>
      <c r="D3" s="1"/>
      <c r="E3" s="1"/>
      <c r="F3" s="104"/>
      <c r="G3" s="104"/>
      <c r="H3" s="104"/>
      <c r="I3" s="104"/>
      <c r="J3" s="104"/>
      <c r="K3" s="104"/>
    </row>
    <row r="4" spans="1:11" ht="70.5" customHeight="1" x14ac:dyDescent="0.25">
      <c r="A4" s="92" t="s">
        <v>149</v>
      </c>
      <c r="B4" s="92"/>
      <c r="C4" s="92"/>
      <c r="D4" s="92"/>
      <c r="E4" s="92"/>
      <c r="F4" s="92"/>
      <c r="G4" s="92"/>
      <c r="H4" s="92"/>
      <c r="I4" s="92"/>
      <c r="J4" s="92"/>
      <c r="K4" s="92"/>
    </row>
    <row r="5" spans="1:11" ht="20.25" customHeight="1" x14ac:dyDescent="0.25">
      <c r="A5" s="22"/>
      <c r="B5" s="22"/>
      <c r="C5" s="22"/>
      <c r="D5" s="22"/>
      <c r="E5" s="22"/>
      <c r="F5" s="22"/>
      <c r="G5" s="22"/>
      <c r="H5" s="22"/>
      <c r="I5" s="22"/>
      <c r="J5" s="1"/>
    </row>
    <row r="6" spans="1:11" ht="15.75" x14ac:dyDescent="0.25">
      <c r="A6" s="88" t="s">
        <v>42</v>
      </c>
      <c r="B6" s="88" t="s">
        <v>43</v>
      </c>
      <c r="C6" s="88"/>
      <c r="D6" s="88"/>
      <c r="E6" s="88" t="s">
        <v>44</v>
      </c>
      <c r="F6" s="88"/>
      <c r="G6" s="88"/>
      <c r="H6" s="88" t="s">
        <v>45</v>
      </c>
      <c r="I6" s="88"/>
      <c r="J6" s="88"/>
      <c r="K6" s="88"/>
    </row>
    <row r="7" spans="1:11" ht="47.25" x14ac:dyDescent="0.25">
      <c r="A7" s="88"/>
      <c r="B7" s="51" t="s">
        <v>46</v>
      </c>
      <c r="C7" s="51" t="s">
        <v>47</v>
      </c>
      <c r="D7" s="51" t="s">
        <v>48</v>
      </c>
      <c r="E7" s="51" t="s">
        <v>46</v>
      </c>
      <c r="F7" s="51" t="s">
        <v>47</v>
      </c>
      <c r="G7" s="51" t="s">
        <v>48</v>
      </c>
      <c r="H7" s="51" t="s">
        <v>46</v>
      </c>
      <c r="I7" s="51" t="s">
        <v>47</v>
      </c>
      <c r="J7" s="91" t="s">
        <v>48</v>
      </c>
      <c r="K7" s="91"/>
    </row>
    <row r="8" spans="1:11" ht="31.5" x14ac:dyDescent="0.25">
      <c r="A8" s="5" t="s">
        <v>49</v>
      </c>
      <c r="B8" s="6">
        <v>3773191</v>
      </c>
      <c r="C8" s="6">
        <f>'1.pielikums'!C18</f>
        <v>453890</v>
      </c>
      <c r="D8" s="6">
        <f>B8+C8</f>
        <v>4227081</v>
      </c>
      <c r="E8" s="6">
        <v>3773191</v>
      </c>
      <c r="F8" s="6">
        <f>'1.pielikums'!E18</f>
        <v>453890</v>
      </c>
      <c r="G8" s="6">
        <f>E8+F8</f>
        <v>4227081</v>
      </c>
      <c r="H8" s="6">
        <v>3773191</v>
      </c>
      <c r="I8" s="6">
        <f>'1.pielikums'!G18</f>
        <v>453890</v>
      </c>
      <c r="J8" s="102">
        <f>H8+I8</f>
        <v>4227081</v>
      </c>
      <c r="K8" s="103"/>
    </row>
    <row r="31" spans="1:1" ht="39" x14ac:dyDescent="0.25">
      <c r="A31" s="53" t="s">
        <v>156</v>
      </c>
    </row>
  </sheetData>
  <mergeCells count="8">
    <mergeCell ref="J8:K8"/>
    <mergeCell ref="A6:A7"/>
    <mergeCell ref="B6:D6"/>
    <mergeCell ref="E6:G6"/>
    <mergeCell ref="F1:K3"/>
    <mergeCell ref="A4:K4"/>
    <mergeCell ref="H6:K6"/>
    <mergeCell ref="J7:K7"/>
  </mergeCells>
  <pageMargins left="0.70866141732283472" right="0.70866141732283472" top="0.74803149606299213" bottom="0.74803149606299213" header="0.31496062992125984" footer="0.31496062992125984"/>
  <pageSetup paperSize="9" scale="80" orientation="landscape" r:id="rId1"/>
  <headerFooter>
    <oddFooter>&amp;L&amp;"Times New Roman,Regular"&amp;10LM_Anot_140718_LNBLNS_1-6piel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topLeftCell="A28" zoomScaleNormal="100" workbookViewId="0">
      <selection activeCell="B34" sqref="B34"/>
    </sheetView>
  </sheetViews>
  <sheetFormatPr defaultRowHeight="15" x14ac:dyDescent="0.25"/>
  <cols>
    <col min="1" max="1" width="7" customWidth="1"/>
    <col min="2" max="2" width="34.140625" customWidth="1"/>
    <col min="3" max="3" width="11.140625" customWidth="1"/>
    <col min="4" max="4" width="12.42578125" customWidth="1"/>
    <col min="6" max="6" width="13.42578125" customWidth="1"/>
    <col min="7" max="7" width="13.28515625" customWidth="1"/>
    <col min="8" max="8" width="15" customWidth="1"/>
    <col min="9" max="9" width="6.42578125" customWidth="1"/>
  </cols>
  <sheetData>
    <row r="1" spans="1:11" ht="15" customHeight="1" x14ac:dyDescent="0.25">
      <c r="E1" s="80" t="s">
        <v>153</v>
      </c>
      <c r="F1" s="80"/>
      <c r="G1" s="80"/>
      <c r="H1" s="80"/>
      <c r="I1" s="80"/>
      <c r="J1" s="80"/>
      <c r="K1" s="80"/>
    </row>
    <row r="2" spans="1:11" ht="15.75" customHeight="1" x14ac:dyDescent="0.25">
      <c r="E2" s="80"/>
      <c r="F2" s="80"/>
      <c r="G2" s="80"/>
      <c r="H2" s="80"/>
      <c r="I2" s="80"/>
      <c r="J2" s="80"/>
      <c r="K2" s="80"/>
    </row>
    <row r="3" spans="1:11" ht="37.5" customHeight="1" x14ac:dyDescent="0.25">
      <c r="E3" s="80"/>
      <c r="F3" s="80"/>
      <c r="G3" s="80"/>
      <c r="H3" s="80"/>
      <c r="I3" s="80"/>
      <c r="J3" s="80"/>
      <c r="K3" s="80"/>
    </row>
    <row r="4" spans="1:11" ht="63.75" customHeight="1" x14ac:dyDescent="0.25">
      <c r="A4" s="92" t="s">
        <v>150</v>
      </c>
      <c r="B4" s="92"/>
      <c r="C4" s="92"/>
      <c r="D4" s="92"/>
      <c r="E4" s="92"/>
      <c r="F4" s="92"/>
      <c r="G4" s="92"/>
      <c r="H4" s="92"/>
      <c r="I4" s="92"/>
      <c r="J4" s="92"/>
      <c r="K4" s="92"/>
    </row>
    <row r="5" spans="1:11" x14ac:dyDescent="0.25">
      <c r="A5" s="9"/>
      <c r="B5" s="9"/>
      <c r="C5" s="9"/>
      <c r="D5" s="9"/>
      <c r="E5" s="9"/>
      <c r="F5" s="9"/>
      <c r="G5" s="9"/>
      <c r="H5" s="9"/>
    </row>
    <row r="6" spans="1:11" ht="63" x14ac:dyDescent="0.25">
      <c r="A6" s="4" t="s">
        <v>50</v>
      </c>
      <c r="B6" s="46" t="s">
        <v>51</v>
      </c>
      <c r="C6" s="5" t="s">
        <v>52</v>
      </c>
      <c r="D6" s="108" t="s">
        <v>53</v>
      </c>
      <c r="E6" s="108"/>
      <c r="F6" s="108"/>
      <c r="G6" s="108"/>
      <c r="H6" s="108"/>
      <c r="I6" s="108"/>
      <c r="J6" s="108"/>
      <c r="K6" s="108"/>
    </row>
    <row r="7" spans="1:11" ht="55.5" customHeight="1" x14ac:dyDescent="0.25">
      <c r="A7" s="4">
        <v>1</v>
      </c>
      <c r="B7" s="5" t="s">
        <v>54</v>
      </c>
      <c r="C7" s="23">
        <v>312</v>
      </c>
      <c r="D7" s="99" t="s">
        <v>55</v>
      </c>
      <c r="E7" s="99"/>
      <c r="F7" s="99"/>
      <c r="G7" s="99"/>
      <c r="H7" s="99"/>
      <c r="I7" s="99"/>
      <c r="J7" s="99"/>
      <c r="K7" s="99"/>
    </row>
    <row r="8" spans="1:11" ht="69.75" customHeight="1" x14ac:dyDescent="0.25">
      <c r="A8" s="4">
        <v>2</v>
      </c>
      <c r="B8" s="4" t="s">
        <v>56</v>
      </c>
      <c r="C8" s="23">
        <f>H35</f>
        <v>1396.5</v>
      </c>
      <c r="D8" s="99" t="s">
        <v>151</v>
      </c>
      <c r="E8" s="99"/>
      <c r="F8" s="99"/>
      <c r="G8" s="99"/>
      <c r="H8" s="99"/>
      <c r="I8" s="99"/>
      <c r="J8" s="99"/>
      <c r="K8" s="99"/>
    </row>
    <row r="9" spans="1:11" ht="54" customHeight="1" x14ac:dyDescent="0.25">
      <c r="A9" s="4">
        <v>3</v>
      </c>
      <c r="B9" s="4" t="s">
        <v>57</v>
      </c>
      <c r="C9" s="23">
        <v>516</v>
      </c>
      <c r="D9" s="99" t="s">
        <v>58</v>
      </c>
      <c r="E9" s="99"/>
      <c r="F9" s="99"/>
      <c r="G9" s="99"/>
      <c r="H9" s="99"/>
      <c r="I9" s="99"/>
      <c r="J9" s="99"/>
      <c r="K9" s="99"/>
    </row>
    <row r="10" spans="1:11" ht="15.75" customHeight="1" x14ac:dyDescent="0.25">
      <c r="A10" s="4">
        <v>4</v>
      </c>
      <c r="B10" s="4" t="s">
        <v>59</v>
      </c>
      <c r="C10" s="23">
        <v>105.5</v>
      </c>
      <c r="D10" s="99" t="s">
        <v>60</v>
      </c>
      <c r="E10" s="99"/>
      <c r="F10" s="99"/>
      <c r="G10" s="99"/>
      <c r="H10" s="99"/>
      <c r="I10" s="99"/>
      <c r="J10" s="99"/>
      <c r="K10" s="99"/>
    </row>
    <row r="11" spans="1:11" ht="15.75" x14ac:dyDescent="0.25">
      <c r="A11" s="94" t="s">
        <v>61</v>
      </c>
      <c r="B11" s="94"/>
      <c r="C11" s="24">
        <f>SUM(C7:C10)</f>
        <v>2330</v>
      </c>
      <c r="D11" s="108"/>
      <c r="E11" s="108"/>
      <c r="F11" s="108"/>
      <c r="G11" s="108"/>
      <c r="H11" s="108"/>
      <c r="I11" s="108"/>
      <c r="J11" s="108"/>
      <c r="K11" s="108"/>
    </row>
    <row r="13" spans="1:11" ht="34.5" customHeight="1" x14ac:dyDescent="0.25">
      <c r="A13" s="109" t="s">
        <v>152</v>
      </c>
      <c r="B13" s="109"/>
      <c r="C13" s="109"/>
      <c r="D13" s="109"/>
      <c r="E13" s="109"/>
      <c r="F13" s="109"/>
      <c r="G13" s="109"/>
      <c r="H13" s="109"/>
      <c r="I13" s="109"/>
      <c r="J13" s="109"/>
      <c r="K13" s="109"/>
    </row>
    <row r="15" spans="1:11" ht="15.75" x14ac:dyDescent="0.25">
      <c r="A15" s="110" t="s">
        <v>62</v>
      </c>
      <c r="B15" s="110"/>
      <c r="C15" s="110"/>
      <c r="D15" s="110"/>
      <c r="E15" s="110"/>
      <c r="F15" s="110"/>
      <c r="G15" s="110"/>
      <c r="H15" s="110"/>
      <c r="I15" s="110"/>
      <c r="J15" s="110"/>
      <c r="K15" s="110"/>
    </row>
    <row r="17" spans="1:11" ht="63" customHeight="1" x14ac:dyDescent="0.25">
      <c r="A17" s="57" t="s">
        <v>5</v>
      </c>
      <c r="B17" s="57" t="s">
        <v>63</v>
      </c>
      <c r="C17" s="58" t="s">
        <v>64</v>
      </c>
      <c r="D17" s="58" t="s">
        <v>65</v>
      </c>
      <c r="E17" s="58" t="s">
        <v>66</v>
      </c>
      <c r="F17" s="58" t="s">
        <v>67</v>
      </c>
      <c r="G17" s="58" t="s">
        <v>68</v>
      </c>
      <c r="H17" s="111" t="s">
        <v>69</v>
      </c>
      <c r="I17" s="111"/>
      <c r="J17" s="111"/>
      <c r="K17" s="111"/>
    </row>
    <row r="18" spans="1:11" ht="31.5" x14ac:dyDescent="0.25">
      <c r="A18" s="59">
        <v>1</v>
      </c>
      <c r="B18" s="60" t="s">
        <v>70</v>
      </c>
      <c r="C18" s="61">
        <v>180</v>
      </c>
      <c r="D18" s="62">
        <v>18</v>
      </c>
      <c r="E18" s="63">
        <v>1.4</v>
      </c>
      <c r="F18" s="63">
        <f t="shared" ref="F18:F34" si="0">D18*E18</f>
        <v>25.2</v>
      </c>
      <c r="G18" s="63">
        <f>C18*0.11</f>
        <v>19.8</v>
      </c>
      <c r="H18" s="112">
        <f t="shared" ref="H18:H34" si="1">F18+G18</f>
        <v>45</v>
      </c>
      <c r="I18" s="112"/>
      <c r="J18" s="112"/>
      <c r="K18" s="112"/>
    </row>
    <row r="19" spans="1:11" ht="31.5" x14ac:dyDescent="0.25">
      <c r="A19" s="59">
        <v>2</v>
      </c>
      <c r="B19" s="60" t="s">
        <v>70</v>
      </c>
      <c r="C19" s="61">
        <v>180</v>
      </c>
      <c r="D19" s="62">
        <v>18</v>
      </c>
      <c r="E19" s="63">
        <v>1.4</v>
      </c>
      <c r="F19" s="63">
        <f t="shared" si="0"/>
        <v>25.2</v>
      </c>
      <c r="G19" s="63">
        <f t="shared" ref="G19:G34" si="2">C19*0.11</f>
        <v>19.8</v>
      </c>
      <c r="H19" s="112">
        <f t="shared" si="1"/>
        <v>45</v>
      </c>
      <c r="I19" s="112"/>
      <c r="J19" s="112"/>
      <c r="K19" s="112"/>
    </row>
    <row r="20" spans="1:11" ht="47.25" x14ac:dyDescent="0.25">
      <c r="A20" s="59">
        <v>3</v>
      </c>
      <c r="B20" s="64" t="s">
        <v>71</v>
      </c>
      <c r="C20" s="61">
        <v>470</v>
      </c>
      <c r="D20" s="62">
        <v>47</v>
      </c>
      <c r="E20" s="63">
        <v>1.4</v>
      </c>
      <c r="F20" s="63">
        <f t="shared" si="0"/>
        <v>65.8</v>
      </c>
      <c r="G20" s="63">
        <f>C20*0.11</f>
        <v>51.7</v>
      </c>
      <c r="H20" s="112">
        <f t="shared" si="1"/>
        <v>117.5</v>
      </c>
      <c r="I20" s="112"/>
      <c r="J20" s="112"/>
      <c r="K20" s="112"/>
    </row>
    <row r="21" spans="1:11" ht="47.25" x14ac:dyDescent="0.25">
      <c r="A21" s="59">
        <v>4</v>
      </c>
      <c r="B21" s="64" t="s">
        <v>71</v>
      </c>
      <c r="C21" s="61">
        <v>470</v>
      </c>
      <c r="D21" s="62">
        <v>47</v>
      </c>
      <c r="E21" s="63">
        <v>1.4</v>
      </c>
      <c r="F21" s="63">
        <f>D21*E21</f>
        <v>65.8</v>
      </c>
      <c r="G21" s="63">
        <f t="shared" si="2"/>
        <v>51.7</v>
      </c>
      <c r="H21" s="112">
        <f>F21+G21</f>
        <v>117.5</v>
      </c>
      <c r="I21" s="112"/>
      <c r="J21" s="112"/>
      <c r="K21" s="112"/>
    </row>
    <row r="22" spans="1:11" ht="47.25" x14ac:dyDescent="0.25">
      <c r="A22" s="65">
        <v>5</v>
      </c>
      <c r="B22" s="66" t="s">
        <v>72</v>
      </c>
      <c r="C22" s="67">
        <v>98</v>
      </c>
      <c r="D22" s="68">
        <v>9.8000000000000007</v>
      </c>
      <c r="E22" s="69">
        <v>1.4</v>
      </c>
      <c r="F22" s="69">
        <f>D22*E22</f>
        <v>13.72</v>
      </c>
      <c r="G22" s="69">
        <f t="shared" si="2"/>
        <v>10.78</v>
      </c>
      <c r="H22" s="113">
        <f>F22+G22</f>
        <v>24.5</v>
      </c>
      <c r="I22" s="113"/>
      <c r="J22" s="113"/>
      <c r="K22" s="113"/>
    </row>
    <row r="23" spans="1:11" ht="47.25" x14ac:dyDescent="0.25">
      <c r="A23" s="65">
        <v>6</v>
      </c>
      <c r="B23" s="66" t="s">
        <v>72</v>
      </c>
      <c r="C23" s="67">
        <v>98</v>
      </c>
      <c r="D23" s="68">
        <v>9.8000000000000007</v>
      </c>
      <c r="E23" s="69">
        <v>1.4</v>
      </c>
      <c r="F23" s="69">
        <f>D23*E23</f>
        <v>13.72</v>
      </c>
      <c r="G23" s="69">
        <f t="shared" si="2"/>
        <v>10.78</v>
      </c>
      <c r="H23" s="114">
        <f>F23+G23</f>
        <v>24.5</v>
      </c>
      <c r="I23" s="114"/>
      <c r="J23" s="114"/>
      <c r="K23" s="114"/>
    </row>
    <row r="24" spans="1:11" ht="31.5" x14ac:dyDescent="0.25">
      <c r="A24" s="59">
        <v>7</v>
      </c>
      <c r="B24" s="60" t="s">
        <v>73</v>
      </c>
      <c r="C24" s="61">
        <v>464</v>
      </c>
      <c r="D24" s="62">
        <v>46.4</v>
      </c>
      <c r="E24" s="63">
        <v>1.4</v>
      </c>
      <c r="F24" s="63">
        <f t="shared" si="0"/>
        <v>64.959999999999994</v>
      </c>
      <c r="G24" s="63">
        <f t="shared" si="2"/>
        <v>51.04</v>
      </c>
      <c r="H24" s="112">
        <f t="shared" si="1"/>
        <v>116</v>
      </c>
      <c r="I24" s="112"/>
      <c r="J24" s="112"/>
      <c r="K24" s="112"/>
    </row>
    <row r="25" spans="1:11" ht="31.5" x14ac:dyDescent="0.25">
      <c r="A25" s="59">
        <v>8</v>
      </c>
      <c r="B25" s="60" t="s">
        <v>73</v>
      </c>
      <c r="C25" s="61">
        <v>464</v>
      </c>
      <c r="D25" s="62">
        <v>46.4</v>
      </c>
      <c r="E25" s="63">
        <v>1.4</v>
      </c>
      <c r="F25" s="63">
        <f t="shared" si="0"/>
        <v>64.959999999999994</v>
      </c>
      <c r="G25" s="63">
        <f t="shared" si="2"/>
        <v>51.04</v>
      </c>
      <c r="H25" s="112">
        <f t="shared" si="1"/>
        <v>116</v>
      </c>
      <c r="I25" s="112"/>
      <c r="J25" s="112"/>
      <c r="K25" s="112"/>
    </row>
    <row r="26" spans="1:11" ht="31.5" x14ac:dyDescent="0.25">
      <c r="A26" s="59">
        <v>9</v>
      </c>
      <c r="B26" s="60" t="s">
        <v>74</v>
      </c>
      <c r="C26" s="61">
        <v>408</v>
      </c>
      <c r="D26" s="62">
        <v>40.799999999999997</v>
      </c>
      <c r="E26" s="63">
        <v>1.4</v>
      </c>
      <c r="F26" s="63">
        <f t="shared" si="0"/>
        <v>57.11999999999999</v>
      </c>
      <c r="G26" s="63">
        <f t="shared" si="2"/>
        <v>44.88</v>
      </c>
      <c r="H26" s="112">
        <f t="shared" si="1"/>
        <v>102</v>
      </c>
      <c r="I26" s="112"/>
      <c r="J26" s="112"/>
      <c r="K26" s="112"/>
    </row>
    <row r="27" spans="1:11" ht="31.5" x14ac:dyDescent="0.25">
      <c r="A27" s="59">
        <v>10</v>
      </c>
      <c r="B27" s="60" t="s">
        <v>74</v>
      </c>
      <c r="C27" s="61">
        <v>408</v>
      </c>
      <c r="D27" s="62">
        <v>40.799999999999997</v>
      </c>
      <c r="E27" s="63">
        <v>1.4</v>
      </c>
      <c r="F27" s="63">
        <f t="shared" si="0"/>
        <v>57.11999999999999</v>
      </c>
      <c r="G27" s="63">
        <f t="shared" si="2"/>
        <v>44.88</v>
      </c>
      <c r="H27" s="112">
        <f t="shared" si="1"/>
        <v>102</v>
      </c>
      <c r="I27" s="112"/>
      <c r="J27" s="112"/>
      <c r="K27" s="112"/>
    </row>
    <row r="28" spans="1:11" ht="31.5" x14ac:dyDescent="0.25">
      <c r="A28" s="59">
        <v>11</v>
      </c>
      <c r="B28" s="60" t="s">
        <v>75</v>
      </c>
      <c r="C28" s="61">
        <v>440</v>
      </c>
      <c r="D28" s="62">
        <v>44</v>
      </c>
      <c r="E28" s="63">
        <v>1.4</v>
      </c>
      <c r="F28" s="63">
        <f t="shared" si="0"/>
        <v>61.599999999999994</v>
      </c>
      <c r="G28" s="63">
        <f t="shared" si="2"/>
        <v>48.4</v>
      </c>
      <c r="H28" s="112">
        <f t="shared" si="1"/>
        <v>110</v>
      </c>
      <c r="I28" s="112"/>
      <c r="J28" s="112"/>
      <c r="K28" s="112"/>
    </row>
    <row r="29" spans="1:11" ht="31.5" x14ac:dyDescent="0.25">
      <c r="A29" s="59">
        <v>12</v>
      </c>
      <c r="B29" s="60" t="s">
        <v>75</v>
      </c>
      <c r="C29" s="61">
        <v>440</v>
      </c>
      <c r="D29" s="62">
        <v>44</v>
      </c>
      <c r="E29" s="63">
        <v>1.4</v>
      </c>
      <c r="F29" s="63">
        <f t="shared" si="0"/>
        <v>61.599999999999994</v>
      </c>
      <c r="G29" s="63">
        <f t="shared" si="2"/>
        <v>48.4</v>
      </c>
      <c r="H29" s="112">
        <f t="shared" si="1"/>
        <v>110</v>
      </c>
      <c r="I29" s="112"/>
      <c r="J29" s="112"/>
      <c r="K29" s="112"/>
    </row>
    <row r="30" spans="1:11" ht="31.5" x14ac:dyDescent="0.25">
      <c r="A30" s="59">
        <v>13</v>
      </c>
      <c r="B30" s="60" t="s">
        <v>76</v>
      </c>
      <c r="C30" s="61">
        <v>326</v>
      </c>
      <c r="D30" s="62">
        <v>32.6</v>
      </c>
      <c r="E30" s="63">
        <v>1.4</v>
      </c>
      <c r="F30" s="63">
        <f t="shared" si="0"/>
        <v>45.64</v>
      </c>
      <c r="G30" s="63">
        <f t="shared" si="2"/>
        <v>35.86</v>
      </c>
      <c r="H30" s="112">
        <f t="shared" si="1"/>
        <v>81.5</v>
      </c>
      <c r="I30" s="112"/>
      <c r="J30" s="112"/>
      <c r="K30" s="112"/>
    </row>
    <row r="31" spans="1:11" ht="47.25" x14ac:dyDescent="0.25">
      <c r="A31" s="59">
        <v>14</v>
      </c>
      <c r="B31" s="60" t="s">
        <v>77</v>
      </c>
      <c r="C31" s="61">
        <v>66</v>
      </c>
      <c r="D31" s="62">
        <v>6.6</v>
      </c>
      <c r="E31" s="63">
        <v>1.4</v>
      </c>
      <c r="F31" s="63">
        <f t="shared" si="0"/>
        <v>9.2399999999999984</v>
      </c>
      <c r="G31" s="63">
        <f t="shared" si="2"/>
        <v>7.26</v>
      </c>
      <c r="H31" s="112">
        <f t="shared" si="1"/>
        <v>16.5</v>
      </c>
      <c r="I31" s="112"/>
      <c r="J31" s="112"/>
      <c r="K31" s="112"/>
    </row>
    <row r="32" spans="1:11" ht="47.25" x14ac:dyDescent="0.25">
      <c r="A32" s="59">
        <v>15</v>
      </c>
      <c r="B32" s="60" t="s">
        <v>77</v>
      </c>
      <c r="C32" s="61">
        <v>66</v>
      </c>
      <c r="D32" s="62">
        <v>6.6</v>
      </c>
      <c r="E32" s="63">
        <v>1.4</v>
      </c>
      <c r="F32" s="63">
        <f t="shared" si="0"/>
        <v>9.2399999999999984</v>
      </c>
      <c r="G32" s="63">
        <f t="shared" si="2"/>
        <v>7.26</v>
      </c>
      <c r="H32" s="112">
        <f t="shared" si="1"/>
        <v>16.5</v>
      </c>
      <c r="I32" s="112"/>
      <c r="J32" s="112"/>
      <c r="K32" s="112"/>
    </row>
    <row r="33" spans="1:11" ht="31.5" x14ac:dyDescent="0.25">
      <c r="A33" s="59">
        <v>16</v>
      </c>
      <c r="B33" s="60" t="s">
        <v>78</v>
      </c>
      <c r="C33" s="61">
        <v>504</v>
      </c>
      <c r="D33" s="62">
        <v>50.4</v>
      </c>
      <c r="E33" s="63">
        <v>1.4</v>
      </c>
      <c r="F33" s="63">
        <f t="shared" si="0"/>
        <v>70.559999999999988</v>
      </c>
      <c r="G33" s="63">
        <f t="shared" si="2"/>
        <v>55.44</v>
      </c>
      <c r="H33" s="112">
        <f t="shared" si="1"/>
        <v>125.99999999999999</v>
      </c>
      <c r="I33" s="112"/>
      <c r="J33" s="112"/>
      <c r="K33" s="112"/>
    </row>
    <row r="34" spans="1:11" ht="31.5" x14ac:dyDescent="0.25">
      <c r="A34" s="59">
        <v>17</v>
      </c>
      <c r="B34" s="60" t="s">
        <v>78</v>
      </c>
      <c r="C34" s="61">
        <v>504</v>
      </c>
      <c r="D34" s="62">
        <v>50.4</v>
      </c>
      <c r="E34" s="63">
        <v>1.4</v>
      </c>
      <c r="F34" s="63">
        <f t="shared" si="0"/>
        <v>70.559999999999988</v>
      </c>
      <c r="G34" s="63">
        <f t="shared" si="2"/>
        <v>55.44</v>
      </c>
      <c r="H34" s="112">
        <f t="shared" si="1"/>
        <v>125.99999999999999</v>
      </c>
      <c r="I34" s="112"/>
      <c r="J34" s="112"/>
      <c r="K34" s="112"/>
    </row>
    <row r="35" spans="1:11" ht="15.75" x14ac:dyDescent="0.25">
      <c r="A35" s="105" t="s">
        <v>79</v>
      </c>
      <c r="B35" s="106"/>
      <c r="C35" s="106"/>
      <c r="D35" s="106"/>
      <c r="E35" s="107"/>
      <c r="F35" s="63">
        <f>SUM(F18:F34)</f>
        <v>782.03999999999985</v>
      </c>
      <c r="G35" s="63">
        <f>SUM(G18:G34)</f>
        <v>614.46</v>
      </c>
      <c r="H35" s="117">
        <f>SUM(H18:H34)</f>
        <v>1396.5</v>
      </c>
      <c r="I35" s="117"/>
      <c r="J35" s="117"/>
      <c r="K35" s="117"/>
    </row>
    <row r="36" spans="1:11" x14ac:dyDescent="0.25">
      <c r="A36" s="95" t="s">
        <v>158</v>
      </c>
      <c r="B36" s="115"/>
      <c r="C36" s="115"/>
      <c r="D36" s="115"/>
    </row>
    <row r="37" spans="1:11" ht="27.75" customHeight="1" x14ac:dyDescent="0.25">
      <c r="A37" s="116"/>
      <c r="B37" s="116"/>
      <c r="C37" s="116"/>
      <c r="D37" s="116"/>
    </row>
  </sheetData>
  <mergeCells count="32">
    <mergeCell ref="A36:D37"/>
    <mergeCell ref="H31:K31"/>
    <mergeCell ref="H32:K32"/>
    <mergeCell ref="H33:K33"/>
    <mergeCell ref="H34:K34"/>
    <mergeCell ref="H35:K35"/>
    <mergeCell ref="H26:K26"/>
    <mergeCell ref="H27:K27"/>
    <mergeCell ref="H28:K28"/>
    <mergeCell ref="H29:K29"/>
    <mergeCell ref="H30:K30"/>
    <mergeCell ref="E1:K3"/>
    <mergeCell ref="A4:K4"/>
    <mergeCell ref="D6:K6"/>
    <mergeCell ref="D7:K7"/>
    <mergeCell ref="D8:K8"/>
    <mergeCell ref="A11:B11"/>
    <mergeCell ref="A35:E35"/>
    <mergeCell ref="D9:K9"/>
    <mergeCell ref="D10:K10"/>
    <mergeCell ref="D11:K11"/>
    <mergeCell ref="A13:K13"/>
    <mergeCell ref="A15:K15"/>
    <mergeCell ref="H17:K17"/>
    <mergeCell ref="H18:K18"/>
    <mergeCell ref="H19:K19"/>
    <mergeCell ref="H20:K20"/>
    <mergeCell ref="H21:K21"/>
    <mergeCell ref="H22:K22"/>
    <mergeCell ref="H23:K23"/>
    <mergeCell ref="H24:K24"/>
    <mergeCell ref="H25:K25"/>
  </mergeCells>
  <pageMargins left="0.70866141732283472" right="0.70866141732283472" top="0.74803149606299213" bottom="0.7" header="0.31496062992125984" footer="0.31496062992125984"/>
  <pageSetup paperSize="9" scale="60" orientation="portrait" r:id="rId1"/>
  <headerFooter>
    <oddFooter>&amp;L&amp;"Times New Roman,Regular"&amp;10LM_Anot_140718_LNBLNS_1-6piel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view="pageLayout" topLeftCell="A34" zoomScale="85" zoomScaleNormal="100" zoomScalePageLayoutView="85" workbookViewId="0">
      <selection activeCell="B46" sqref="B46"/>
    </sheetView>
  </sheetViews>
  <sheetFormatPr defaultRowHeight="15" x14ac:dyDescent="0.25"/>
  <cols>
    <col min="1" max="1" width="7.140625" customWidth="1"/>
    <col min="2" max="2" width="36.85546875" customWidth="1"/>
    <col min="3" max="3" width="10.7109375" customWidth="1"/>
    <col min="4" max="4" width="11.42578125" customWidth="1"/>
    <col min="5" max="5" width="12.7109375" customWidth="1"/>
    <col min="6" max="6" width="14.42578125" customWidth="1"/>
    <col min="7" max="7" width="70.5703125" customWidth="1"/>
  </cols>
  <sheetData>
    <row r="1" spans="1:9" x14ac:dyDescent="0.25">
      <c r="G1" s="80" t="s">
        <v>155</v>
      </c>
      <c r="H1" s="104"/>
    </row>
    <row r="2" spans="1:9" ht="15.75" customHeight="1" x14ac:dyDescent="0.25">
      <c r="G2" s="104"/>
      <c r="H2" s="104"/>
    </row>
    <row r="3" spans="1:9" ht="31.5" customHeight="1" x14ac:dyDescent="0.25">
      <c r="G3" s="104"/>
      <c r="H3" s="104"/>
    </row>
    <row r="4" spans="1:9" ht="64.5" customHeight="1" x14ac:dyDescent="0.25">
      <c r="A4" s="120" t="s">
        <v>154</v>
      </c>
      <c r="B4" s="120"/>
      <c r="C4" s="120"/>
      <c r="D4" s="120"/>
      <c r="E4" s="120"/>
      <c r="F4" s="120"/>
      <c r="G4" s="120"/>
      <c r="H4" s="120"/>
      <c r="I4" s="120"/>
    </row>
    <row r="5" spans="1:9" ht="31.5" x14ac:dyDescent="0.25">
      <c r="A5" s="25" t="s">
        <v>5</v>
      </c>
      <c r="B5" s="46" t="s">
        <v>42</v>
      </c>
      <c r="C5" s="108" t="s">
        <v>80</v>
      </c>
      <c r="D5" s="108"/>
      <c r="E5" s="47" t="s">
        <v>81</v>
      </c>
      <c r="F5" s="47" t="s">
        <v>138</v>
      </c>
      <c r="G5" s="108" t="s">
        <v>82</v>
      </c>
      <c r="H5" s="108"/>
      <c r="I5" s="70"/>
    </row>
    <row r="6" spans="1:9" ht="15.75" x14ac:dyDescent="0.25">
      <c r="A6" s="25"/>
      <c r="B6" s="52"/>
      <c r="C6" s="46" t="s">
        <v>83</v>
      </c>
      <c r="D6" s="46" t="s">
        <v>84</v>
      </c>
      <c r="E6" s="47"/>
      <c r="F6" s="47"/>
      <c r="G6" s="108"/>
      <c r="H6" s="108"/>
      <c r="I6" s="70"/>
    </row>
    <row r="7" spans="1:9" ht="15.75" x14ac:dyDescent="0.25">
      <c r="A7" s="25">
        <v>1</v>
      </c>
      <c r="B7" s="52">
        <v>2</v>
      </c>
      <c r="C7" s="46">
        <v>3</v>
      </c>
      <c r="D7" s="46">
        <v>4</v>
      </c>
      <c r="E7" s="47">
        <v>5</v>
      </c>
      <c r="F7" s="47">
        <v>6</v>
      </c>
      <c r="G7" s="108">
        <v>7</v>
      </c>
      <c r="H7" s="108"/>
      <c r="I7" s="70"/>
    </row>
    <row r="8" spans="1:9" ht="15.75" customHeight="1" x14ac:dyDescent="0.25">
      <c r="A8" s="25">
        <v>1</v>
      </c>
      <c r="B8" s="71" t="s">
        <v>85</v>
      </c>
      <c r="C8" s="26"/>
      <c r="D8" s="46"/>
      <c r="E8" s="47"/>
      <c r="F8" s="27">
        <f>SUM(F9:F14)</f>
        <v>29767.864799999999</v>
      </c>
      <c r="G8" s="118" t="s">
        <v>139</v>
      </c>
      <c r="H8" s="118"/>
      <c r="I8" s="70"/>
    </row>
    <row r="9" spans="1:9" ht="15.75" x14ac:dyDescent="0.25">
      <c r="A9" s="28" t="s">
        <v>86</v>
      </c>
      <c r="B9" s="72" t="s">
        <v>87</v>
      </c>
      <c r="C9" s="30" t="s">
        <v>88</v>
      </c>
      <c r="D9" s="46">
        <v>1</v>
      </c>
      <c r="E9" s="23">
        <v>570</v>
      </c>
      <c r="F9" s="6">
        <f>E9*12</f>
        <v>6840</v>
      </c>
      <c r="G9" s="118"/>
      <c r="H9" s="118"/>
      <c r="I9" s="70"/>
    </row>
    <row r="10" spans="1:9" ht="15.75" x14ac:dyDescent="0.25">
      <c r="A10" s="28" t="s">
        <v>89</v>
      </c>
      <c r="B10" s="72" t="s">
        <v>90</v>
      </c>
      <c r="C10" s="30" t="s">
        <v>88</v>
      </c>
      <c r="D10" s="46">
        <v>0.5</v>
      </c>
      <c r="E10" s="23">
        <v>570</v>
      </c>
      <c r="F10" s="6">
        <f>E10*0.5*12</f>
        <v>3420</v>
      </c>
      <c r="G10" s="118"/>
      <c r="H10" s="118"/>
      <c r="I10" s="70"/>
    </row>
    <row r="11" spans="1:9" ht="15.75" x14ac:dyDescent="0.25">
      <c r="A11" s="28" t="s">
        <v>91</v>
      </c>
      <c r="B11" s="72" t="s">
        <v>92</v>
      </c>
      <c r="C11" s="30" t="s">
        <v>88</v>
      </c>
      <c r="D11" s="46">
        <v>1</v>
      </c>
      <c r="E11" s="23">
        <v>656</v>
      </c>
      <c r="F11" s="6">
        <v>7872</v>
      </c>
      <c r="G11" s="118"/>
      <c r="H11" s="118"/>
      <c r="I11" s="70"/>
    </row>
    <row r="12" spans="1:9" ht="321" customHeight="1" x14ac:dyDescent="0.25">
      <c r="A12" s="28" t="s">
        <v>93</v>
      </c>
      <c r="B12" s="73" t="s">
        <v>94</v>
      </c>
      <c r="C12" s="30" t="s">
        <v>88</v>
      </c>
      <c r="D12" s="46">
        <v>0.5</v>
      </c>
      <c r="E12" s="23">
        <v>990</v>
      </c>
      <c r="F12" s="6">
        <f>E12*12*0.5</f>
        <v>5940</v>
      </c>
      <c r="G12" s="118"/>
      <c r="H12" s="118"/>
      <c r="I12" s="70"/>
    </row>
    <row r="13" spans="1:9" ht="54" customHeight="1" x14ac:dyDescent="0.25">
      <c r="A13" s="28" t="s">
        <v>95</v>
      </c>
      <c r="B13" s="72" t="s">
        <v>96</v>
      </c>
      <c r="C13" s="30" t="s">
        <v>97</v>
      </c>
      <c r="D13" s="46" t="s">
        <v>97</v>
      </c>
      <c r="E13" s="46">
        <v>23.59</v>
      </c>
      <c r="F13" s="6">
        <f>SUM(F9:F12)*23.59%</f>
        <v>5678.5847999999996</v>
      </c>
      <c r="G13" s="99"/>
      <c r="H13" s="99"/>
      <c r="I13" s="99"/>
    </row>
    <row r="14" spans="1:9" ht="98.25" customHeight="1" x14ac:dyDescent="0.25">
      <c r="A14" s="31" t="s">
        <v>98</v>
      </c>
      <c r="B14" s="74" t="s">
        <v>99</v>
      </c>
      <c r="C14" s="32" t="s">
        <v>100</v>
      </c>
      <c r="D14" s="33">
        <v>4</v>
      </c>
      <c r="E14" s="33">
        <v>0.36</v>
      </c>
      <c r="F14" s="21">
        <f>D14*E14*12</f>
        <v>17.28</v>
      </c>
      <c r="G14" s="119" t="s">
        <v>101</v>
      </c>
      <c r="H14" s="119"/>
      <c r="I14" s="70"/>
    </row>
    <row r="15" spans="1:9" ht="47.25" x14ac:dyDescent="0.25">
      <c r="A15" s="25">
        <v>2</v>
      </c>
      <c r="B15" s="75" t="s">
        <v>102</v>
      </c>
      <c r="C15" s="34"/>
      <c r="D15" s="46"/>
      <c r="E15" s="46"/>
      <c r="F15" s="8">
        <f>SUM(F16:F20)+F21+F26</f>
        <v>6868</v>
      </c>
      <c r="G15" s="99"/>
      <c r="H15" s="99"/>
      <c r="I15" s="70"/>
    </row>
    <row r="16" spans="1:9" ht="15.75" x14ac:dyDescent="0.25">
      <c r="A16" s="28" t="s">
        <v>103</v>
      </c>
      <c r="B16" s="72" t="s">
        <v>104</v>
      </c>
      <c r="C16" s="29"/>
      <c r="D16" s="46" t="s">
        <v>105</v>
      </c>
      <c r="E16" s="23">
        <v>2</v>
      </c>
      <c r="F16" s="6">
        <f>E16*792</f>
        <v>1584</v>
      </c>
      <c r="G16" s="99" t="s">
        <v>106</v>
      </c>
      <c r="H16" s="99"/>
      <c r="I16" s="70"/>
    </row>
    <row r="17" spans="1:9" ht="15.75" x14ac:dyDescent="0.25">
      <c r="A17" s="28" t="s">
        <v>107</v>
      </c>
      <c r="B17" s="76" t="s">
        <v>108</v>
      </c>
      <c r="C17" s="35"/>
      <c r="D17" s="46" t="str">
        <f>D16</f>
        <v>792 klienti</v>
      </c>
      <c r="E17" s="23">
        <v>2</v>
      </c>
      <c r="F17" s="6">
        <f>E17*792</f>
        <v>1584</v>
      </c>
      <c r="G17" s="99" t="s">
        <v>109</v>
      </c>
      <c r="H17" s="99"/>
      <c r="I17" s="70"/>
    </row>
    <row r="18" spans="1:9" ht="15.75" x14ac:dyDescent="0.25">
      <c r="A18" s="28" t="s">
        <v>110</v>
      </c>
      <c r="B18" s="76" t="s">
        <v>111</v>
      </c>
      <c r="C18" s="35"/>
      <c r="D18" s="46" t="s">
        <v>112</v>
      </c>
      <c r="E18" s="23">
        <v>30</v>
      </c>
      <c r="F18" s="6">
        <f>E18*12</f>
        <v>360</v>
      </c>
      <c r="G18" s="99" t="s">
        <v>113</v>
      </c>
      <c r="H18" s="99"/>
      <c r="I18" s="70"/>
    </row>
    <row r="19" spans="1:9" ht="15.75" x14ac:dyDescent="0.25">
      <c r="A19" s="28" t="s">
        <v>114</v>
      </c>
      <c r="B19" s="76" t="s">
        <v>115</v>
      </c>
      <c r="C19" s="35"/>
      <c r="D19" s="46" t="s">
        <v>112</v>
      </c>
      <c r="E19" s="23">
        <v>11</v>
      </c>
      <c r="F19" s="6">
        <f>E19*2.5*12</f>
        <v>330</v>
      </c>
      <c r="G19" s="99" t="s">
        <v>116</v>
      </c>
      <c r="H19" s="99"/>
      <c r="I19" s="70"/>
    </row>
    <row r="20" spans="1:9" ht="53.25" customHeight="1" x14ac:dyDescent="0.25">
      <c r="A20" s="28" t="s">
        <v>117</v>
      </c>
      <c r="B20" s="76" t="s">
        <v>118</v>
      </c>
      <c r="C20" s="35"/>
      <c r="D20" s="46">
        <v>2</v>
      </c>
      <c r="E20" s="23">
        <v>300</v>
      </c>
      <c r="F20" s="6">
        <f>E20*D20</f>
        <v>600</v>
      </c>
      <c r="G20" s="99" t="s">
        <v>119</v>
      </c>
      <c r="H20" s="99"/>
      <c r="I20" s="70"/>
    </row>
    <row r="21" spans="1:9" ht="15.75" x14ac:dyDescent="0.25">
      <c r="A21" s="28" t="s">
        <v>120</v>
      </c>
      <c r="B21" s="76" t="s">
        <v>121</v>
      </c>
      <c r="C21" s="35"/>
      <c r="D21" s="46"/>
      <c r="E21" s="46"/>
      <c r="F21" s="6">
        <f>SUM(F22:F25)</f>
        <v>2310</v>
      </c>
      <c r="G21" s="99"/>
      <c r="H21" s="99"/>
      <c r="I21" s="70"/>
    </row>
    <row r="22" spans="1:9" ht="15.75" customHeight="1" x14ac:dyDescent="0.25">
      <c r="A22" s="28" t="s">
        <v>122</v>
      </c>
      <c r="B22" s="77" t="s">
        <v>123</v>
      </c>
      <c r="C22" s="36"/>
      <c r="D22" s="46">
        <v>2</v>
      </c>
      <c r="E22" s="37">
        <v>345</v>
      </c>
      <c r="F22" s="38">
        <f>E22*D22</f>
        <v>690</v>
      </c>
      <c r="G22" s="118" t="s">
        <v>124</v>
      </c>
      <c r="H22" s="118"/>
      <c r="I22" s="70"/>
    </row>
    <row r="23" spans="1:9" ht="15.75" x14ac:dyDescent="0.25">
      <c r="A23" s="28" t="s">
        <v>125</v>
      </c>
      <c r="B23" s="77" t="s">
        <v>126</v>
      </c>
      <c r="C23" s="36"/>
      <c r="D23" s="46">
        <v>2</v>
      </c>
      <c r="E23" s="37">
        <v>130</v>
      </c>
      <c r="F23" s="38">
        <f t="shared" ref="F23:F26" si="0">E23*D23</f>
        <v>260</v>
      </c>
      <c r="G23" s="118"/>
      <c r="H23" s="118"/>
      <c r="I23" s="70"/>
    </row>
    <row r="24" spans="1:9" ht="31.5" x14ac:dyDescent="0.25">
      <c r="A24" s="39" t="s">
        <v>127</v>
      </c>
      <c r="B24" s="77" t="s">
        <v>128</v>
      </c>
      <c r="C24" s="36"/>
      <c r="D24" s="40">
        <v>1</v>
      </c>
      <c r="E24" s="41">
        <v>500</v>
      </c>
      <c r="F24" s="42">
        <f t="shared" si="0"/>
        <v>500</v>
      </c>
      <c r="G24" s="118"/>
      <c r="H24" s="118"/>
      <c r="I24" s="70"/>
    </row>
    <row r="25" spans="1:9" ht="54" customHeight="1" x14ac:dyDescent="0.25">
      <c r="A25" s="43" t="s">
        <v>129</v>
      </c>
      <c r="B25" s="77" t="s">
        <v>130</v>
      </c>
      <c r="C25" s="36"/>
      <c r="D25" s="46">
        <v>2</v>
      </c>
      <c r="E25" s="37">
        <v>430</v>
      </c>
      <c r="F25" s="38">
        <f t="shared" si="0"/>
        <v>860</v>
      </c>
      <c r="G25" s="118"/>
      <c r="H25" s="118"/>
      <c r="I25" s="70"/>
    </row>
    <row r="26" spans="1:9" ht="15.75" hidden="1" x14ac:dyDescent="0.25">
      <c r="A26" s="28" t="s">
        <v>131</v>
      </c>
      <c r="B26" s="76" t="s">
        <v>132</v>
      </c>
      <c r="C26" s="35"/>
      <c r="D26" s="46">
        <v>2</v>
      </c>
      <c r="E26" s="37">
        <v>50</v>
      </c>
      <c r="F26" s="6">
        <f t="shared" si="0"/>
        <v>100</v>
      </c>
      <c r="G26" s="118"/>
      <c r="H26" s="118"/>
      <c r="I26" s="70"/>
    </row>
    <row r="27" spans="1:9" ht="15.75" x14ac:dyDescent="0.25">
      <c r="A27" s="25">
        <v>3</v>
      </c>
      <c r="B27" s="78" t="s">
        <v>133</v>
      </c>
      <c r="C27" s="44"/>
      <c r="D27" s="46"/>
      <c r="E27" s="37"/>
      <c r="F27" s="8">
        <f>SUM(F28:F28)</f>
        <v>2292</v>
      </c>
      <c r="G27" s="99"/>
      <c r="H27" s="99"/>
      <c r="I27" s="70"/>
    </row>
    <row r="28" spans="1:9" ht="47.25" x14ac:dyDescent="0.25">
      <c r="A28" s="28" t="s">
        <v>134</v>
      </c>
      <c r="B28" s="79" t="s">
        <v>135</v>
      </c>
      <c r="C28" s="4"/>
      <c r="D28" s="46" t="s">
        <v>136</v>
      </c>
      <c r="E28" s="23">
        <v>9.5500000000000007</v>
      </c>
      <c r="F28" s="6">
        <f>E28*20*12</f>
        <v>2292</v>
      </c>
      <c r="G28" s="99" t="s">
        <v>137</v>
      </c>
      <c r="H28" s="99"/>
      <c r="I28" s="70"/>
    </row>
    <row r="29" spans="1:9" ht="15.75" x14ac:dyDescent="0.25">
      <c r="A29" s="25"/>
      <c r="B29" s="48" t="s">
        <v>12</v>
      </c>
      <c r="C29" s="48"/>
      <c r="D29" s="7" t="s">
        <v>13</v>
      </c>
      <c r="E29" s="7" t="s">
        <v>13</v>
      </c>
      <c r="F29" s="8">
        <f>F8+F15+F27</f>
        <v>38927.864799999996</v>
      </c>
      <c r="G29" s="121"/>
      <c r="H29" s="121"/>
      <c r="I29" s="70"/>
    </row>
    <row r="31" spans="1:9" x14ac:dyDescent="0.25">
      <c r="F31" s="45"/>
    </row>
    <row r="54" spans="1:2" x14ac:dyDescent="0.25">
      <c r="A54" s="81" t="s">
        <v>156</v>
      </c>
      <c r="B54" s="122"/>
    </row>
    <row r="55" spans="1:2" x14ac:dyDescent="0.25">
      <c r="A55" s="122"/>
      <c r="B55" s="122"/>
    </row>
    <row r="56" spans="1:2" x14ac:dyDescent="0.25">
      <c r="A56" s="122"/>
      <c r="B56" s="122"/>
    </row>
  </sheetData>
  <mergeCells count="21">
    <mergeCell ref="G28:H28"/>
    <mergeCell ref="G29:H29"/>
    <mergeCell ref="A54:B56"/>
    <mergeCell ref="G19:H19"/>
    <mergeCell ref="G20:H20"/>
    <mergeCell ref="G21:H21"/>
    <mergeCell ref="G22:H26"/>
    <mergeCell ref="G27:H27"/>
    <mergeCell ref="C5:D5"/>
    <mergeCell ref="G1:H3"/>
    <mergeCell ref="A4:I4"/>
    <mergeCell ref="G5:H5"/>
    <mergeCell ref="G6:H6"/>
    <mergeCell ref="G16:H16"/>
    <mergeCell ref="G17:H17"/>
    <mergeCell ref="G18:H18"/>
    <mergeCell ref="G7:H7"/>
    <mergeCell ref="G8:H12"/>
    <mergeCell ref="G13:I13"/>
    <mergeCell ref="G14:H14"/>
    <mergeCell ref="G15:H15"/>
  </mergeCells>
  <pageMargins left="0.70866141732283472" right="0.70866141732283472" top="0.74803149606299213" bottom="0.74803149606299213" header="0.31496062992125984" footer="0.31496062992125984"/>
  <pageSetup paperSize="9" scale="50" orientation="portrait" r:id="rId1"/>
  <headerFooter>
    <oddFooter>&amp;L&amp;"Times New Roman,Regular"&amp;10LM_Anot_140718_LNBLNS_1-6piel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1.pielikums</vt:lpstr>
      <vt:lpstr>2.pielikums</vt:lpstr>
      <vt:lpstr>3.pielikums</vt:lpstr>
      <vt:lpstr>4.pielikums</vt:lpstr>
      <vt:lpstr>5.pielikums</vt:lpstr>
      <vt:lpstr>6.pielikums</vt:lpstr>
      <vt:lpstr>'1.pielikums'!Print_Titles</vt:lpstr>
    </vt:vector>
  </TitlesOfParts>
  <Company>Labklājības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1.-6.pielikums Ministru kabineta noteikumu projekta "Grozījumi Ministru kabineta 2009.gada 15.decembra noteikumos Nr.1472 "Kārtība, kādā Latvijas Neredzīgo biedrība un Latvijas Nedzirdīgo savienība sniedz sociālās rehabilitācijas pakalpojumus un nodrošina tehniskos palīglīdzekļus - tiflotehniku un surdotehniku"" sākotnējās ietekmes novērtējuma ziņojumam (anotācijai)</dc:title>
  <dc:creator>Lilita Cirule</dc:creator>
  <dc:description>Lilita Cīrule_x000d_
lilita.cirule@lm.gov.lv;_x000d_
67021647; fakss 67021678</dc:description>
  <cp:lastModifiedBy>Natālija Pīlipa</cp:lastModifiedBy>
  <cp:lastPrinted>2014-07-18T08:35:14Z</cp:lastPrinted>
  <dcterms:created xsi:type="dcterms:W3CDTF">2014-02-20T14:19:30Z</dcterms:created>
  <dcterms:modified xsi:type="dcterms:W3CDTF">2014-07-18T08:35:16Z</dcterms:modified>
</cp:coreProperties>
</file>