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3275" windowHeight="10200" tabRatio="866" activeTab="0"/>
  </bookViews>
  <sheets>
    <sheet name="Saturs" sheetId="1" r:id="rId1"/>
    <sheet name="5.2.1." sheetId="2" r:id="rId2"/>
    <sheet name="5.2.2" sheetId="3" r:id="rId3"/>
    <sheet name="5.2.3" sheetId="4" r:id="rId4"/>
    <sheet name="5.2.4." sheetId="5" r:id="rId5"/>
    <sheet name="5.2.5." sheetId="6" r:id="rId6"/>
    <sheet name="5.2.6." sheetId="7" r:id="rId7"/>
    <sheet name="5.2.7." sheetId="8" r:id="rId8"/>
    <sheet name="5.3.1." sheetId="9" r:id="rId9"/>
    <sheet name="5.3.2." sheetId="10" r:id="rId10"/>
    <sheet name="5.3.3." sheetId="11" r:id="rId11"/>
    <sheet name="5.3.4." sheetId="12" r:id="rId12"/>
  </sheets>
  <definedNames>
    <definedName name="_xlnm.Print_Titles" localSheetId="1">'5.2.1.'!$16:$17</definedName>
    <definedName name="_xlnm.Print_Titles" localSheetId="2">'5.2.2'!$16:$17</definedName>
    <definedName name="_xlnm.Print_Titles" localSheetId="3">'5.2.3'!$16:$17</definedName>
    <definedName name="_xlnm.Print_Titles" localSheetId="4">'5.2.4.'!$16:$17</definedName>
    <definedName name="_xlnm.Print_Titles" localSheetId="6">'5.2.6.'!$17:$18</definedName>
    <definedName name="_xlnm.Print_Titles" localSheetId="7">'5.2.7.'!$17:$18</definedName>
    <definedName name="_xlnm.Print_Titles" localSheetId="8">'5.3.1.'!$16:$17</definedName>
    <definedName name="_xlnm.Print_Titles" localSheetId="9">'5.3.2.'!$16:$17</definedName>
    <definedName name="_xlnm.Print_Titles" localSheetId="10">'5.3.3.'!$16:$17</definedName>
    <definedName name="_xlnm.Print_Titles" localSheetId="11">'5.3.4.'!$16:$17</definedName>
  </definedNames>
  <calcPr fullCalcOnLoad="1"/>
</workbook>
</file>

<file path=xl/sharedStrings.xml><?xml version="1.0" encoding="utf-8"?>
<sst xmlns="http://schemas.openxmlformats.org/spreadsheetml/2006/main" count="890" uniqueCount="121">
  <si>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</si>
  <si>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</si>
  <si>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</si>
  <si>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</si>
  <si>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</si>
  <si>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</si>
  <si>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</si>
  <si>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</si>
  <si>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</si>
  <si>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</si>
  <si>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</si>
  <si>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SASKAŅOTS</t>
  </si>
  <si>
    <t>Informācijas sistēmas uzturēšana</t>
  </si>
  <si>
    <t>Informācijas sistēmas licenču nomas izdevumi</t>
  </si>
  <si>
    <t>Pārējie informācijas tehnoloģiju pakalpojumi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</si>
  <si>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</si>
  <si>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</si>
  <si>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</si>
  <si>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</si>
  <si>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</si>
  <si>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Pārējie remonta darbu un iestāžu uzturēšanas pakalpojumi</t>
  </si>
  <si>
    <t> Ēku, telpu īre un noma</t>
  </si>
  <si>
    <t> Transportlīdzekļu noma</t>
  </si>
  <si>
    <t> Zemes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</si>
  <si>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</si>
  <si>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</si>
  <si>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</si>
  <si>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</si>
  <si>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</si>
  <si>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</si>
  <si>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Zāles, ķimikālijas, laboratorijas preces</t>
  </si>
  <si>
    <t> Medicīnas instrumenti, laboratorijas dzīvnieki un to uzturēšana</t>
  </si>
  <si>
    <t> Kārtējā remonta un iestāžu uzturēšanas materiāli</t>
  </si>
  <si>
    <t> Mīkstais inventārs</t>
  </si>
  <si>
    <t> Virtuves inventārs, trauki un galda piederumi</t>
  </si>
  <si>
    <t> Ēdināšanas izdevumi</t>
  </si>
  <si>
    <t> Mācību līdzekļi un materiāli</t>
  </si>
  <si>
    <t> 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</si>
  <si>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</si>
  <si>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</si>
  <si>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Datorprogrammas</t>
  </si>
  <si>
    <t xml:space="preserve"> Saimniecības pamatlīdzekļi</t>
  </si>
  <si>
    <t> Pārējie budžeta iestāžu pārskaitītie nodokļi un nodevas</t>
  </si>
  <si>
    <t> Datortehnika, sakaru un cita biroja tehnika</t>
  </si>
  <si>
    <t> Pamatlīdzekļu izveidošana un nepabeigtā būvniecība</t>
  </si>
  <si>
    <t> Kapitālais remonts un rekonstrukcija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</si>
  <si>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</si>
  <si>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</si>
  <si>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</si>
  <si>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</si>
  <si>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Mācību, darba un dienesta komandējumi, dienesta, darba braucieni</t>
  </si>
  <si>
    <t> Izdevumi periodikas iegādei</t>
  </si>
  <si>
    <t>Pakalpojumu izmaksas kopā</t>
  </si>
  <si>
    <t>5. Ārstniecības pakalpojumi</t>
  </si>
  <si>
    <t>5.2.1. Ķermeņa zemūdens masāža</t>
  </si>
  <si>
    <t xml:space="preserve">5.2.3. Cirkulārā duša </t>
  </si>
  <si>
    <t>5.2.4. Šarko duša</t>
  </si>
  <si>
    <t>5.2.5. Ascendējošā (augšupejošā) duša</t>
  </si>
  <si>
    <t>Iekārtas, inventāra un aparatūras remonts, tehniskā apkalpošana</t>
  </si>
  <si>
    <t>5.3. Fizikālā terapija</t>
  </si>
  <si>
    <t xml:space="preserve">5.3.1. Ārstnieciskās aplikācijas </t>
  </si>
  <si>
    <t>5.3.4. Sāls istaba</t>
  </si>
  <si>
    <t>Pārējie remontdarbu un iestāžu uzturēšanas pakalpojumi</t>
  </si>
  <si>
    <t>5.2. Hidroterapija</t>
  </si>
  <si>
    <t>5.2.2. Ārstnieciskā vanna</t>
  </si>
  <si>
    <t>5.2.7. Ārstnieciskā baseina un termoterapijas izmantošana bērnam no 7 līdz 14 gadu vecumam (vienai personai)</t>
  </si>
  <si>
    <t>Darba devēja valsts sociālās apdrošināšanas obligātās iemaksas, sociāla rakstura pabalsti un kompensācijas</t>
  </si>
  <si>
    <t>5.2.6. Ārstnieciskā baseina un termoterapijas izmantošana vienai personai</t>
  </si>
  <si>
    <t>5.3.3. Inhalācijas (bez medikamentiem)</t>
  </si>
  <si>
    <t>Atalgojums</t>
  </si>
  <si>
    <t>Maksas pakalpojuma vienību skaits noteiktā laikposmā (gab.)</t>
  </si>
  <si>
    <t>Prognozētais maksas pakalpojumu skaits gadā (gab.)*</t>
  </si>
  <si>
    <t>Piezīme. *Ailes neaizpilda, ja izvēlētais laikposms ir viens gads.</t>
  </si>
  <si>
    <t>(amats)   (Vārds, Uzvārds)  (paraksts)</t>
  </si>
  <si>
    <t>Sociālās integrācijas valsts aģentūras</t>
  </si>
  <si>
    <t>direktora p.i. I.Misūna</t>
  </si>
  <si>
    <t>sākotnējās ietekmes novērtējuma ziņojumam (anotācijai)</t>
  </si>
  <si>
    <t>Satura rādītājs</t>
  </si>
  <si>
    <t>Izmaksu apjoms noteiktā laikposmā viena maksas pakalpojuma veida nodrošināšanai (2014.gada I pusgads)</t>
  </si>
  <si>
    <t>Izmaksu apjoms noteiktā laikposmā viena maksas pakalpojuma veida nodrošināšanai (2014.gada II pusgads)</t>
  </si>
  <si>
    <t xml:space="preserve"> (amats)    (vārds, uzvārds)    (paraksts)</t>
  </si>
  <si>
    <t>2014.gada 30.aprīlī</t>
  </si>
  <si>
    <t>2.pielikums</t>
  </si>
  <si>
    <t>Aprēķinu sastādīja: SIVA Finanšu nodaļas vecākā finanšu ekonomiste Anita Ozoliņa</t>
  </si>
  <si>
    <t>5.3.2. Fizikālās terapijas procedūra  (magnetoterapija, lāzerterapija, diadinamika, amplipulsterapija, ultraskaņa, darsonvalizācija)</t>
  </si>
  <si>
    <t xml:space="preserve"> Ķermeņa zemūdens masāža</t>
  </si>
  <si>
    <t>5.2.1.</t>
  </si>
  <si>
    <t>Ārstnieciskā vanna</t>
  </si>
  <si>
    <t xml:space="preserve">5.2.2. </t>
  </si>
  <si>
    <t xml:space="preserve"> Cirkulārā duša </t>
  </si>
  <si>
    <t>5.2.3.</t>
  </si>
  <si>
    <t xml:space="preserve"> Šarko duša</t>
  </si>
  <si>
    <t>5.2.4.</t>
  </si>
  <si>
    <t xml:space="preserve"> Ascendējošā (augšupejošā) duša</t>
  </si>
  <si>
    <t>5.2.5.</t>
  </si>
  <si>
    <t xml:space="preserve"> Ārstnieciskā baseina un termoterapijas izmantošana vienai personai</t>
  </si>
  <si>
    <t>5.2.6.</t>
  </si>
  <si>
    <t xml:space="preserve"> Ārstnieciskā baseina un termoterapijas izmantošana bērnam no 7 līdz 14 gadu vecumam (vienai personai)</t>
  </si>
  <si>
    <t>5.2.7.</t>
  </si>
  <si>
    <t xml:space="preserve"> Ārstnieciskās aplikācijas </t>
  </si>
  <si>
    <t>5.3.1.</t>
  </si>
  <si>
    <t xml:space="preserve"> Fizikālās terapijas procedūra (magnetoterapija, lāzerterapija, diadinamika, amplipulsterapija, ultraskaņa, darsonvalizācija)</t>
  </si>
  <si>
    <t>5.3.2.</t>
  </si>
  <si>
    <t xml:space="preserve"> Inhalācijas (bez medikamentiem)</t>
  </si>
  <si>
    <t>5.3.3.</t>
  </si>
  <si>
    <t>Sāls istaba</t>
  </si>
  <si>
    <t xml:space="preserve">5.3.4. </t>
  </si>
  <si>
    <t xml:space="preserve">Ministru kabineta noteikumu projekta "Grozījumi Ministru kabineta   </t>
  </si>
  <si>
    <t xml:space="preserve">2013.gada 24.septembra noteikumos Nr.1002 "Sociālās </t>
  </si>
  <si>
    <t xml:space="preserve">integrācijas valstas aģentūras sniegto maksas  pakalpojumu cenrādis"" </t>
  </si>
  <si>
    <t>Labklājības ministrs</t>
  </si>
  <si>
    <t>U.Augulis</t>
  </si>
  <si>
    <t xml:space="preserve"> I.Ķīse, 67021651</t>
  </si>
  <si>
    <t>Inese.Kise@lm.gov.lv,</t>
  </si>
  <si>
    <t>fakss 67021678</t>
  </si>
  <si>
    <t>Maksas pakalpojuma izcenojums (euro)</t>
  </si>
  <si>
    <t>2015.gadā un turpmāk</t>
  </si>
  <si>
    <t xml:space="preserve">Maksas pakalpojuma izcenojums (euro) </t>
  </si>
  <si>
    <t xml:space="preserve">Prognozētie ieņēmumi gadā (euro)* </t>
  </si>
  <si>
    <t>Prognozētie ieņēmumi gadā (euro)*</t>
  </si>
  <si>
    <t>04.08.2014. 16:03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</si>
</sst>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-* #,##0.000000_-;\-* #,##0.000000_-;_-* &quot;-&quot;??_-;_-@_-"/>
    <numFmt numFmtId="192" formatCode="_-* #,##0.0000000_-;\-* #,##0.0000000_-;_-* &quot;-&quot;??_-;_-@_-"/>
    <numFmt numFmtId="193" formatCode="_-* #,##0.00000000_-;\-* #,##0.00000000_-;_-* &quot;-&quot;??_-;_-@_-"/>
    <numFmt numFmtId="194" formatCode="_-* #,##0.000000000_-;\-* #,##0.000000000_-;_-* &quot;-&quot;??_-;_-@_-"/>
    <numFmt numFmtId="195" formatCode="_-* #,##0.0000000000_-;\-* #,##0.0000000000_-;_-* &quot;-&quot;??_-;_-@_-"/>
    <numFmt numFmtId="196" formatCode="0.000000000000"/>
    <numFmt numFmtId="197" formatCode="0.0000000000000"/>
  </numFmts>
  <fonts count="5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176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2" fontId="5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11" xfId="56" applyFont="1" applyBorder="1" applyAlignment="1">
      <alignment wrapText="1"/>
      <protection/>
    </xf>
    <xf numFmtId="0" fontId="6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0" fontId="6" fillId="0" borderId="10" xfId="56" applyFont="1" applyBorder="1">
      <alignment/>
      <protection/>
    </xf>
    <xf numFmtId="0" fontId="6" fillId="0" borderId="0" xfId="56" applyFont="1">
      <alignment/>
      <protection/>
    </xf>
    <xf numFmtId="0" fontId="6" fillId="0" borderId="0" xfId="56" applyFont="1" applyBorder="1">
      <alignment/>
      <protection/>
    </xf>
    <xf numFmtId="0" fontId="6" fillId="0" borderId="0" xfId="56" applyFont="1" applyAlignment="1">
      <alignment horizontal="center"/>
      <protection/>
    </xf>
    <xf numFmtId="2" fontId="50" fillId="0" borderId="1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10" xfId="56" applyFont="1" applyBorder="1" applyAlignment="1">
      <alignment vertical="top"/>
      <protection/>
    </xf>
    <xf numFmtId="0" fontId="2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6" fillId="0" borderId="11" xfId="56" applyFont="1" applyBorder="1" applyAlignment="1">
      <alignment vertical="top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0" xfId="56" applyFont="1" applyBorder="1" applyAlignment="1">
      <alignment horizontal="center" vertical="top" wrapText="1"/>
      <protection/>
    </xf>
    <xf numFmtId="0" fontId="6" fillId="0" borderId="12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/>
    </xf>
    <xf numFmtId="0" fontId="6" fillId="0" borderId="0" xfId="56" applyFont="1" applyBorder="1" applyAlignment="1">
      <alignment vertical="top" wrapText="1"/>
      <protection/>
    </xf>
    <xf numFmtId="196" fontId="5" fillId="0" borderId="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56" applyFont="1" applyBorder="1">
      <alignment/>
      <protection/>
    </xf>
    <xf numFmtId="176" fontId="5" fillId="0" borderId="0" xfId="0" applyNumberFormat="1" applyFont="1" applyBorder="1" applyAlignment="1">
      <alignment horizontal="center" vertical="top"/>
    </xf>
    <xf numFmtId="2" fontId="5" fillId="0" borderId="15" xfId="0" applyNumberFormat="1" applyFont="1" applyBorder="1" applyAlignment="1">
      <alignment horizontal="center" vertical="top"/>
    </xf>
    <xf numFmtId="0" fontId="6" fillId="0" borderId="0" xfId="56" applyFont="1" applyBorder="1" applyAlignment="1">
      <alignment wrapText="1"/>
      <protection/>
    </xf>
    <xf numFmtId="196" fontId="5" fillId="0" borderId="0" xfId="0" applyNumberFormat="1" applyFont="1" applyBorder="1" applyAlignment="1">
      <alignment horizontal="center"/>
    </xf>
    <xf numFmtId="2" fontId="6" fillId="0" borderId="11" xfId="56" applyNumberFormat="1" applyFont="1" applyBorder="1" applyAlignment="1">
      <alignment wrapText="1"/>
      <protection/>
    </xf>
    <xf numFmtId="2" fontId="6" fillId="0" borderId="10" xfId="56" applyNumberFormat="1" applyFont="1" applyBorder="1" applyAlignment="1">
      <alignment vertical="top"/>
      <protection/>
    </xf>
    <xf numFmtId="0" fontId="6" fillId="0" borderId="0" xfId="56" applyFont="1" applyAlignment="1">
      <alignment vertical="top"/>
      <protection/>
    </xf>
    <xf numFmtId="0" fontId="6" fillId="0" borderId="0" xfId="0" applyFont="1" applyBorder="1" applyAlignment="1">
      <alignment wrapText="1"/>
    </xf>
    <xf numFmtId="174" fontId="5" fillId="0" borderId="0" xfId="0" applyNumberFormat="1" applyFont="1" applyBorder="1" applyAlignment="1">
      <alignment horizontal="center"/>
    </xf>
    <xf numFmtId="0" fontId="6" fillId="0" borderId="10" xfId="56" applyFont="1" applyBorder="1" applyAlignment="1">
      <alignment vertical="top" wrapText="1"/>
      <protection/>
    </xf>
    <xf numFmtId="174" fontId="5" fillId="0" borderId="0" xfId="0" applyNumberFormat="1" applyFont="1" applyBorder="1" applyAlignment="1">
      <alignment horizontal="center" vertical="top"/>
    </xf>
    <xf numFmtId="177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/>
    </xf>
    <xf numFmtId="0" fontId="6" fillId="0" borderId="0" xfId="56" applyFont="1" applyBorder="1" applyAlignment="1">
      <alignment vertical="top"/>
      <protection/>
    </xf>
    <xf numFmtId="0" fontId="6" fillId="0" borderId="0" xfId="56" applyFont="1" applyAlignment="1">
      <alignment horizontal="center" vertical="top"/>
      <protection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82" fontId="5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0" fontId="6" fillId="0" borderId="0" xfId="56" applyFont="1" applyAlignment="1">
      <alignment wrapText="1"/>
      <protection/>
    </xf>
    <xf numFmtId="0" fontId="6" fillId="0" borderId="11" xfId="56" applyFont="1" applyBorder="1" applyAlignment="1">
      <alignment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56" applyFont="1" applyAlignment="1">
      <alignment vertical="top" wrapText="1"/>
      <protection/>
    </xf>
    <xf numFmtId="0" fontId="6" fillId="0" borderId="11" xfId="56" applyFont="1" applyBorder="1" applyAlignment="1">
      <alignment vertical="top" wrapText="1"/>
      <protection/>
    </xf>
    <xf numFmtId="0" fontId="6" fillId="0" borderId="0" xfId="56" applyFont="1" applyBorder="1" applyAlignment="1">
      <alignment vertical="top" wrapText="1"/>
      <protection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52" applyFont="1" applyAlignment="1" applyProtection="1">
      <alignment horizontal="left"/>
      <protection/>
    </xf>
    <xf numFmtId="0" fontId="6" fillId="0" borderId="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view="pageLayout" workbookViewId="0" topLeftCell="A1">
      <selection activeCell="C23" sqref="C23:L23"/>
    </sheetView>
  </sheetViews>
  <sheetFormatPr defaultColWidth="9.140625" defaultRowHeight="12.75"/>
  <sheetData>
    <row r="1" spans="2:12" ht="15">
      <c r="B1" s="111"/>
      <c r="C1" s="111"/>
      <c r="D1" s="121" t="s">
        <v>82</v>
      </c>
      <c r="E1" s="121"/>
      <c r="F1" s="121"/>
      <c r="G1" s="121"/>
      <c r="H1" s="121"/>
      <c r="I1" s="121"/>
      <c r="J1" s="121"/>
      <c r="K1" s="121"/>
      <c r="L1" s="121"/>
    </row>
    <row r="2" spans="2:12" ht="15">
      <c r="B2" s="111"/>
      <c r="C2" s="121" t="s">
        <v>107</v>
      </c>
      <c r="D2" s="121"/>
      <c r="E2" s="121"/>
      <c r="F2" s="121"/>
      <c r="G2" s="121"/>
      <c r="H2" s="121"/>
      <c r="I2" s="121"/>
      <c r="J2" s="121"/>
      <c r="K2" s="121"/>
      <c r="L2" s="121"/>
    </row>
    <row r="3" spans="2:12" ht="15">
      <c r="B3" s="121" t="s">
        <v>108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2:12" ht="15">
      <c r="B4" s="111"/>
      <c r="C4" s="121" t="s">
        <v>109</v>
      </c>
      <c r="D4" s="121"/>
      <c r="E4" s="121"/>
      <c r="F4" s="121"/>
      <c r="G4" s="121"/>
      <c r="H4" s="121"/>
      <c r="I4" s="121"/>
      <c r="J4" s="121"/>
      <c r="K4" s="121"/>
      <c r="L4" s="121"/>
    </row>
    <row r="5" spans="2:12" ht="15">
      <c r="B5" s="111"/>
      <c r="C5" s="111"/>
      <c r="D5" s="111"/>
      <c r="E5" s="111"/>
      <c r="F5" s="112"/>
      <c r="G5" s="121" t="s">
        <v>76</v>
      </c>
      <c r="H5" s="121"/>
      <c r="I5" s="121"/>
      <c r="J5" s="121"/>
      <c r="K5" s="121"/>
      <c r="L5" s="121"/>
    </row>
    <row r="12" spans="2:11" ht="18.75">
      <c r="B12" s="123" t="s">
        <v>77</v>
      </c>
      <c r="C12" s="123"/>
      <c r="D12" s="123"/>
      <c r="E12" s="123"/>
      <c r="F12" s="123"/>
      <c r="G12" s="123"/>
      <c r="H12" s="123"/>
      <c r="I12" s="123"/>
      <c r="J12" s="123"/>
      <c r="K12" s="123"/>
    </row>
    <row r="15" spans="2:11" ht="15" customHeight="1">
      <c r="B15" s="109" t="s">
        <v>86</v>
      </c>
      <c r="C15" s="122" t="s">
        <v>85</v>
      </c>
      <c r="D15" s="122"/>
      <c r="E15" s="122"/>
      <c r="F15" s="122"/>
      <c r="G15" s="122"/>
      <c r="H15" s="122"/>
      <c r="I15" s="122"/>
      <c r="J15" s="122"/>
      <c r="K15" s="110"/>
    </row>
    <row r="16" spans="2:11" ht="15" customHeight="1">
      <c r="B16" s="109" t="s">
        <v>88</v>
      </c>
      <c r="C16" s="122" t="s">
        <v>87</v>
      </c>
      <c r="D16" s="122"/>
      <c r="E16" s="122"/>
      <c r="F16" s="122"/>
      <c r="G16" s="122"/>
      <c r="H16" s="122"/>
      <c r="I16" s="122"/>
      <c r="J16" s="122"/>
      <c r="K16" s="110"/>
    </row>
    <row r="17" spans="2:11" ht="15" customHeight="1">
      <c r="B17" s="109" t="s">
        <v>90</v>
      </c>
      <c r="C17" s="122" t="s">
        <v>89</v>
      </c>
      <c r="D17" s="122"/>
      <c r="E17" s="122"/>
      <c r="F17" s="122"/>
      <c r="G17" s="122"/>
      <c r="H17" s="122"/>
      <c r="I17" s="122"/>
      <c r="J17" s="122"/>
      <c r="K17" s="110"/>
    </row>
    <row r="18" spans="2:11" ht="15.75">
      <c r="B18" s="109" t="s">
        <v>92</v>
      </c>
      <c r="C18" s="122" t="s">
        <v>91</v>
      </c>
      <c r="D18" s="122"/>
      <c r="E18" s="110"/>
      <c r="F18" s="110"/>
      <c r="G18" s="110"/>
      <c r="H18" s="110"/>
      <c r="I18" s="110"/>
      <c r="J18" s="110"/>
      <c r="K18" s="110"/>
    </row>
    <row r="19" spans="2:11" ht="15" customHeight="1">
      <c r="B19" s="109" t="s">
        <v>94</v>
      </c>
      <c r="C19" s="122" t="s">
        <v>93</v>
      </c>
      <c r="D19" s="122"/>
      <c r="E19" s="122"/>
      <c r="F19" s="122"/>
      <c r="G19" s="122"/>
      <c r="H19" s="122"/>
      <c r="I19" s="122"/>
      <c r="J19" s="122"/>
      <c r="K19" s="110"/>
    </row>
    <row r="20" spans="2:11" ht="15" customHeight="1">
      <c r="B20" s="109" t="s">
        <v>96</v>
      </c>
      <c r="C20" s="124" t="s">
        <v>95</v>
      </c>
      <c r="D20" s="124"/>
      <c r="E20" s="124"/>
      <c r="F20" s="124"/>
      <c r="G20" s="124"/>
      <c r="H20" s="124"/>
      <c r="I20" s="124"/>
      <c r="J20" s="124"/>
      <c r="K20" s="124"/>
    </row>
    <row r="21" spans="2:12" ht="15.75">
      <c r="B21" s="109" t="s">
        <v>98</v>
      </c>
      <c r="C21" s="157" t="s">
        <v>97</v>
      </c>
      <c r="D21" s="157"/>
      <c r="E21" s="157"/>
      <c r="F21" s="157"/>
      <c r="G21" s="157"/>
      <c r="H21" s="157"/>
      <c r="I21" s="157"/>
      <c r="J21" s="157"/>
      <c r="K21" s="157"/>
      <c r="L21" s="157"/>
    </row>
    <row r="22" spans="2:11" ht="15" customHeight="1">
      <c r="B22" s="109" t="s">
        <v>100</v>
      </c>
      <c r="C22" s="122" t="s">
        <v>99</v>
      </c>
      <c r="D22" s="122"/>
      <c r="E22" s="122"/>
      <c r="F22" s="122"/>
      <c r="G22" s="122"/>
      <c r="H22" s="122"/>
      <c r="I22" s="122"/>
      <c r="J22" s="122"/>
      <c r="K22" s="122"/>
    </row>
    <row r="23" spans="2:12" ht="32.25" customHeight="1">
      <c r="B23" s="109" t="s">
        <v>102</v>
      </c>
      <c r="C23" s="127" t="s">
        <v>101</v>
      </c>
      <c r="D23" s="127"/>
      <c r="E23" s="127"/>
      <c r="F23" s="127"/>
      <c r="G23" s="127"/>
      <c r="H23" s="127"/>
      <c r="I23" s="127"/>
      <c r="J23" s="127"/>
      <c r="K23" s="127"/>
      <c r="L23" s="127"/>
    </row>
    <row r="24" spans="2:11" ht="15" customHeight="1">
      <c r="B24" s="109" t="s">
        <v>104</v>
      </c>
      <c r="C24" s="124" t="s">
        <v>103</v>
      </c>
      <c r="D24" s="124"/>
      <c r="E24" s="124"/>
      <c r="F24" s="124"/>
      <c r="G24" s="124"/>
      <c r="H24" s="124"/>
      <c r="I24" s="124"/>
      <c r="J24" s="124"/>
      <c r="K24" s="124"/>
    </row>
    <row r="25" spans="2:11" ht="15.75">
      <c r="B25" s="109" t="s">
        <v>106</v>
      </c>
      <c r="C25" s="122" t="s">
        <v>105</v>
      </c>
      <c r="D25" s="122"/>
      <c r="E25" s="110"/>
      <c r="F25" s="110"/>
      <c r="G25" s="110"/>
      <c r="H25" s="110"/>
      <c r="I25" s="110"/>
      <c r="J25" s="110"/>
      <c r="K25" s="110"/>
    </row>
  </sheetData>
  <sheetProtection/>
  <mergeCells count="17">
    <mergeCell ref="C21:L21"/>
    <mergeCell ref="C23:L23"/>
    <mergeCell ref="C24:K24"/>
    <mergeCell ref="C25:D25"/>
    <mergeCell ref="C16:J16"/>
    <mergeCell ref="C17:J17"/>
    <mergeCell ref="C22:K22"/>
    <mergeCell ref="C18:D18"/>
    <mergeCell ref="C19:J19"/>
    <mergeCell ref="C20:K20"/>
    <mergeCell ref="C4:L4"/>
    <mergeCell ref="G5:L5"/>
    <mergeCell ref="C15:J15"/>
    <mergeCell ref="B12:K12"/>
    <mergeCell ref="D1:L1"/>
    <mergeCell ref="C2:L2"/>
    <mergeCell ref="B3:L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1"/>
  <headerFoot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87"/>
  <sheetViews>
    <sheetView view="pageLayout" zoomScaleNormal="80" workbookViewId="0" topLeftCell="A1">
      <selection activeCell="B47" sqref="B47"/>
    </sheetView>
  </sheetViews>
  <sheetFormatPr defaultColWidth="9.140625" defaultRowHeight="12.75"/>
  <cols>
    <col min="1" max="1" width="14.57421875" style="1" customWidth="1"/>
    <col min="2" max="2" width="99.7109375" style="1" customWidth="1"/>
    <col min="3" max="4" width="10.00390625" style="1" hidden="1" customWidth="1"/>
    <col min="5" max="5" width="21.57421875" style="1" hidden="1" customWidth="1"/>
    <col min="6" max="6" width="21.57421875" style="6" hidden="1" customWidth="1"/>
    <col min="7" max="7" width="40.421875" style="6" customWidth="1"/>
    <col min="8" max="16384" width="9.140625" style="1" customWidth="1"/>
  </cols>
  <sheetData>
    <row r="1" spans="2:7" s="6" customFormat="1" ht="15.75">
      <c r="B1" s="132"/>
      <c r="C1" s="132"/>
      <c r="D1" s="132"/>
      <c r="E1" s="132"/>
      <c r="F1" s="133"/>
      <c r="G1" s="18" t="s">
        <v>11</v>
      </c>
    </row>
    <row r="2" spans="2:7" s="6" customFormat="1" ht="15" customHeight="1">
      <c r="B2" s="19"/>
      <c r="C2" s="19"/>
      <c r="D2" s="19"/>
      <c r="E2" s="19"/>
      <c r="F2" s="19"/>
      <c r="G2" s="18" t="s">
        <v>74</v>
      </c>
    </row>
    <row r="3" spans="2:7" s="6" customFormat="1" ht="15" customHeight="1">
      <c r="B3" s="19"/>
      <c r="C3" s="19"/>
      <c r="D3" s="19"/>
      <c r="E3" s="19"/>
      <c r="F3" s="138" t="s">
        <v>75</v>
      </c>
      <c r="G3" s="139"/>
    </row>
    <row r="4" spans="2:7" s="6" customFormat="1" ht="15.75">
      <c r="B4" s="18"/>
      <c r="C4" s="18"/>
      <c r="D4" s="18"/>
      <c r="E4" s="20"/>
      <c r="F4" s="138" t="s">
        <v>80</v>
      </c>
      <c r="G4" s="139"/>
    </row>
    <row r="5" spans="2:7" s="6" customFormat="1" ht="15.75">
      <c r="B5" s="21"/>
      <c r="C5" s="21"/>
      <c r="D5" s="21"/>
      <c r="E5" s="22"/>
      <c r="F5" s="22"/>
      <c r="G5" s="23" t="s">
        <v>81</v>
      </c>
    </row>
    <row r="6" spans="1:7" ht="15">
      <c r="A6" s="6"/>
      <c r="B6" s="6"/>
      <c r="C6" s="6"/>
      <c r="D6" s="6"/>
      <c r="E6" s="7"/>
      <c r="F6" s="2"/>
      <c r="G6" s="2"/>
    </row>
    <row r="7" spans="1:7" ht="15" customHeight="1">
      <c r="A7" s="123" t="s">
        <v>10</v>
      </c>
      <c r="B7" s="123"/>
      <c r="C7" s="123"/>
      <c r="D7" s="123"/>
      <c r="E7" s="123"/>
      <c r="F7" s="123"/>
      <c r="G7" s="123"/>
    </row>
    <row r="8" spans="1:7" ht="15">
      <c r="A8" s="6"/>
      <c r="B8" s="131"/>
      <c r="C8" s="131"/>
      <c r="D8" s="131"/>
      <c r="E8" s="131"/>
      <c r="F8" s="2"/>
      <c r="G8" s="2"/>
    </row>
    <row r="9" spans="1:7" ht="15.75">
      <c r="A9" s="127" t="s">
        <v>1</v>
      </c>
      <c r="B9" s="127"/>
      <c r="C9" s="127"/>
      <c r="D9" s="127"/>
      <c r="E9" s="127"/>
      <c r="F9" s="24"/>
      <c r="G9" s="24"/>
    </row>
    <row r="10" spans="1:7" ht="15.75">
      <c r="A10" s="127" t="s">
        <v>0</v>
      </c>
      <c r="B10" s="127"/>
      <c r="C10" s="127"/>
      <c r="D10" s="127"/>
      <c r="E10" s="127"/>
      <c r="F10" s="24"/>
      <c r="G10" s="24"/>
    </row>
    <row r="11" spans="1:7" ht="15.75">
      <c r="A11" s="15"/>
      <c r="B11" s="127" t="s">
        <v>53</v>
      </c>
      <c r="C11" s="127"/>
      <c r="D11" s="127"/>
      <c r="E11" s="127"/>
      <c r="F11" s="24"/>
      <c r="G11" s="24"/>
    </row>
    <row r="12" spans="1:7" ht="15.75">
      <c r="A12" s="15"/>
      <c r="B12" s="127" t="s">
        <v>59</v>
      </c>
      <c r="C12" s="127"/>
      <c r="D12" s="127"/>
      <c r="E12" s="127"/>
      <c r="F12" s="24"/>
      <c r="G12" s="24"/>
    </row>
    <row r="13" spans="1:7" ht="15.75" customHeight="1">
      <c r="A13" s="15"/>
      <c r="B13" s="127" t="s">
        <v>84</v>
      </c>
      <c r="C13" s="127"/>
      <c r="D13" s="127"/>
      <c r="E13" s="127"/>
      <c r="F13" s="127"/>
      <c r="G13" s="127"/>
    </row>
    <row r="14" spans="1:7" ht="15.75">
      <c r="A14" s="15" t="s">
        <v>2</v>
      </c>
      <c r="B14" s="15" t="s">
        <v>116</v>
      </c>
      <c r="C14" s="15"/>
      <c r="D14" s="15"/>
      <c r="E14" s="15"/>
      <c r="F14" s="24"/>
      <c r="G14" s="24"/>
    </row>
    <row r="15" spans="1:7" ht="15.75" hidden="1">
      <c r="A15" s="25"/>
      <c r="B15" s="26"/>
      <c r="C15" s="26"/>
      <c r="D15" s="26"/>
      <c r="E15" s="16"/>
      <c r="F15" s="24"/>
      <c r="G15" s="24"/>
    </row>
    <row r="16" spans="1:7" ht="67.5" customHeight="1">
      <c r="A16" s="119" t="s">
        <v>3</v>
      </c>
      <c r="B16" s="119" t="s">
        <v>4</v>
      </c>
      <c r="C16" s="119"/>
      <c r="D16" s="119"/>
      <c r="E16" s="119" t="s">
        <v>78</v>
      </c>
      <c r="F16" s="119" t="s">
        <v>79</v>
      </c>
      <c r="G16" s="119" t="s">
        <v>5</v>
      </c>
    </row>
    <row r="17" spans="1:7" ht="15.75">
      <c r="A17" s="28">
        <v>1</v>
      </c>
      <c r="B17" s="29">
        <v>2</v>
      </c>
      <c r="C17" s="29"/>
      <c r="D17" s="29"/>
      <c r="E17" s="28">
        <v>3</v>
      </c>
      <c r="F17" s="29">
        <v>4</v>
      </c>
      <c r="G17" s="29">
        <v>3</v>
      </c>
    </row>
    <row r="18" spans="1:7" ht="15.75">
      <c r="A18" s="28"/>
      <c r="B18" s="31" t="s">
        <v>6</v>
      </c>
      <c r="C18" s="31"/>
      <c r="D18" s="31"/>
      <c r="E18" s="32"/>
      <c r="F18" s="33"/>
      <c r="G18" s="33"/>
    </row>
    <row r="19" spans="1:7" ht="15.75">
      <c r="A19" s="33">
        <v>1100</v>
      </c>
      <c r="B19" s="35" t="s">
        <v>69</v>
      </c>
      <c r="C19" s="36">
        <v>17149.24</v>
      </c>
      <c r="D19" s="81">
        <f>ROUND(C19/0.702804,2)</f>
        <v>24401.17</v>
      </c>
      <c r="E19" s="36">
        <f>ROUND(D19/21854*750,2)</f>
        <v>837.42</v>
      </c>
      <c r="F19" s="36">
        <v>869.24</v>
      </c>
      <c r="G19" s="36">
        <f>F19*2</f>
        <v>1738.48</v>
      </c>
    </row>
    <row r="20" spans="1:7" ht="15.75">
      <c r="A20" s="34">
        <v>1200</v>
      </c>
      <c r="B20" s="48" t="s">
        <v>66</v>
      </c>
      <c r="C20" s="70">
        <v>4045.5</v>
      </c>
      <c r="D20" s="81">
        <f>ROUND(C20/0.702804,2)</f>
        <v>5756.23</v>
      </c>
      <c r="E20" s="36">
        <f>ROUND(D20/21854*750,2)</f>
        <v>197.55</v>
      </c>
      <c r="F20" s="36">
        <v>205.05</v>
      </c>
      <c r="G20" s="36">
        <f>F20*2</f>
        <v>410.1</v>
      </c>
    </row>
    <row r="21" spans="1:7" ht="15" customHeight="1" hidden="1">
      <c r="A21" s="33">
        <v>2222</v>
      </c>
      <c r="B21" s="38" t="s">
        <v>47</v>
      </c>
      <c r="C21" s="36"/>
      <c r="D21" s="81">
        <f>ROUND(C21/0.702804,2)</f>
        <v>0</v>
      </c>
      <c r="E21" s="36">
        <f>ROUND(D21/21854*750,2)</f>
        <v>0</v>
      </c>
      <c r="F21" s="36">
        <f>E21</f>
        <v>0</v>
      </c>
      <c r="G21" s="36">
        <f>F21*2</f>
        <v>0</v>
      </c>
    </row>
    <row r="22" spans="1:7" ht="15" customHeight="1" hidden="1">
      <c r="A22" s="34">
        <v>2243</v>
      </c>
      <c r="B22" s="68" t="s">
        <v>58</v>
      </c>
      <c r="C22" s="37"/>
      <c r="D22" s="81">
        <f>ROUND(C22/0.702804,2)</f>
        <v>0</v>
      </c>
      <c r="E22" s="36">
        <f>ROUND(D22/21854*750,2)</f>
        <v>0</v>
      </c>
      <c r="F22" s="36">
        <f>E22</f>
        <v>0</v>
      </c>
      <c r="G22" s="36">
        <f>F22*2</f>
        <v>0</v>
      </c>
    </row>
    <row r="23" spans="1:7" ht="15.75">
      <c r="A23" s="33">
        <v>2341</v>
      </c>
      <c r="B23" s="38" t="s">
        <v>30</v>
      </c>
      <c r="C23" s="36">
        <v>313.67</v>
      </c>
      <c r="D23" s="81">
        <f>ROUND(C23/0.702804,2)</f>
        <v>446.31</v>
      </c>
      <c r="E23" s="36">
        <f>ROUND(D23/21854*750,2)</f>
        <v>15.32</v>
      </c>
      <c r="F23" s="36">
        <f>E23</f>
        <v>15.32</v>
      </c>
      <c r="G23" s="36">
        <f>F23*2</f>
        <v>30.64</v>
      </c>
    </row>
    <row r="24" spans="1:7" ht="15.75" hidden="1">
      <c r="A24" s="33">
        <v>2350</v>
      </c>
      <c r="B24" s="38" t="s">
        <v>32</v>
      </c>
      <c r="C24" s="36"/>
      <c r="D24" s="38"/>
      <c r="E24" s="36"/>
      <c r="F24" s="36">
        <f>E24/21854*400</f>
        <v>0</v>
      </c>
      <c r="G24" s="36">
        <f>E24/21854*1500</f>
        <v>0</v>
      </c>
    </row>
    <row r="25" spans="1:7" ht="15.75" hidden="1">
      <c r="A25" s="33"/>
      <c r="B25" s="38"/>
      <c r="C25" s="36"/>
      <c r="D25" s="38"/>
      <c r="E25" s="36"/>
      <c r="F25" s="36">
        <f>E25/21854*400</f>
        <v>0</v>
      </c>
      <c r="G25" s="36">
        <f>E25/21854*1500</f>
        <v>0</v>
      </c>
    </row>
    <row r="26" spans="1:7" ht="15.75" hidden="1">
      <c r="A26" s="33"/>
      <c r="B26" s="38"/>
      <c r="C26" s="36"/>
      <c r="D26" s="38"/>
      <c r="E26" s="36"/>
      <c r="F26" s="36">
        <f>E26/21854*400</f>
        <v>0</v>
      </c>
      <c r="G26" s="36">
        <f>E26/21854*1500</f>
        <v>0</v>
      </c>
    </row>
    <row r="27" spans="1:7" ht="15.75" hidden="1">
      <c r="A27" s="33"/>
      <c r="B27" s="35"/>
      <c r="C27" s="36"/>
      <c r="D27" s="35"/>
      <c r="E27" s="36"/>
      <c r="F27" s="36">
        <f>E27/21854*400</f>
        <v>0</v>
      </c>
      <c r="G27" s="36">
        <f>E27/21854*1500</f>
        <v>0</v>
      </c>
    </row>
    <row r="28" spans="1:7" ht="15.75">
      <c r="A28" s="33"/>
      <c r="B28" s="42" t="s">
        <v>7</v>
      </c>
      <c r="C28" s="43">
        <f>SUM(C19:C27)</f>
        <v>21508.41</v>
      </c>
      <c r="D28" s="43">
        <f>SUM(D19:D27)</f>
        <v>30603.71</v>
      </c>
      <c r="E28" s="43">
        <f>SUM(E19:E27)</f>
        <v>1050.29</v>
      </c>
      <c r="F28" s="43">
        <f>SUM(F19:F27)</f>
        <v>1089.61</v>
      </c>
      <c r="G28" s="43">
        <f>SUM(G19:G27)</f>
        <v>2179.22</v>
      </c>
    </row>
    <row r="29" spans="1:7" ht="15.75">
      <c r="A29" s="49"/>
      <c r="B29" s="35" t="s">
        <v>8</v>
      </c>
      <c r="C29" s="36"/>
      <c r="D29" s="35"/>
      <c r="E29" s="36"/>
      <c r="F29" s="43"/>
      <c r="G29" s="43"/>
    </row>
    <row r="30" spans="1:7" ht="15.75">
      <c r="A30" s="33">
        <v>1100</v>
      </c>
      <c r="B30" s="35" t="s">
        <v>69</v>
      </c>
      <c r="C30" s="36">
        <v>16078.97</v>
      </c>
      <c r="D30" s="81">
        <f aca="true" t="shared" si="0" ref="D30:D72">ROUND(C30/0.702804,2)</f>
        <v>22878.31</v>
      </c>
      <c r="E30" s="36">
        <f aca="true" t="shared" si="1" ref="E30:E71">ROUND(D30/21854*750,2)</f>
        <v>785.15</v>
      </c>
      <c r="F30" s="36">
        <v>808.7</v>
      </c>
      <c r="G30" s="36">
        <f aca="true" t="shared" si="2" ref="G30:G72">F30*2</f>
        <v>1617.4</v>
      </c>
    </row>
    <row r="31" spans="1:7" ht="15.75">
      <c r="A31" s="34">
        <v>1200</v>
      </c>
      <c r="B31" s="48" t="s">
        <v>66</v>
      </c>
      <c r="C31" s="70">
        <v>3793.03</v>
      </c>
      <c r="D31" s="81">
        <f t="shared" si="0"/>
        <v>5397</v>
      </c>
      <c r="E31" s="36">
        <f t="shared" si="1"/>
        <v>185.22</v>
      </c>
      <c r="F31" s="36">
        <v>190.77</v>
      </c>
      <c r="G31" s="36">
        <f t="shared" si="2"/>
        <v>381.54</v>
      </c>
    </row>
    <row r="32" spans="1:7" ht="14.25" customHeight="1" hidden="1">
      <c r="A32" s="34">
        <v>2100</v>
      </c>
      <c r="B32" s="46" t="s">
        <v>50</v>
      </c>
      <c r="C32" s="37"/>
      <c r="D32" s="81">
        <f t="shared" si="0"/>
        <v>0</v>
      </c>
      <c r="E32" s="36">
        <f t="shared" si="1"/>
        <v>0</v>
      </c>
      <c r="F32" s="36">
        <f aca="true" t="shared" si="3" ref="F32:F72">E32</f>
        <v>0</v>
      </c>
      <c r="G32" s="36">
        <f t="shared" si="2"/>
        <v>0</v>
      </c>
    </row>
    <row r="33" spans="1:7" ht="15.75">
      <c r="A33" s="47">
        <v>2210</v>
      </c>
      <c r="B33" s="48" t="s">
        <v>46</v>
      </c>
      <c r="C33" s="37">
        <v>199</v>
      </c>
      <c r="D33" s="81">
        <f t="shared" si="0"/>
        <v>283.15</v>
      </c>
      <c r="E33" s="36">
        <f t="shared" si="1"/>
        <v>9.72</v>
      </c>
      <c r="F33" s="36">
        <f t="shared" si="3"/>
        <v>9.72</v>
      </c>
      <c r="G33" s="36">
        <f t="shared" si="2"/>
        <v>19.44</v>
      </c>
    </row>
    <row r="34" spans="1:7" ht="15.75">
      <c r="A34" s="34">
        <v>2222</v>
      </c>
      <c r="B34" s="48" t="s">
        <v>47</v>
      </c>
      <c r="C34" s="37">
        <v>220</v>
      </c>
      <c r="D34" s="81">
        <f t="shared" si="0"/>
        <v>313.03</v>
      </c>
      <c r="E34" s="36">
        <f t="shared" si="1"/>
        <v>10.74</v>
      </c>
      <c r="F34" s="36">
        <f t="shared" si="3"/>
        <v>10.74</v>
      </c>
      <c r="G34" s="36">
        <f t="shared" si="2"/>
        <v>21.48</v>
      </c>
    </row>
    <row r="35" spans="1:7" ht="15.75">
      <c r="A35" s="33">
        <v>2223</v>
      </c>
      <c r="B35" s="38" t="s">
        <v>48</v>
      </c>
      <c r="C35" s="36">
        <v>130</v>
      </c>
      <c r="D35" s="81">
        <f t="shared" si="0"/>
        <v>184.97</v>
      </c>
      <c r="E35" s="36">
        <f t="shared" si="1"/>
        <v>6.35</v>
      </c>
      <c r="F35" s="36">
        <f t="shared" si="3"/>
        <v>6.35</v>
      </c>
      <c r="G35" s="36">
        <f t="shared" si="2"/>
        <v>12.7</v>
      </c>
    </row>
    <row r="36" spans="1:7" ht="15.75" customHeight="1">
      <c r="A36" s="33">
        <v>2230</v>
      </c>
      <c r="B36" s="38" t="s">
        <v>49</v>
      </c>
      <c r="C36" s="36">
        <v>122</v>
      </c>
      <c r="D36" s="81">
        <f t="shared" si="0"/>
        <v>173.59</v>
      </c>
      <c r="E36" s="36">
        <f t="shared" si="1"/>
        <v>5.96</v>
      </c>
      <c r="F36" s="36">
        <f t="shared" si="3"/>
        <v>5.96</v>
      </c>
      <c r="G36" s="36">
        <f t="shared" si="2"/>
        <v>11.92</v>
      </c>
    </row>
    <row r="37" spans="1:7" ht="15" customHeight="1" hidden="1">
      <c r="A37" s="33">
        <v>2241</v>
      </c>
      <c r="B37" s="38" t="s">
        <v>15</v>
      </c>
      <c r="C37" s="36"/>
      <c r="D37" s="81">
        <f t="shared" si="0"/>
        <v>0</v>
      </c>
      <c r="E37" s="36">
        <f t="shared" si="1"/>
        <v>0</v>
      </c>
      <c r="F37" s="36">
        <f t="shared" si="3"/>
        <v>0</v>
      </c>
      <c r="G37" s="36">
        <f t="shared" si="2"/>
        <v>0</v>
      </c>
    </row>
    <row r="38" spans="1:7" ht="15.75">
      <c r="A38" s="33">
        <v>2242</v>
      </c>
      <c r="B38" s="38" t="s">
        <v>16</v>
      </c>
      <c r="C38" s="36">
        <v>90</v>
      </c>
      <c r="D38" s="81">
        <f t="shared" si="0"/>
        <v>128.06</v>
      </c>
      <c r="E38" s="36">
        <f t="shared" si="1"/>
        <v>4.39</v>
      </c>
      <c r="F38" s="36">
        <f t="shared" si="3"/>
        <v>4.39</v>
      </c>
      <c r="G38" s="36">
        <f t="shared" si="2"/>
        <v>8.78</v>
      </c>
    </row>
    <row r="39" spans="1:7" ht="15.75" customHeight="1">
      <c r="A39" s="34">
        <v>2243</v>
      </c>
      <c r="B39" s="48" t="s">
        <v>17</v>
      </c>
      <c r="C39" s="37">
        <v>305</v>
      </c>
      <c r="D39" s="81">
        <f t="shared" si="0"/>
        <v>433.98</v>
      </c>
      <c r="E39" s="36">
        <f t="shared" si="1"/>
        <v>14.89</v>
      </c>
      <c r="F39" s="36">
        <f t="shared" si="3"/>
        <v>14.89</v>
      </c>
      <c r="G39" s="36">
        <f t="shared" si="2"/>
        <v>29.78</v>
      </c>
    </row>
    <row r="40" spans="1:7" ht="15.75">
      <c r="A40" s="33">
        <v>2244</v>
      </c>
      <c r="B40" s="38" t="s">
        <v>18</v>
      </c>
      <c r="C40" s="36">
        <v>4510</v>
      </c>
      <c r="D40" s="81">
        <f t="shared" si="0"/>
        <v>6417.15</v>
      </c>
      <c r="E40" s="36">
        <f t="shared" si="1"/>
        <v>220.23</v>
      </c>
      <c r="F40" s="36">
        <f t="shared" si="3"/>
        <v>220.23</v>
      </c>
      <c r="G40" s="36">
        <f t="shared" si="2"/>
        <v>440.46</v>
      </c>
    </row>
    <row r="41" spans="1:7" ht="15.75">
      <c r="A41" s="33">
        <v>2247</v>
      </c>
      <c r="B41" s="31" t="s">
        <v>19</v>
      </c>
      <c r="C41" s="36">
        <v>25</v>
      </c>
      <c r="D41" s="81">
        <f t="shared" si="0"/>
        <v>35.57</v>
      </c>
      <c r="E41" s="36">
        <f t="shared" si="1"/>
        <v>1.22</v>
      </c>
      <c r="F41" s="36">
        <f t="shared" si="3"/>
        <v>1.22</v>
      </c>
      <c r="G41" s="36">
        <f t="shared" si="2"/>
        <v>2.44</v>
      </c>
    </row>
    <row r="42" spans="1:7" ht="15.75" customHeight="1">
      <c r="A42" s="34">
        <v>2249</v>
      </c>
      <c r="B42" s="48" t="s">
        <v>20</v>
      </c>
      <c r="C42" s="37">
        <v>120</v>
      </c>
      <c r="D42" s="81">
        <f t="shared" si="0"/>
        <v>170.74</v>
      </c>
      <c r="E42" s="36">
        <f t="shared" si="1"/>
        <v>5.86</v>
      </c>
      <c r="F42" s="36">
        <f t="shared" si="3"/>
        <v>5.86</v>
      </c>
      <c r="G42" s="36">
        <f t="shared" si="2"/>
        <v>11.72</v>
      </c>
    </row>
    <row r="43" spans="1:7" ht="15" customHeight="1">
      <c r="A43" s="33">
        <v>2251</v>
      </c>
      <c r="B43" s="38" t="s">
        <v>12</v>
      </c>
      <c r="C43" s="36">
        <v>336</v>
      </c>
      <c r="D43" s="81">
        <f t="shared" si="0"/>
        <v>478.08</v>
      </c>
      <c r="E43" s="36">
        <f t="shared" si="1"/>
        <v>16.41</v>
      </c>
      <c r="F43" s="36">
        <f t="shared" si="3"/>
        <v>16.41</v>
      </c>
      <c r="G43" s="36">
        <f t="shared" si="2"/>
        <v>32.82</v>
      </c>
    </row>
    <row r="44" spans="1:7" ht="16.5" customHeight="1" hidden="1">
      <c r="A44" s="33">
        <v>2252</v>
      </c>
      <c r="B44" s="38" t="s">
        <v>13</v>
      </c>
      <c r="C44" s="36"/>
      <c r="D44" s="81">
        <f t="shared" si="0"/>
        <v>0</v>
      </c>
      <c r="E44" s="36">
        <f t="shared" si="1"/>
        <v>0</v>
      </c>
      <c r="F44" s="36">
        <f t="shared" si="3"/>
        <v>0</v>
      </c>
      <c r="G44" s="36">
        <f t="shared" si="2"/>
        <v>0</v>
      </c>
    </row>
    <row r="45" spans="1:7" ht="15.75">
      <c r="A45" s="33">
        <v>2259</v>
      </c>
      <c r="B45" s="38" t="s">
        <v>14</v>
      </c>
      <c r="C45" s="36">
        <v>10</v>
      </c>
      <c r="D45" s="81">
        <f t="shared" si="0"/>
        <v>14.23</v>
      </c>
      <c r="E45" s="36">
        <f t="shared" si="1"/>
        <v>0.49</v>
      </c>
      <c r="F45" s="36">
        <f t="shared" si="3"/>
        <v>0.49</v>
      </c>
      <c r="G45" s="36">
        <f t="shared" si="2"/>
        <v>0.98</v>
      </c>
    </row>
    <row r="46" spans="1:7" ht="15.75">
      <c r="A46" s="33">
        <v>2261</v>
      </c>
      <c r="B46" s="38" t="s">
        <v>21</v>
      </c>
      <c r="C46" s="36">
        <v>59</v>
      </c>
      <c r="D46" s="81">
        <f t="shared" si="0"/>
        <v>83.95</v>
      </c>
      <c r="E46" s="36">
        <f t="shared" si="1"/>
        <v>2.88</v>
      </c>
      <c r="F46" s="36">
        <f t="shared" si="3"/>
        <v>2.88</v>
      </c>
      <c r="G46" s="36">
        <f t="shared" si="2"/>
        <v>5.76</v>
      </c>
    </row>
    <row r="47" spans="1:7" ht="15.75">
      <c r="A47" s="33">
        <v>2262</v>
      </c>
      <c r="B47" s="38" t="s">
        <v>22</v>
      </c>
      <c r="C47" s="36">
        <v>265</v>
      </c>
      <c r="D47" s="81">
        <f t="shared" si="0"/>
        <v>377.06</v>
      </c>
      <c r="E47" s="36">
        <f t="shared" si="1"/>
        <v>12.94</v>
      </c>
      <c r="F47" s="36">
        <f t="shared" si="3"/>
        <v>12.94</v>
      </c>
      <c r="G47" s="36">
        <f t="shared" si="2"/>
        <v>25.88</v>
      </c>
    </row>
    <row r="48" spans="1:7" ht="15.75">
      <c r="A48" s="33">
        <v>2263</v>
      </c>
      <c r="B48" s="38" t="s">
        <v>23</v>
      </c>
      <c r="C48" s="36">
        <v>978</v>
      </c>
      <c r="D48" s="81">
        <f t="shared" si="0"/>
        <v>1391.57</v>
      </c>
      <c r="E48" s="36">
        <f t="shared" si="1"/>
        <v>47.76</v>
      </c>
      <c r="F48" s="36">
        <f t="shared" si="3"/>
        <v>47.76</v>
      </c>
      <c r="G48" s="36">
        <f t="shared" si="2"/>
        <v>95.52</v>
      </c>
    </row>
    <row r="49" spans="1:7" ht="15.75">
      <c r="A49" s="33">
        <v>2264</v>
      </c>
      <c r="B49" s="38" t="s">
        <v>24</v>
      </c>
      <c r="C49" s="36">
        <v>5</v>
      </c>
      <c r="D49" s="81">
        <f t="shared" si="0"/>
        <v>7.11</v>
      </c>
      <c r="E49" s="36">
        <f t="shared" si="1"/>
        <v>0.24</v>
      </c>
      <c r="F49" s="36">
        <f t="shared" si="3"/>
        <v>0.24</v>
      </c>
      <c r="G49" s="36">
        <f t="shared" si="2"/>
        <v>0.48</v>
      </c>
    </row>
    <row r="50" spans="1:7" ht="15.75">
      <c r="A50" s="33">
        <v>2279</v>
      </c>
      <c r="B50" s="38" t="s">
        <v>25</v>
      </c>
      <c r="C50" s="36">
        <v>1130</v>
      </c>
      <c r="D50" s="81">
        <f t="shared" si="0"/>
        <v>1607.85</v>
      </c>
      <c r="E50" s="36">
        <f t="shared" si="1"/>
        <v>55.18</v>
      </c>
      <c r="F50" s="36">
        <f t="shared" si="3"/>
        <v>55.18</v>
      </c>
      <c r="G50" s="36">
        <f t="shared" si="2"/>
        <v>110.36</v>
      </c>
    </row>
    <row r="51" spans="1:7" ht="15.75">
      <c r="A51" s="33">
        <v>2311</v>
      </c>
      <c r="B51" s="38" t="s">
        <v>26</v>
      </c>
      <c r="C51" s="36">
        <v>110</v>
      </c>
      <c r="D51" s="81">
        <f t="shared" si="0"/>
        <v>156.52</v>
      </c>
      <c r="E51" s="36">
        <f t="shared" si="1"/>
        <v>5.37</v>
      </c>
      <c r="F51" s="36">
        <f t="shared" si="3"/>
        <v>5.37</v>
      </c>
      <c r="G51" s="36">
        <f t="shared" si="2"/>
        <v>10.74</v>
      </c>
    </row>
    <row r="52" spans="1:7" ht="15.75">
      <c r="A52" s="33">
        <v>2312</v>
      </c>
      <c r="B52" s="38" t="s">
        <v>27</v>
      </c>
      <c r="C52" s="36">
        <v>191</v>
      </c>
      <c r="D52" s="81">
        <f t="shared" si="0"/>
        <v>271.77</v>
      </c>
      <c r="E52" s="36">
        <f t="shared" si="1"/>
        <v>9.33</v>
      </c>
      <c r="F52" s="36">
        <f t="shared" si="3"/>
        <v>9.33</v>
      </c>
      <c r="G52" s="36">
        <f t="shared" si="2"/>
        <v>18.66</v>
      </c>
    </row>
    <row r="53" spans="1:7" ht="15.75">
      <c r="A53" s="33">
        <v>2321</v>
      </c>
      <c r="B53" s="38" t="s">
        <v>28</v>
      </c>
      <c r="C53" s="36">
        <v>411.89</v>
      </c>
      <c r="D53" s="81">
        <f t="shared" si="0"/>
        <v>586.07</v>
      </c>
      <c r="E53" s="36">
        <f t="shared" si="1"/>
        <v>20.11</v>
      </c>
      <c r="F53" s="36">
        <f t="shared" si="3"/>
        <v>20.11</v>
      </c>
      <c r="G53" s="36">
        <f t="shared" si="2"/>
        <v>40.22</v>
      </c>
    </row>
    <row r="54" spans="1:7" ht="15.75">
      <c r="A54" s="33">
        <v>2322</v>
      </c>
      <c r="B54" s="38" t="s">
        <v>29</v>
      </c>
      <c r="C54" s="36">
        <v>230</v>
      </c>
      <c r="D54" s="81">
        <f t="shared" si="0"/>
        <v>327.26</v>
      </c>
      <c r="E54" s="36">
        <f t="shared" si="1"/>
        <v>11.23</v>
      </c>
      <c r="F54" s="36">
        <f t="shared" si="3"/>
        <v>11.23</v>
      </c>
      <c r="G54" s="36">
        <f t="shared" si="2"/>
        <v>22.46</v>
      </c>
    </row>
    <row r="55" spans="1:7" ht="15.75">
      <c r="A55" s="33">
        <v>2341</v>
      </c>
      <c r="B55" s="38" t="s">
        <v>30</v>
      </c>
      <c r="C55" s="36">
        <v>142</v>
      </c>
      <c r="D55" s="81">
        <f t="shared" si="0"/>
        <v>202.05</v>
      </c>
      <c r="E55" s="36">
        <f t="shared" si="1"/>
        <v>6.93</v>
      </c>
      <c r="F55" s="36">
        <f t="shared" si="3"/>
        <v>6.93</v>
      </c>
      <c r="G55" s="36">
        <f t="shared" si="2"/>
        <v>13.86</v>
      </c>
    </row>
    <row r="56" spans="1:7" ht="15" customHeight="1">
      <c r="A56" s="34">
        <v>2344</v>
      </c>
      <c r="B56" s="38" t="s">
        <v>31</v>
      </c>
      <c r="C56" s="36">
        <v>2</v>
      </c>
      <c r="D56" s="81">
        <f t="shared" si="0"/>
        <v>2.85</v>
      </c>
      <c r="E56" s="36">
        <f t="shared" si="1"/>
        <v>0.1</v>
      </c>
      <c r="F56" s="36">
        <f t="shared" si="3"/>
        <v>0.1</v>
      </c>
      <c r="G56" s="36">
        <f t="shared" si="2"/>
        <v>0.2</v>
      </c>
    </row>
    <row r="57" spans="1:7" ht="15" customHeight="1">
      <c r="A57" s="34">
        <v>2350</v>
      </c>
      <c r="B57" s="38" t="s">
        <v>32</v>
      </c>
      <c r="C57" s="36">
        <v>871</v>
      </c>
      <c r="D57" s="81">
        <f t="shared" si="0"/>
        <v>1239.32</v>
      </c>
      <c r="E57" s="36">
        <f t="shared" si="1"/>
        <v>42.53</v>
      </c>
      <c r="F57" s="36">
        <f t="shared" si="3"/>
        <v>42.53</v>
      </c>
      <c r="G57" s="36">
        <f t="shared" si="2"/>
        <v>85.06</v>
      </c>
    </row>
    <row r="58" spans="1:7" ht="15" customHeight="1">
      <c r="A58" s="34">
        <v>2361</v>
      </c>
      <c r="B58" s="38" t="s">
        <v>33</v>
      </c>
      <c r="C58" s="36">
        <v>534</v>
      </c>
      <c r="D58" s="81">
        <f t="shared" si="0"/>
        <v>759.81</v>
      </c>
      <c r="E58" s="36">
        <f t="shared" si="1"/>
        <v>26.08</v>
      </c>
      <c r="F58" s="36">
        <f t="shared" si="3"/>
        <v>26.08</v>
      </c>
      <c r="G58" s="36">
        <f t="shared" si="2"/>
        <v>52.16</v>
      </c>
    </row>
    <row r="59" spans="1:7" ht="15.75" customHeight="1" hidden="1">
      <c r="A59" s="34">
        <v>2362</v>
      </c>
      <c r="B59" s="38" t="s">
        <v>34</v>
      </c>
      <c r="C59" s="36"/>
      <c r="D59" s="81">
        <f t="shared" si="0"/>
        <v>0</v>
      </c>
      <c r="E59" s="36">
        <f t="shared" si="1"/>
        <v>0</v>
      </c>
      <c r="F59" s="36">
        <f t="shared" si="3"/>
        <v>0</v>
      </c>
      <c r="G59" s="36">
        <f t="shared" si="2"/>
        <v>0</v>
      </c>
    </row>
    <row r="60" spans="1:7" ht="19.5" customHeight="1" hidden="1">
      <c r="A60" s="34">
        <v>2363</v>
      </c>
      <c r="B60" s="38" t="s">
        <v>35</v>
      </c>
      <c r="C60" s="36"/>
      <c r="D60" s="81">
        <f t="shared" si="0"/>
        <v>0</v>
      </c>
      <c r="E60" s="36">
        <f t="shared" si="1"/>
        <v>0</v>
      </c>
      <c r="F60" s="36">
        <f t="shared" si="3"/>
        <v>0</v>
      </c>
      <c r="G60" s="36">
        <f t="shared" si="2"/>
        <v>0</v>
      </c>
    </row>
    <row r="61" spans="1:7" ht="17.25" customHeight="1" hidden="1">
      <c r="A61" s="34">
        <v>2370</v>
      </c>
      <c r="B61" s="38" t="s">
        <v>36</v>
      </c>
      <c r="C61" s="36"/>
      <c r="D61" s="81">
        <f t="shared" si="0"/>
        <v>0</v>
      </c>
      <c r="E61" s="36">
        <f t="shared" si="1"/>
        <v>0</v>
      </c>
      <c r="F61" s="36">
        <f t="shared" si="3"/>
        <v>0</v>
      </c>
      <c r="G61" s="36">
        <f t="shared" si="2"/>
        <v>0</v>
      </c>
    </row>
    <row r="62" spans="1:7" ht="15.75">
      <c r="A62" s="34">
        <v>2400</v>
      </c>
      <c r="B62" s="38" t="s">
        <v>51</v>
      </c>
      <c r="C62" s="36">
        <v>40</v>
      </c>
      <c r="D62" s="81">
        <f t="shared" si="0"/>
        <v>56.91</v>
      </c>
      <c r="E62" s="36">
        <f t="shared" si="1"/>
        <v>1.95</v>
      </c>
      <c r="F62" s="36">
        <f t="shared" si="3"/>
        <v>1.95</v>
      </c>
      <c r="G62" s="36">
        <f t="shared" si="2"/>
        <v>3.9</v>
      </c>
    </row>
    <row r="63" spans="1:7" ht="12.75" customHeight="1" hidden="1">
      <c r="A63" s="34">
        <v>2512</v>
      </c>
      <c r="B63" s="38" t="s">
        <v>37</v>
      </c>
      <c r="C63" s="36">
        <v>0</v>
      </c>
      <c r="D63" s="81">
        <f t="shared" si="0"/>
        <v>0</v>
      </c>
      <c r="E63" s="36">
        <f t="shared" si="1"/>
        <v>0</v>
      </c>
      <c r="F63" s="36">
        <f t="shared" si="3"/>
        <v>0</v>
      </c>
      <c r="G63" s="36">
        <f t="shared" si="2"/>
        <v>0</v>
      </c>
    </row>
    <row r="64" spans="1:7" ht="16.5" customHeight="1">
      <c r="A64" s="34">
        <v>2513</v>
      </c>
      <c r="B64" s="38" t="s">
        <v>38</v>
      </c>
      <c r="C64" s="36">
        <v>710</v>
      </c>
      <c r="D64" s="81">
        <f t="shared" si="0"/>
        <v>1010.24</v>
      </c>
      <c r="E64" s="36">
        <f t="shared" si="1"/>
        <v>34.67</v>
      </c>
      <c r="F64" s="36">
        <f t="shared" si="3"/>
        <v>34.67</v>
      </c>
      <c r="G64" s="36">
        <f t="shared" si="2"/>
        <v>69.34</v>
      </c>
    </row>
    <row r="65" spans="1:7" ht="15" customHeight="1">
      <c r="A65" s="34">
        <v>2515</v>
      </c>
      <c r="B65" s="38" t="s">
        <v>39</v>
      </c>
      <c r="C65" s="36">
        <v>28</v>
      </c>
      <c r="D65" s="81">
        <f t="shared" si="0"/>
        <v>39.84</v>
      </c>
      <c r="E65" s="36">
        <f t="shared" si="1"/>
        <v>1.37</v>
      </c>
      <c r="F65" s="36">
        <f t="shared" si="3"/>
        <v>1.37</v>
      </c>
      <c r="G65" s="36">
        <f t="shared" si="2"/>
        <v>2.74</v>
      </c>
    </row>
    <row r="66" spans="1:7" ht="15.75">
      <c r="A66" s="34">
        <v>2519</v>
      </c>
      <c r="B66" s="38" t="s">
        <v>42</v>
      </c>
      <c r="C66" s="36">
        <v>174</v>
      </c>
      <c r="D66" s="81">
        <f t="shared" si="0"/>
        <v>247.58</v>
      </c>
      <c r="E66" s="36">
        <f t="shared" si="1"/>
        <v>8.5</v>
      </c>
      <c r="F66" s="36">
        <f t="shared" si="3"/>
        <v>8.5</v>
      </c>
      <c r="G66" s="36">
        <f t="shared" si="2"/>
        <v>17</v>
      </c>
    </row>
    <row r="67" spans="1:7" ht="14.25" customHeight="1" hidden="1">
      <c r="A67" s="34">
        <v>6240</v>
      </c>
      <c r="B67" s="38"/>
      <c r="C67" s="36"/>
      <c r="D67" s="81">
        <f t="shared" si="0"/>
        <v>0</v>
      </c>
      <c r="E67" s="36">
        <f t="shared" si="1"/>
        <v>0</v>
      </c>
      <c r="F67" s="36">
        <f t="shared" si="3"/>
        <v>0</v>
      </c>
      <c r="G67" s="36">
        <f t="shared" si="2"/>
        <v>0</v>
      </c>
    </row>
    <row r="68" spans="1:7" ht="16.5" customHeight="1" hidden="1">
      <c r="A68" s="34">
        <v>6290</v>
      </c>
      <c r="B68" s="38"/>
      <c r="C68" s="36"/>
      <c r="D68" s="81">
        <f t="shared" si="0"/>
        <v>0</v>
      </c>
      <c r="E68" s="36">
        <f t="shared" si="1"/>
        <v>0</v>
      </c>
      <c r="F68" s="36">
        <f t="shared" si="3"/>
        <v>0</v>
      </c>
      <c r="G68" s="36">
        <f t="shared" si="2"/>
        <v>0</v>
      </c>
    </row>
    <row r="69" spans="1:7" ht="15.75">
      <c r="A69" s="34">
        <v>5121</v>
      </c>
      <c r="B69" s="38" t="s">
        <v>40</v>
      </c>
      <c r="C69" s="36">
        <v>125</v>
      </c>
      <c r="D69" s="81">
        <f t="shared" si="0"/>
        <v>177.86</v>
      </c>
      <c r="E69" s="36">
        <f t="shared" si="1"/>
        <v>6.1</v>
      </c>
      <c r="F69" s="36">
        <f t="shared" si="3"/>
        <v>6.1</v>
      </c>
      <c r="G69" s="36">
        <f t="shared" si="2"/>
        <v>12.2</v>
      </c>
    </row>
    <row r="70" spans="1:7" ht="15.75">
      <c r="A70" s="34">
        <v>5232</v>
      </c>
      <c r="B70" s="38" t="s">
        <v>41</v>
      </c>
      <c r="C70" s="36">
        <v>85</v>
      </c>
      <c r="D70" s="81">
        <v>207.58</v>
      </c>
      <c r="E70" s="36">
        <f t="shared" si="1"/>
        <v>7.12</v>
      </c>
      <c r="F70" s="36">
        <v>6.2</v>
      </c>
      <c r="G70" s="36">
        <f t="shared" si="2"/>
        <v>12.4</v>
      </c>
    </row>
    <row r="71" spans="1:7" ht="15.75" hidden="1">
      <c r="A71" s="34">
        <v>5238</v>
      </c>
      <c r="B71" s="38" t="s">
        <v>43</v>
      </c>
      <c r="C71" s="36"/>
      <c r="D71" s="81">
        <f t="shared" si="0"/>
        <v>0</v>
      </c>
      <c r="E71" s="36">
        <f t="shared" si="1"/>
        <v>0</v>
      </c>
      <c r="F71" s="36">
        <f t="shared" si="3"/>
        <v>0</v>
      </c>
      <c r="G71" s="36">
        <f t="shared" si="2"/>
        <v>0</v>
      </c>
    </row>
    <row r="72" spans="1:7" ht="15.75">
      <c r="A72" s="34">
        <v>5240</v>
      </c>
      <c r="B72" s="38" t="s">
        <v>44</v>
      </c>
      <c r="C72" s="36">
        <v>4</v>
      </c>
      <c r="D72" s="81">
        <f t="shared" si="0"/>
        <v>5.69</v>
      </c>
      <c r="E72" s="36">
        <v>0.19</v>
      </c>
      <c r="F72" s="36">
        <f t="shared" si="3"/>
        <v>0.19</v>
      </c>
      <c r="G72" s="36">
        <f t="shared" si="2"/>
        <v>0.38</v>
      </c>
    </row>
    <row r="73" spans="1:7" ht="12.75" customHeight="1" hidden="1">
      <c r="A73" s="33">
        <v>5250</v>
      </c>
      <c r="B73" s="38" t="s">
        <v>45</v>
      </c>
      <c r="C73" s="36"/>
      <c r="D73" s="38"/>
      <c r="E73" s="36"/>
      <c r="F73" s="36">
        <f>E73/21854*400</f>
        <v>0</v>
      </c>
      <c r="G73" s="36">
        <f>E73/21854*1500</f>
        <v>0</v>
      </c>
    </row>
    <row r="74" spans="1:7" ht="15.75">
      <c r="A74" s="49"/>
      <c r="B74" s="50" t="s">
        <v>9</v>
      </c>
      <c r="C74" s="43">
        <f>SUM(C30:C73)</f>
        <v>32033.89</v>
      </c>
      <c r="D74" s="43">
        <f>SUM(D30:D73)</f>
        <v>45666.75</v>
      </c>
      <c r="E74" s="43">
        <f>SUM(E30:E73)</f>
        <v>1567.2099999999998</v>
      </c>
      <c r="F74" s="43">
        <f>SUM(F30:F73)</f>
        <v>1595.39</v>
      </c>
      <c r="G74" s="43">
        <f>SUM(G30:G73)</f>
        <v>3190.78</v>
      </c>
    </row>
    <row r="75" spans="1:7" ht="15.75">
      <c r="A75" s="49"/>
      <c r="B75" s="50" t="s">
        <v>52</v>
      </c>
      <c r="C75" s="43">
        <f>C74+C28</f>
        <v>53542.3</v>
      </c>
      <c r="D75" s="43">
        <f>D74+D28</f>
        <v>76270.45999999999</v>
      </c>
      <c r="E75" s="43">
        <f>E74+E28</f>
        <v>2617.5</v>
      </c>
      <c r="F75" s="43">
        <f>F74+F28</f>
        <v>2685</v>
      </c>
      <c r="G75" s="43">
        <f>G74+G28</f>
        <v>5370</v>
      </c>
    </row>
    <row r="76" spans="1:7" ht="15.75">
      <c r="A76" s="18"/>
      <c r="B76" s="24"/>
      <c r="C76" s="51"/>
      <c r="D76" s="51"/>
      <c r="E76" s="51"/>
      <c r="F76" s="51"/>
      <c r="G76" s="51"/>
    </row>
    <row r="77" spans="1:7" ht="15.75" customHeight="1">
      <c r="A77" s="125" t="s">
        <v>70</v>
      </c>
      <c r="B77" s="126"/>
      <c r="C77" s="27">
        <v>21854</v>
      </c>
      <c r="D77" s="27">
        <v>21854</v>
      </c>
      <c r="E77" s="61">
        <v>750</v>
      </c>
      <c r="F77" s="61">
        <v>750</v>
      </c>
      <c r="G77" s="61">
        <v>1500</v>
      </c>
    </row>
    <row r="78" spans="1:7" ht="15.75">
      <c r="A78" s="125" t="s">
        <v>115</v>
      </c>
      <c r="B78" s="126"/>
      <c r="C78" s="43">
        <f>C75/C77</f>
        <v>2.45</v>
      </c>
      <c r="D78" s="43">
        <f>ROUND(D75/D77,2)</f>
        <v>3.49</v>
      </c>
      <c r="E78" s="44">
        <f>ROUND(E75/E77,2)</f>
        <v>3.49</v>
      </c>
      <c r="F78" s="44">
        <f>ROUND(F75/F77,2)</f>
        <v>3.58</v>
      </c>
      <c r="G78" s="44">
        <f>ROUND(G75/G77,2)</f>
        <v>3.58</v>
      </c>
    </row>
    <row r="79" spans="1:7" ht="18" customHeight="1">
      <c r="A79" s="24"/>
      <c r="B79" s="20"/>
      <c r="C79" s="88"/>
      <c r="D79" s="88"/>
      <c r="E79" s="89"/>
      <c r="F79" s="54"/>
      <c r="G79" s="54"/>
    </row>
    <row r="80" spans="1:7" s="4" customFormat="1" ht="15" customHeight="1">
      <c r="A80" s="125" t="s">
        <v>71</v>
      </c>
      <c r="B80" s="126"/>
      <c r="C80" s="52"/>
      <c r="D80" s="52"/>
      <c r="E80" s="55"/>
      <c r="F80" s="55"/>
      <c r="G80" s="55"/>
    </row>
    <row r="81" spans="1:7" s="4" customFormat="1" ht="15.75">
      <c r="A81" s="125" t="s">
        <v>118</v>
      </c>
      <c r="B81" s="126"/>
      <c r="C81" s="52"/>
      <c r="D81" s="52"/>
      <c r="E81" s="55"/>
      <c r="F81" s="55"/>
      <c r="G81" s="55"/>
    </row>
    <row r="82" spans="1:7" s="4" customFormat="1" ht="15.75">
      <c r="A82" s="56"/>
      <c r="B82" s="56"/>
      <c r="C82" s="56"/>
      <c r="D82" s="56"/>
      <c r="E82" s="56"/>
      <c r="F82" s="56"/>
      <c r="G82" s="56"/>
    </row>
    <row r="83" spans="1:7" s="4" customFormat="1" ht="15.75">
      <c r="A83" s="56" t="s">
        <v>72</v>
      </c>
      <c r="B83" s="56"/>
      <c r="C83" s="56"/>
      <c r="D83" s="56"/>
      <c r="E83" s="56"/>
      <c r="F83" s="56"/>
      <c r="G83" s="56"/>
    </row>
    <row r="84" spans="1:7" s="4" customFormat="1" ht="15.75">
      <c r="A84" s="56"/>
      <c r="B84" s="56"/>
      <c r="C84" s="56"/>
      <c r="D84" s="56"/>
      <c r="E84" s="56"/>
      <c r="F84" s="56"/>
      <c r="G84" s="56"/>
    </row>
    <row r="85" spans="1:7" s="4" customFormat="1" ht="15.75">
      <c r="A85" s="56" t="s">
        <v>83</v>
      </c>
      <c r="B85" s="57"/>
      <c r="C85" s="57"/>
      <c r="D85" s="57"/>
      <c r="E85" s="56"/>
      <c r="F85" s="56"/>
      <c r="G85" s="56"/>
    </row>
    <row r="86" spans="1:7" s="4" customFormat="1" ht="13.5" customHeight="1">
      <c r="A86" s="56"/>
      <c r="B86" s="58" t="s">
        <v>73</v>
      </c>
      <c r="C86" s="58"/>
      <c r="D86" s="58"/>
      <c r="E86" s="56"/>
      <c r="F86" s="56"/>
      <c r="G86" s="56"/>
    </row>
    <row r="87" spans="1:5" ht="15">
      <c r="A87" s="6"/>
      <c r="B87" s="142"/>
      <c r="C87" s="142"/>
      <c r="D87" s="142"/>
      <c r="E87" s="142"/>
    </row>
  </sheetData>
  <sheetProtection/>
  <mergeCells count="15">
    <mergeCell ref="B87:E87"/>
    <mergeCell ref="A10:E10"/>
    <mergeCell ref="B11:E11"/>
    <mergeCell ref="B12:E12"/>
    <mergeCell ref="A80:B80"/>
    <mergeCell ref="A81:B81"/>
    <mergeCell ref="A77:B77"/>
    <mergeCell ref="A78:B78"/>
    <mergeCell ref="B13:G13"/>
    <mergeCell ref="A7:G7"/>
    <mergeCell ref="B8:E8"/>
    <mergeCell ref="A9:E9"/>
    <mergeCell ref="F3:G3"/>
    <mergeCell ref="F4:G4"/>
    <mergeCell ref="B1:F1"/>
  </mergeCells>
  <printOptions/>
  <pageMargins left="0.9453125" right="0.5671875" top="0.6692913385826772" bottom="0.7480314960629921" header="0.31496062992125984" footer="0.31496062992125984"/>
  <pageSetup firstPageNumber="10" useFirstPageNumber="1" fitToHeight="0" horizontalDpi="600" verticalDpi="600" orientation="portrait" paperSize="9" scale="55" r:id="rId1"/>
  <headerFooter>
    <oddHeader>&amp;C&amp;"Times New Roman,Regular"&amp;11&amp;P</oddHeader>
    <oddFooter>&amp;C&amp;"Times New Roman,Regular"&amp;11&amp;F;  Grozījumi Ministru kabineta 2013.gada 24.septembra noteikumos Nr.1002 „Sociālās integrācijas valsts aģentūras sniegto maksas pakalpojumu cenrādis”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87"/>
  <sheetViews>
    <sheetView view="pageLayout" workbookViewId="0" topLeftCell="A1">
      <selection activeCell="B84" sqref="B84"/>
    </sheetView>
  </sheetViews>
  <sheetFormatPr defaultColWidth="9.140625" defaultRowHeight="12.75"/>
  <cols>
    <col min="1" max="1" width="13.57421875" style="1" customWidth="1"/>
    <col min="2" max="2" width="99.7109375" style="1" customWidth="1"/>
    <col min="3" max="3" width="14.8515625" style="1" hidden="1" customWidth="1"/>
    <col min="4" max="4" width="16.140625" style="1" hidden="1" customWidth="1"/>
    <col min="5" max="5" width="21.57421875" style="1" hidden="1" customWidth="1"/>
    <col min="6" max="6" width="21.57421875" style="6" hidden="1" customWidth="1"/>
    <col min="7" max="7" width="40.421875" style="6" customWidth="1"/>
    <col min="8" max="16384" width="9.140625" style="1" customWidth="1"/>
  </cols>
  <sheetData>
    <row r="1" spans="2:7" s="6" customFormat="1" ht="15.75">
      <c r="B1" s="144"/>
      <c r="C1" s="144"/>
      <c r="D1" s="144"/>
      <c r="E1" s="144"/>
      <c r="F1" s="145"/>
      <c r="G1" s="23" t="s">
        <v>11</v>
      </c>
    </row>
    <row r="2" spans="2:7" s="6" customFormat="1" ht="15" customHeight="1">
      <c r="B2" s="22"/>
      <c r="C2" s="22"/>
      <c r="D2" s="22"/>
      <c r="E2" s="22"/>
      <c r="F2" s="22"/>
      <c r="G2" s="18" t="s">
        <v>74</v>
      </c>
    </row>
    <row r="3" spans="2:7" s="6" customFormat="1" ht="15" customHeight="1">
      <c r="B3" s="22"/>
      <c r="C3" s="22"/>
      <c r="D3" s="22"/>
      <c r="E3" s="22"/>
      <c r="F3" s="138" t="s">
        <v>75</v>
      </c>
      <c r="G3" s="135"/>
    </row>
    <row r="4" spans="2:7" s="6" customFormat="1" ht="15.75">
      <c r="B4" s="23"/>
      <c r="C4" s="23"/>
      <c r="D4" s="23"/>
      <c r="E4" s="16"/>
      <c r="F4" s="134" t="s">
        <v>80</v>
      </c>
      <c r="G4" s="135"/>
    </row>
    <row r="5" spans="2:7" s="6" customFormat="1" ht="15.75">
      <c r="B5" s="21"/>
      <c r="C5" s="21"/>
      <c r="D5" s="21"/>
      <c r="E5" s="22"/>
      <c r="F5" s="22"/>
      <c r="G5" s="23" t="s">
        <v>81</v>
      </c>
    </row>
    <row r="6" spans="1:7" ht="15">
      <c r="A6" s="6"/>
      <c r="B6" s="142"/>
      <c r="C6" s="142"/>
      <c r="D6" s="142"/>
      <c r="E6" s="142"/>
      <c r="F6" s="150"/>
      <c r="G6" s="1"/>
    </row>
    <row r="7" spans="1:7" ht="15" customHeight="1">
      <c r="A7" s="123" t="s">
        <v>10</v>
      </c>
      <c r="B7" s="123"/>
      <c r="C7" s="123"/>
      <c r="D7" s="123"/>
      <c r="E7" s="123"/>
      <c r="F7" s="123"/>
      <c r="G7" s="123"/>
    </row>
    <row r="8" spans="1:7" ht="15.75" customHeight="1">
      <c r="A8" s="6"/>
      <c r="B8" s="131"/>
      <c r="C8" s="131"/>
      <c r="D8" s="131"/>
      <c r="E8" s="131"/>
      <c r="F8" s="2"/>
      <c r="G8" s="2"/>
    </row>
    <row r="9" spans="1:7" ht="15.75">
      <c r="A9" s="127" t="s">
        <v>1</v>
      </c>
      <c r="B9" s="127"/>
      <c r="C9" s="127"/>
      <c r="D9" s="127"/>
      <c r="E9" s="127"/>
      <c r="F9" s="24"/>
      <c r="G9" s="24"/>
    </row>
    <row r="10" spans="1:7" ht="15.75">
      <c r="A10" s="127" t="s">
        <v>0</v>
      </c>
      <c r="B10" s="127"/>
      <c r="C10" s="127"/>
      <c r="D10" s="127"/>
      <c r="E10" s="127"/>
      <c r="F10" s="24"/>
      <c r="G10" s="24"/>
    </row>
    <row r="11" spans="1:7" ht="15.75">
      <c r="A11" s="15"/>
      <c r="B11" s="127" t="s">
        <v>53</v>
      </c>
      <c r="C11" s="127"/>
      <c r="D11" s="127"/>
      <c r="E11" s="127"/>
      <c r="F11" s="24"/>
      <c r="G11" s="24"/>
    </row>
    <row r="12" spans="1:7" ht="15.75">
      <c r="A12" s="15"/>
      <c r="B12" s="127" t="s">
        <v>59</v>
      </c>
      <c r="C12" s="127"/>
      <c r="D12" s="127"/>
      <c r="E12" s="127"/>
      <c r="F12" s="24"/>
      <c r="G12" s="24"/>
    </row>
    <row r="13" spans="1:7" ht="15.75">
      <c r="A13" s="15"/>
      <c r="B13" s="127" t="s">
        <v>68</v>
      </c>
      <c r="C13" s="127"/>
      <c r="D13" s="127"/>
      <c r="E13" s="127"/>
      <c r="F13" s="24"/>
      <c r="G13" s="24"/>
    </row>
    <row r="14" spans="1:7" ht="15.75">
      <c r="A14" s="15" t="s">
        <v>2</v>
      </c>
      <c r="B14" s="15" t="s">
        <v>116</v>
      </c>
      <c r="C14" s="15"/>
      <c r="D14" s="15"/>
      <c r="E14" s="15"/>
      <c r="F14" s="24"/>
      <c r="G14" s="24"/>
    </row>
    <row r="15" spans="1:7" ht="15.75" hidden="1">
      <c r="A15" s="25"/>
      <c r="B15" s="26"/>
      <c r="C15" s="26"/>
      <c r="D15" s="26"/>
      <c r="E15" s="16"/>
      <c r="F15" s="24"/>
      <c r="G15" s="24"/>
    </row>
    <row r="16" spans="1:7" ht="67.5" customHeight="1">
      <c r="A16" s="119" t="s">
        <v>3</v>
      </c>
      <c r="B16" s="119" t="s">
        <v>4</v>
      </c>
      <c r="C16" s="119"/>
      <c r="D16" s="119"/>
      <c r="E16" s="119" t="s">
        <v>78</v>
      </c>
      <c r="F16" s="119" t="s">
        <v>79</v>
      </c>
      <c r="G16" s="119" t="s">
        <v>5</v>
      </c>
    </row>
    <row r="17" spans="1:7" ht="15.75">
      <c r="A17" s="28">
        <v>1</v>
      </c>
      <c r="B17" s="29">
        <v>2</v>
      </c>
      <c r="C17" s="29"/>
      <c r="D17" s="29"/>
      <c r="E17" s="28">
        <v>3</v>
      </c>
      <c r="F17" s="29">
        <v>4</v>
      </c>
      <c r="G17" s="29">
        <v>3</v>
      </c>
    </row>
    <row r="18" spans="1:7" ht="15.75">
      <c r="A18" s="30"/>
      <c r="B18" s="65" t="s">
        <v>6</v>
      </c>
      <c r="C18" s="65"/>
      <c r="D18" s="65"/>
      <c r="E18" s="66"/>
      <c r="F18" s="34"/>
      <c r="G18" s="34"/>
    </row>
    <row r="19" spans="1:7" ht="15.75">
      <c r="A19" s="34">
        <v>1100</v>
      </c>
      <c r="B19" s="34" t="s">
        <v>69</v>
      </c>
      <c r="C19" s="37">
        <v>223.25</v>
      </c>
      <c r="D19" s="67">
        <f>ROUND(C19/0.702804,2)</f>
        <v>317.66</v>
      </c>
      <c r="E19" s="37">
        <f>ROUND(D19/569*25,2)</f>
        <v>13.96</v>
      </c>
      <c r="F19" s="37">
        <v>14.52</v>
      </c>
      <c r="G19" s="37">
        <f>F19*2</f>
        <v>29.04</v>
      </c>
    </row>
    <row r="20" spans="1:7" ht="15.75">
      <c r="A20" s="34">
        <v>1200</v>
      </c>
      <c r="B20" s="48" t="s">
        <v>66</v>
      </c>
      <c r="C20" s="37">
        <v>52.67</v>
      </c>
      <c r="D20" s="67">
        <f>ROUND(C20/0.702804,2)</f>
        <v>74.94</v>
      </c>
      <c r="E20" s="37">
        <f>ROUND(D20/569*25,2)</f>
        <v>3.29</v>
      </c>
      <c r="F20" s="37">
        <v>3.43</v>
      </c>
      <c r="G20" s="37">
        <f>F20*2</f>
        <v>6.86</v>
      </c>
    </row>
    <row r="21" spans="1:7" ht="15.75" hidden="1">
      <c r="A21" s="34">
        <v>2222</v>
      </c>
      <c r="B21" s="48" t="s">
        <v>47</v>
      </c>
      <c r="C21" s="37"/>
      <c r="D21" s="67">
        <f>ROUND(C21/0.702804,2)</f>
        <v>0</v>
      </c>
      <c r="E21" s="37">
        <f>ROUND(D21/569*25,2)</f>
        <v>0</v>
      </c>
      <c r="F21" s="37">
        <f>E21</f>
        <v>0</v>
      </c>
      <c r="G21" s="37">
        <f>F21*2</f>
        <v>0</v>
      </c>
    </row>
    <row r="22" spans="1:7" ht="15.75" hidden="1">
      <c r="A22" s="34">
        <v>2243</v>
      </c>
      <c r="B22" s="68" t="s">
        <v>58</v>
      </c>
      <c r="C22" s="37"/>
      <c r="D22" s="67">
        <f>ROUND(C22/0.702804,2)</f>
        <v>0</v>
      </c>
      <c r="E22" s="37">
        <f>ROUND(D22/569*25,2)</f>
        <v>0</v>
      </c>
      <c r="F22" s="37">
        <f>E22</f>
        <v>0</v>
      </c>
      <c r="G22" s="37">
        <f>F22*2</f>
        <v>0</v>
      </c>
    </row>
    <row r="23" spans="1:7" ht="15.75" customHeight="1">
      <c r="A23" s="34">
        <v>2341</v>
      </c>
      <c r="B23" s="48" t="s">
        <v>30</v>
      </c>
      <c r="C23" s="37">
        <v>8.17</v>
      </c>
      <c r="D23" s="67">
        <f>ROUND(C23/0.702804,2)</f>
        <v>11.62</v>
      </c>
      <c r="E23" s="37">
        <f>ROUND(D23/569*25,2)</f>
        <v>0.51</v>
      </c>
      <c r="F23" s="37">
        <f>E23</f>
        <v>0.51</v>
      </c>
      <c r="G23" s="37">
        <f>F23*2</f>
        <v>1.02</v>
      </c>
    </row>
    <row r="24" spans="1:7" ht="15.75" customHeight="1" hidden="1">
      <c r="A24" s="34">
        <v>2350</v>
      </c>
      <c r="B24" s="48" t="s">
        <v>32</v>
      </c>
      <c r="C24" s="59"/>
      <c r="D24" s="48"/>
      <c r="E24" s="59"/>
      <c r="F24" s="37">
        <f>E24/21854*400</f>
        <v>0</v>
      </c>
      <c r="G24" s="37">
        <f>E24/21854*1500</f>
        <v>0</v>
      </c>
    </row>
    <row r="25" spans="1:7" ht="15.75" hidden="1">
      <c r="A25" s="34"/>
      <c r="B25" s="48"/>
      <c r="C25" s="59"/>
      <c r="D25" s="48"/>
      <c r="E25" s="59"/>
      <c r="F25" s="37">
        <f>E25/21854*400</f>
        <v>0</v>
      </c>
      <c r="G25" s="37">
        <f>E25/21854*1500</f>
        <v>0</v>
      </c>
    </row>
    <row r="26" spans="1:7" ht="15.75" hidden="1">
      <c r="A26" s="34"/>
      <c r="B26" s="48"/>
      <c r="C26" s="59"/>
      <c r="D26" s="48"/>
      <c r="E26" s="59"/>
      <c r="F26" s="37">
        <f>E26/21854*400</f>
        <v>0</v>
      </c>
      <c r="G26" s="37">
        <f>E26/21854*1500</f>
        <v>0</v>
      </c>
    </row>
    <row r="27" spans="1:7" ht="15.75" hidden="1">
      <c r="A27" s="34"/>
      <c r="B27" s="34"/>
      <c r="C27" s="37"/>
      <c r="D27" s="34"/>
      <c r="E27" s="37"/>
      <c r="F27" s="37">
        <f>E27/21854*400</f>
        <v>0</v>
      </c>
      <c r="G27" s="37">
        <f>E27/21854*1500</f>
        <v>0</v>
      </c>
    </row>
    <row r="28" spans="1:7" ht="15.75">
      <c r="A28" s="34"/>
      <c r="B28" s="69" t="s">
        <v>7</v>
      </c>
      <c r="C28" s="44">
        <f>SUM(C19:C27)</f>
        <v>284.09000000000003</v>
      </c>
      <c r="D28" s="44">
        <f>SUM(D19:D27)</f>
        <v>404.22</v>
      </c>
      <c r="E28" s="44">
        <f>SUM(E19:E27)</f>
        <v>17.76</v>
      </c>
      <c r="F28" s="44">
        <f>SUM(F19:F27)</f>
        <v>18.46</v>
      </c>
      <c r="G28" s="44">
        <f>SUM(G19:G27)</f>
        <v>36.92</v>
      </c>
    </row>
    <row r="29" spans="1:7" ht="15.75">
      <c r="A29" s="45"/>
      <c r="B29" s="34" t="s">
        <v>8</v>
      </c>
      <c r="C29" s="37"/>
      <c r="D29" s="34"/>
      <c r="E29" s="37"/>
      <c r="F29" s="44"/>
      <c r="G29" s="44"/>
    </row>
    <row r="30" spans="1:7" ht="15.75">
      <c r="A30" s="34">
        <v>1100</v>
      </c>
      <c r="B30" s="34" t="s">
        <v>69</v>
      </c>
      <c r="C30" s="37">
        <v>209.56</v>
      </c>
      <c r="D30" s="67">
        <f aca="true" t="shared" si="0" ref="D30:D69">ROUND(C30/0.702804,2)</f>
        <v>298.18</v>
      </c>
      <c r="E30" s="37">
        <f aca="true" t="shared" si="1" ref="E30:E68">ROUND(D30/569*25,2)</f>
        <v>13.1</v>
      </c>
      <c r="F30" s="37">
        <v>13.49</v>
      </c>
      <c r="G30" s="37">
        <f aca="true" t="shared" si="2" ref="G30:G69">F30*2</f>
        <v>26.98</v>
      </c>
    </row>
    <row r="31" spans="1:7" ht="15.75">
      <c r="A31" s="34">
        <v>1200</v>
      </c>
      <c r="B31" s="48" t="s">
        <v>66</v>
      </c>
      <c r="C31" s="70">
        <v>49.44</v>
      </c>
      <c r="D31" s="67">
        <f t="shared" si="0"/>
        <v>70.35</v>
      </c>
      <c r="E31" s="37">
        <f t="shared" si="1"/>
        <v>3.09</v>
      </c>
      <c r="F31" s="37">
        <v>3.18</v>
      </c>
      <c r="G31" s="37">
        <f t="shared" si="2"/>
        <v>6.36</v>
      </c>
    </row>
    <row r="32" spans="1:7" ht="15.75" hidden="1">
      <c r="A32" s="34">
        <v>2100</v>
      </c>
      <c r="B32" s="46" t="s">
        <v>50</v>
      </c>
      <c r="C32" s="37"/>
      <c r="D32" s="67">
        <f t="shared" si="0"/>
        <v>0</v>
      </c>
      <c r="E32" s="37">
        <f t="shared" si="1"/>
        <v>0</v>
      </c>
      <c r="F32" s="37">
        <f aca="true" t="shared" si="3" ref="F32:F68">E32</f>
        <v>0</v>
      </c>
      <c r="G32" s="37">
        <f t="shared" si="2"/>
        <v>0</v>
      </c>
    </row>
    <row r="33" spans="1:7" ht="15.75">
      <c r="A33" s="47">
        <v>2210</v>
      </c>
      <c r="B33" s="48" t="s">
        <v>46</v>
      </c>
      <c r="C33" s="37">
        <v>3</v>
      </c>
      <c r="D33" s="67">
        <f t="shared" si="0"/>
        <v>4.27</v>
      </c>
      <c r="E33" s="37">
        <f t="shared" si="1"/>
        <v>0.19</v>
      </c>
      <c r="F33" s="37">
        <f t="shared" si="3"/>
        <v>0.19</v>
      </c>
      <c r="G33" s="37">
        <f t="shared" si="2"/>
        <v>0.38</v>
      </c>
    </row>
    <row r="34" spans="1:7" ht="15.75">
      <c r="A34" s="34">
        <v>2222</v>
      </c>
      <c r="B34" s="48" t="s">
        <v>47</v>
      </c>
      <c r="C34" s="37">
        <v>2</v>
      </c>
      <c r="D34" s="67">
        <f t="shared" si="0"/>
        <v>2.85</v>
      </c>
      <c r="E34" s="37">
        <f t="shared" si="1"/>
        <v>0.13</v>
      </c>
      <c r="F34" s="37">
        <f t="shared" si="3"/>
        <v>0.13</v>
      </c>
      <c r="G34" s="37">
        <f t="shared" si="2"/>
        <v>0.26</v>
      </c>
    </row>
    <row r="35" spans="1:7" ht="15.75">
      <c r="A35" s="34">
        <v>2223</v>
      </c>
      <c r="B35" s="48" t="s">
        <v>48</v>
      </c>
      <c r="C35" s="37">
        <v>3</v>
      </c>
      <c r="D35" s="67">
        <f t="shared" si="0"/>
        <v>4.27</v>
      </c>
      <c r="E35" s="37">
        <f t="shared" si="1"/>
        <v>0.19</v>
      </c>
      <c r="F35" s="37">
        <f t="shared" si="3"/>
        <v>0.19</v>
      </c>
      <c r="G35" s="37">
        <f t="shared" si="2"/>
        <v>0.38</v>
      </c>
    </row>
    <row r="36" spans="1:7" ht="15" customHeight="1">
      <c r="A36" s="34">
        <v>2230</v>
      </c>
      <c r="B36" s="48" t="s">
        <v>49</v>
      </c>
      <c r="C36" s="37">
        <v>1</v>
      </c>
      <c r="D36" s="67">
        <f t="shared" si="0"/>
        <v>1.42</v>
      </c>
      <c r="E36" s="37">
        <f t="shared" si="1"/>
        <v>0.06</v>
      </c>
      <c r="F36" s="37">
        <f t="shared" si="3"/>
        <v>0.06</v>
      </c>
      <c r="G36" s="37">
        <f t="shared" si="2"/>
        <v>0.12</v>
      </c>
    </row>
    <row r="37" spans="1:7" ht="15.75" hidden="1">
      <c r="A37" s="34">
        <v>2241</v>
      </c>
      <c r="B37" s="48" t="s">
        <v>15</v>
      </c>
      <c r="C37" s="37"/>
      <c r="D37" s="67">
        <f t="shared" si="0"/>
        <v>0</v>
      </c>
      <c r="E37" s="37">
        <f t="shared" si="1"/>
        <v>0</v>
      </c>
      <c r="F37" s="37">
        <f t="shared" si="3"/>
        <v>0</v>
      </c>
      <c r="G37" s="37">
        <f t="shared" si="2"/>
        <v>0</v>
      </c>
    </row>
    <row r="38" spans="1:7" ht="15.75" hidden="1">
      <c r="A38" s="34">
        <v>2242</v>
      </c>
      <c r="B38" s="48" t="s">
        <v>16</v>
      </c>
      <c r="C38" s="37">
        <v>0</v>
      </c>
      <c r="D38" s="67">
        <f t="shared" si="0"/>
        <v>0</v>
      </c>
      <c r="E38" s="37">
        <f t="shared" si="1"/>
        <v>0</v>
      </c>
      <c r="F38" s="37">
        <f t="shared" si="3"/>
        <v>0</v>
      </c>
      <c r="G38" s="37">
        <f t="shared" si="2"/>
        <v>0</v>
      </c>
    </row>
    <row r="39" spans="1:7" ht="14.25" customHeight="1">
      <c r="A39" s="34">
        <v>2243</v>
      </c>
      <c r="B39" s="48" t="s">
        <v>17</v>
      </c>
      <c r="C39" s="37">
        <v>4</v>
      </c>
      <c r="D39" s="67">
        <f t="shared" si="0"/>
        <v>5.69</v>
      </c>
      <c r="E39" s="37">
        <f t="shared" si="1"/>
        <v>0.25</v>
      </c>
      <c r="F39" s="37">
        <f t="shared" si="3"/>
        <v>0.25</v>
      </c>
      <c r="G39" s="37">
        <f t="shared" si="2"/>
        <v>0.5</v>
      </c>
    </row>
    <row r="40" spans="1:7" ht="15.75">
      <c r="A40" s="34">
        <v>2244</v>
      </c>
      <c r="B40" s="48" t="s">
        <v>18</v>
      </c>
      <c r="C40" s="37">
        <v>56</v>
      </c>
      <c r="D40" s="67">
        <f t="shared" si="0"/>
        <v>79.68</v>
      </c>
      <c r="E40" s="37">
        <f t="shared" si="1"/>
        <v>3.5</v>
      </c>
      <c r="F40" s="37">
        <f t="shared" si="3"/>
        <v>3.5</v>
      </c>
      <c r="G40" s="37">
        <f t="shared" si="2"/>
        <v>7</v>
      </c>
    </row>
    <row r="41" spans="1:7" ht="15.75" hidden="1">
      <c r="A41" s="34">
        <v>2247</v>
      </c>
      <c r="B41" s="65" t="s">
        <v>19</v>
      </c>
      <c r="C41" s="37">
        <v>0</v>
      </c>
      <c r="D41" s="67">
        <f t="shared" si="0"/>
        <v>0</v>
      </c>
      <c r="E41" s="37">
        <f t="shared" si="1"/>
        <v>0</v>
      </c>
      <c r="F41" s="37">
        <f t="shared" si="3"/>
        <v>0</v>
      </c>
      <c r="G41" s="37">
        <f t="shared" si="2"/>
        <v>0</v>
      </c>
    </row>
    <row r="42" spans="1:7" ht="15.75">
      <c r="A42" s="34">
        <v>2249</v>
      </c>
      <c r="B42" s="48" t="s">
        <v>20</v>
      </c>
      <c r="C42" s="37">
        <v>1</v>
      </c>
      <c r="D42" s="67">
        <f t="shared" si="0"/>
        <v>1.42</v>
      </c>
      <c r="E42" s="37">
        <f t="shared" si="1"/>
        <v>0.06</v>
      </c>
      <c r="F42" s="37">
        <f t="shared" si="3"/>
        <v>0.06</v>
      </c>
      <c r="G42" s="37">
        <f t="shared" si="2"/>
        <v>0.12</v>
      </c>
    </row>
    <row r="43" spans="1:7" ht="15.75">
      <c r="A43" s="34">
        <v>2251</v>
      </c>
      <c r="B43" s="48" t="s">
        <v>12</v>
      </c>
      <c r="C43" s="37">
        <v>4</v>
      </c>
      <c r="D43" s="67">
        <f t="shared" si="0"/>
        <v>5.69</v>
      </c>
      <c r="E43" s="37">
        <f t="shared" si="1"/>
        <v>0.25</v>
      </c>
      <c r="F43" s="37">
        <f t="shared" si="3"/>
        <v>0.25</v>
      </c>
      <c r="G43" s="37">
        <f t="shared" si="2"/>
        <v>0.5</v>
      </c>
    </row>
    <row r="44" spans="1:7" ht="15.75" hidden="1">
      <c r="A44" s="34">
        <v>2252</v>
      </c>
      <c r="B44" s="48" t="s">
        <v>13</v>
      </c>
      <c r="C44" s="37"/>
      <c r="D44" s="67">
        <f t="shared" si="0"/>
        <v>0</v>
      </c>
      <c r="E44" s="37">
        <f t="shared" si="1"/>
        <v>0</v>
      </c>
      <c r="F44" s="37">
        <f t="shared" si="3"/>
        <v>0</v>
      </c>
      <c r="G44" s="37">
        <f t="shared" si="2"/>
        <v>0</v>
      </c>
    </row>
    <row r="45" spans="1:7" ht="15.75" hidden="1">
      <c r="A45" s="34">
        <v>2259</v>
      </c>
      <c r="B45" s="48" t="s">
        <v>14</v>
      </c>
      <c r="C45" s="37">
        <v>0</v>
      </c>
      <c r="D45" s="67">
        <f t="shared" si="0"/>
        <v>0</v>
      </c>
      <c r="E45" s="37">
        <f t="shared" si="1"/>
        <v>0</v>
      </c>
      <c r="F45" s="37">
        <f t="shared" si="3"/>
        <v>0</v>
      </c>
      <c r="G45" s="37">
        <f t="shared" si="2"/>
        <v>0</v>
      </c>
    </row>
    <row r="46" spans="1:7" ht="15.75">
      <c r="A46" s="34">
        <v>2261</v>
      </c>
      <c r="B46" s="48" t="s">
        <v>21</v>
      </c>
      <c r="C46" s="37">
        <v>1</v>
      </c>
      <c r="D46" s="67">
        <f t="shared" si="0"/>
        <v>1.42</v>
      </c>
      <c r="E46" s="37">
        <f t="shared" si="1"/>
        <v>0.06</v>
      </c>
      <c r="F46" s="37">
        <f t="shared" si="3"/>
        <v>0.06</v>
      </c>
      <c r="G46" s="37">
        <f t="shared" si="2"/>
        <v>0.12</v>
      </c>
    </row>
    <row r="47" spans="1:7" ht="15.75">
      <c r="A47" s="34">
        <v>2262</v>
      </c>
      <c r="B47" s="48" t="s">
        <v>22</v>
      </c>
      <c r="C47" s="37">
        <v>3</v>
      </c>
      <c r="D47" s="67">
        <f t="shared" si="0"/>
        <v>4.27</v>
      </c>
      <c r="E47" s="37">
        <f t="shared" si="1"/>
        <v>0.19</v>
      </c>
      <c r="F47" s="37">
        <f t="shared" si="3"/>
        <v>0.19</v>
      </c>
      <c r="G47" s="37">
        <f t="shared" si="2"/>
        <v>0.38</v>
      </c>
    </row>
    <row r="48" spans="1:7" ht="15.75">
      <c r="A48" s="34">
        <v>2263</v>
      </c>
      <c r="B48" s="48" t="s">
        <v>23</v>
      </c>
      <c r="C48" s="37">
        <v>13</v>
      </c>
      <c r="D48" s="67">
        <f t="shared" si="0"/>
        <v>18.5</v>
      </c>
      <c r="E48" s="37">
        <f t="shared" si="1"/>
        <v>0.81</v>
      </c>
      <c r="F48" s="37">
        <f t="shared" si="3"/>
        <v>0.81</v>
      </c>
      <c r="G48" s="37">
        <f t="shared" si="2"/>
        <v>1.62</v>
      </c>
    </row>
    <row r="49" spans="1:7" ht="15.75" hidden="1">
      <c r="A49" s="34">
        <v>2264</v>
      </c>
      <c r="B49" s="48" t="s">
        <v>24</v>
      </c>
      <c r="C49" s="37">
        <v>0</v>
      </c>
      <c r="D49" s="67">
        <f t="shared" si="0"/>
        <v>0</v>
      </c>
      <c r="E49" s="37">
        <f t="shared" si="1"/>
        <v>0</v>
      </c>
      <c r="F49" s="37">
        <f t="shared" si="3"/>
        <v>0</v>
      </c>
      <c r="G49" s="37">
        <f t="shared" si="2"/>
        <v>0</v>
      </c>
    </row>
    <row r="50" spans="1:7" ht="15.75">
      <c r="A50" s="34">
        <v>2279</v>
      </c>
      <c r="B50" s="48" t="s">
        <v>25</v>
      </c>
      <c r="C50" s="37">
        <v>13.78</v>
      </c>
      <c r="D50" s="67">
        <f t="shared" si="0"/>
        <v>19.61</v>
      </c>
      <c r="E50" s="37">
        <f t="shared" si="1"/>
        <v>0.86</v>
      </c>
      <c r="F50" s="37">
        <f t="shared" si="3"/>
        <v>0.86</v>
      </c>
      <c r="G50" s="37">
        <f t="shared" si="2"/>
        <v>1.72</v>
      </c>
    </row>
    <row r="51" spans="1:7" ht="15.75">
      <c r="A51" s="34">
        <v>2311</v>
      </c>
      <c r="B51" s="48" t="s">
        <v>26</v>
      </c>
      <c r="C51" s="37">
        <v>1</v>
      </c>
      <c r="D51" s="67">
        <f t="shared" si="0"/>
        <v>1.42</v>
      </c>
      <c r="E51" s="37">
        <f t="shared" si="1"/>
        <v>0.06</v>
      </c>
      <c r="F51" s="37">
        <f t="shared" si="3"/>
        <v>0.06</v>
      </c>
      <c r="G51" s="37">
        <f t="shared" si="2"/>
        <v>0.12</v>
      </c>
    </row>
    <row r="52" spans="1:7" ht="15.75">
      <c r="A52" s="34">
        <v>2312</v>
      </c>
      <c r="B52" s="48" t="s">
        <v>27</v>
      </c>
      <c r="C52" s="37">
        <v>2</v>
      </c>
      <c r="D52" s="67">
        <f t="shared" si="0"/>
        <v>2.85</v>
      </c>
      <c r="E52" s="37">
        <f t="shared" si="1"/>
        <v>0.13</v>
      </c>
      <c r="F52" s="37">
        <f t="shared" si="3"/>
        <v>0.13</v>
      </c>
      <c r="G52" s="37">
        <f t="shared" si="2"/>
        <v>0.26</v>
      </c>
    </row>
    <row r="53" spans="1:7" ht="15.75">
      <c r="A53" s="34">
        <v>2321</v>
      </c>
      <c r="B53" s="48" t="s">
        <v>28</v>
      </c>
      <c r="C53" s="37">
        <v>9</v>
      </c>
      <c r="D53" s="67">
        <f t="shared" si="0"/>
        <v>12.81</v>
      </c>
      <c r="E53" s="37">
        <f t="shared" si="1"/>
        <v>0.56</v>
      </c>
      <c r="F53" s="37">
        <f t="shared" si="3"/>
        <v>0.56</v>
      </c>
      <c r="G53" s="37">
        <f t="shared" si="2"/>
        <v>1.12</v>
      </c>
    </row>
    <row r="54" spans="1:7" ht="15.75" hidden="1">
      <c r="A54" s="34">
        <v>2322</v>
      </c>
      <c r="B54" s="48" t="s">
        <v>29</v>
      </c>
      <c r="C54" s="37">
        <v>0</v>
      </c>
      <c r="D54" s="67">
        <f t="shared" si="0"/>
        <v>0</v>
      </c>
      <c r="E54" s="37">
        <f t="shared" si="1"/>
        <v>0</v>
      </c>
      <c r="F54" s="37">
        <f t="shared" si="3"/>
        <v>0</v>
      </c>
      <c r="G54" s="37">
        <f t="shared" si="2"/>
        <v>0</v>
      </c>
    </row>
    <row r="55" spans="1:7" ht="15.75">
      <c r="A55" s="34">
        <v>2341</v>
      </c>
      <c r="B55" s="48" t="s">
        <v>30</v>
      </c>
      <c r="C55" s="37">
        <v>2</v>
      </c>
      <c r="D55" s="67">
        <f t="shared" si="0"/>
        <v>2.85</v>
      </c>
      <c r="E55" s="37">
        <f t="shared" si="1"/>
        <v>0.13</v>
      </c>
      <c r="F55" s="37">
        <f t="shared" si="3"/>
        <v>0.13</v>
      </c>
      <c r="G55" s="37">
        <f t="shared" si="2"/>
        <v>0.26</v>
      </c>
    </row>
    <row r="56" spans="1:7" ht="15.75" hidden="1">
      <c r="A56" s="34">
        <v>2344</v>
      </c>
      <c r="B56" s="48" t="s">
        <v>31</v>
      </c>
      <c r="C56" s="37">
        <v>0</v>
      </c>
      <c r="D56" s="67">
        <f t="shared" si="0"/>
        <v>0</v>
      </c>
      <c r="E56" s="37">
        <f t="shared" si="1"/>
        <v>0</v>
      </c>
      <c r="F56" s="37">
        <f t="shared" si="3"/>
        <v>0</v>
      </c>
      <c r="G56" s="37">
        <f t="shared" si="2"/>
        <v>0</v>
      </c>
    </row>
    <row r="57" spans="1:7" ht="15.75">
      <c r="A57" s="34">
        <v>2350</v>
      </c>
      <c r="B57" s="48" t="s">
        <v>32</v>
      </c>
      <c r="C57" s="37">
        <v>11</v>
      </c>
      <c r="D57" s="67">
        <f t="shared" si="0"/>
        <v>15.65</v>
      </c>
      <c r="E57" s="37">
        <f t="shared" si="1"/>
        <v>0.69</v>
      </c>
      <c r="F57" s="37">
        <f t="shared" si="3"/>
        <v>0.69</v>
      </c>
      <c r="G57" s="37">
        <f t="shared" si="2"/>
        <v>1.38</v>
      </c>
    </row>
    <row r="58" spans="1:7" ht="15.75">
      <c r="A58" s="34">
        <v>2361</v>
      </c>
      <c r="B58" s="48" t="s">
        <v>33</v>
      </c>
      <c r="C58" s="37">
        <v>7</v>
      </c>
      <c r="D58" s="67">
        <f t="shared" si="0"/>
        <v>9.96</v>
      </c>
      <c r="E58" s="37">
        <f t="shared" si="1"/>
        <v>0.44</v>
      </c>
      <c r="F58" s="37">
        <f t="shared" si="3"/>
        <v>0.44</v>
      </c>
      <c r="G58" s="37">
        <f t="shared" si="2"/>
        <v>0.88</v>
      </c>
    </row>
    <row r="59" spans="1:7" ht="15.75" hidden="1">
      <c r="A59" s="34">
        <v>2362</v>
      </c>
      <c r="B59" s="48" t="s">
        <v>34</v>
      </c>
      <c r="C59" s="37"/>
      <c r="D59" s="67">
        <f t="shared" si="0"/>
        <v>0</v>
      </c>
      <c r="E59" s="37">
        <f t="shared" si="1"/>
        <v>0</v>
      </c>
      <c r="F59" s="37">
        <f t="shared" si="3"/>
        <v>0</v>
      </c>
      <c r="G59" s="37">
        <f t="shared" si="2"/>
        <v>0</v>
      </c>
    </row>
    <row r="60" spans="1:7" ht="15.75" hidden="1">
      <c r="A60" s="34">
        <v>2363</v>
      </c>
      <c r="B60" s="48" t="s">
        <v>35</v>
      </c>
      <c r="C60" s="37"/>
      <c r="D60" s="67">
        <f t="shared" si="0"/>
        <v>0</v>
      </c>
      <c r="E60" s="37">
        <f t="shared" si="1"/>
        <v>0</v>
      </c>
      <c r="F60" s="37">
        <f t="shared" si="3"/>
        <v>0</v>
      </c>
      <c r="G60" s="37">
        <f t="shared" si="2"/>
        <v>0</v>
      </c>
    </row>
    <row r="61" spans="1:7" ht="15.75" hidden="1">
      <c r="A61" s="34">
        <v>2370</v>
      </c>
      <c r="B61" s="48" t="s">
        <v>36</v>
      </c>
      <c r="C61" s="37"/>
      <c r="D61" s="67">
        <f t="shared" si="0"/>
        <v>0</v>
      </c>
      <c r="E61" s="37">
        <f t="shared" si="1"/>
        <v>0</v>
      </c>
      <c r="F61" s="37">
        <f t="shared" si="3"/>
        <v>0</v>
      </c>
      <c r="G61" s="37">
        <f t="shared" si="2"/>
        <v>0</v>
      </c>
    </row>
    <row r="62" spans="1:7" ht="15.75">
      <c r="A62" s="34">
        <v>2400</v>
      </c>
      <c r="B62" s="48" t="s">
        <v>51</v>
      </c>
      <c r="C62" s="37">
        <v>1</v>
      </c>
      <c r="D62" s="67">
        <f t="shared" si="0"/>
        <v>1.42</v>
      </c>
      <c r="E62" s="37">
        <f t="shared" si="1"/>
        <v>0.06</v>
      </c>
      <c r="F62" s="37">
        <f t="shared" si="3"/>
        <v>0.06</v>
      </c>
      <c r="G62" s="37">
        <f t="shared" si="2"/>
        <v>0.12</v>
      </c>
    </row>
    <row r="63" spans="1:7" ht="15.75" hidden="1">
      <c r="A63" s="34">
        <v>2512</v>
      </c>
      <c r="B63" s="48" t="s">
        <v>37</v>
      </c>
      <c r="C63" s="37">
        <v>0</v>
      </c>
      <c r="D63" s="67">
        <f t="shared" si="0"/>
        <v>0</v>
      </c>
      <c r="E63" s="37">
        <f t="shared" si="1"/>
        <v>0</v>
      </c>
      <c r="F63" s="37">
        <f t="shared" si="3"/>
        <v>0</v>
      </c>
      <c r="G63" s="37">
        <f t="shared" si="2"/>
        <v>0</v>
      </c>
    </row>
    <row r="64" spans="1:7" ht="15" customHeight="1">
      <c r="A64" s="34">
        <v>2513</v>
      </c>
      <c r="B64" s="48" t="s">
        <v>38</v>
      </c>
      <c r="C64" s="37">
        <v>7</v>
      </c>
      <c r="D64" s="67">
        <f>ROUND(C64/0.702804,2)</f>
        <v>9.96</v>
      </c>
      <c r="E64" s="37">
        <f t="shared" si="1"/>
        <v>0.44</v>
      </c>
      <c r="F64" s="37">
        <f t="shared" si="3"/>
        <v>0.44</v>
      </c>
      <c r="G64" s="37">
        <f t="shared" si="2"/>
        <v>0.88</v>
      </c>
    </row>
    <row r="65" spans="1:7" ht="15.75" hidden="1">
      <c r="A65" s="34">
        <v>2515</v>
      </c>
      <c r="B65" s="48" t="s">
        <v>39</v>
      </c>
      <c r="C65" s="37">
        <v>0</v>
      </c>
      <c r="D65" s="67">
        <f t="shared" si="0"/>
        <v>0</v>
      </c>
      <c r="E65" s="37">
        <f t="shared" si="1"/>
        <v>0</v>
      </c>
      <c r="F65" s="37">
        <f t="shared" si="3"/>
        <v>0</v>
      </c>
      <c r="G65" s="37">
        <f t="shared" si="2"/>
        <v>0</v>
      </c>
    </row>
    <row r="66" spans="1:7" ht="15.75">
      <c r="A66" s="34">
        <v>2519</v>
      </c>
      <c r="B66" s="48" t="s">
        <v>42</v>
      </c>
      <c r="C66" s="37">
        <v>10</v>
      </c>
      <c r="D66" s="67">
        <v>14.14</v>
      </c>
      <c r="E66" s="37">
        <f t="shared" si="1"/>
        <v>0.62</v>
      </c>
      <c r="F66" s="37">
        <f t="shared" si="3"/>
        <v>0.62</v>
      </c>
      <c r="G66" s="37">
        <f t="shared" si="2"/>
        <v>1.24</v>
      </c>
    </row>
    <row r="67" spans="1:7" ht="15.75" hidden="1">
      <c r="A67" s="34">
        <v>6240</v>
      </c>
      <c r="B67" s="48"/>
      <c r="C67" s="37"/>
      <c r="D67" s="67">
        <f t="shared" si="0"/>
        <v>0</v>
      </c>
      <c r="E67" s="37">
        <f t="shared" si="1"/>
        <v>0</v>
      </c>
      <c r="F67" s="37">
        <f t="shared" si="3"/>
        <v>0</v>
      </c>
      <c r="G67" s="37">
        <f t="shared" si="2"/>
        <v>0</v>
      </c>
    </row>
    <row r="68" spans="1:7" ht="15.75" hidden="1">
      <c r="A68" s="34">
        <v>6290</v>
      </c>
      <c r="B68" s="48"/>
      <c r="C68" s="37"/>
      <c r="D68" s="67">
        <f t="shared" si="0"/>
        <v>0</v>
      </c>
      <c r="E68" s="37">
        <f t="shared" si="1"/>
        <v>0</v>
      </c>
      <c r="F68" s="37">
        <f t="shared" si="3"/>
        <v>0</v>
      </c>
      <c r="G68" s="37">
        <f t="shared" si="2"/>
        <v>0</v>
      </c>
    </row>
    <row r="69" spans="1:7" ht="15.75">
      <c r="A69" s="34">
        <v>5121</v>
      </c>
      <c r="B69" s="48" t="s">
        <v>40</v>
      </c>
      <c r="C69" s="37">
        <v>2</v>
      </c>
      <c r="D69" s="67">
        <f t="shared" si="0"/>
        <v>2.85</v>
      </c>
      <c r="E69" s="37">
        <v>0.12</v>
      </c>
      <c r="F69" s="37">
        <v>0.19</v>
      </c>
      <c r="G69" s="37">
        <f t="shared" si="2"/>
        <v>0.38</v>
      </c>
    </row>
    <row r="70" spans="1:7" ht="15.75" hidden="1">
      <c r="A70" s="34">
        <v>5232</v>
      </c>
      <c r="B70" s="48" t="s">
        <v>41</v>
      </c>
      <c r="C70" s="37">
        <v>0</v>
      </c>
      <c r="D70" s="48"/>
      <c r="E70" s="37">
        <v>0</v>
      </c>
      <c r="F70" s="37">
        <f>E70/21854*400</f>
        <v>0</v>
      </c>
      <c r="G70" s="37">
        <f>E70/21854*1500</f>
        <v>0</v>
      </c>
    </row>
    <row r="71" spans="1:7" ht="15.75" hidden="1">
      <c r="A71" s="34">
        <v>5238</v>
      </c>
      <c r="B71" s="48" t="s">
        <v>43</v>
      </c>
      <c r="C71" s="37"/>
      <c r="D71" s="48"/>
      <c r="E71" s="37"/>
      <c r="F71" s="37">
        <f>E71/21854*400</f>
        <v>0</v>
      </c>
      <c r="G71" s="37">
        <f>E71/21854*1500</f>
        <v>0</v>
      </c>
    </row>
    <row r="72" spans="1:7" ht="15.75" hidden="1">
      <c r="A72" s="34">
        <v>5240</v>
      </c>
      <c r="B72" s="48" t="s">
        <v>44</v>
      </c>
      <c r="C72" s="37">
        <v>0</v>
      </c>
      <c r="D72" s="48"/>
      <c r="E72" s="37">
        <v>0</v>
      </c>
      <c r="F72" s="37">
        <f>E72/21854*400</f>
        <v>0</v>
      </c>
      <c r="G72" s="37">
        <f>E72/21854*1500</f>
        <v>0</v>
      </c>
    </row>
    <row r="73" spans="1:7" ht="15.75" hidden="1">
      <c r="A73" s="34">
        <v>5250</v>
      </c>
      <c r="B73" s="48" t="s">
        <v>45</v>
      </c>
      <c r="C73" s="37"/>
      <c r="D73" s="48"/>
      <c r="E73" s="37"/>
      <c r="F73" s="37">
        <f>E73/21854*400</f>
        <v>0</v>
      </c>
      <c r="G73" s="37">
        <f>E73/21854*1500</f>
        <v>0</v>
      </c>
    </row>
    <row r="74" spans="1:7" ht="15.75">
      <c r="A74" s="45"/>
      <c r="B74" s="71" t="s">
        <v>9</v>
      </c>
      <c r="C74" s="44">
        <f>SUM(C30:C73)</f>
        <v>415.78</v>
      </c>
      <c r="D74" s="44">
        <f>SUM(D30:D73)</f>
        <v>591.53</v>
      </c>
      <c r="E74" s="44">
        <f>SUM(E30:E73)</f>
        <v>25.989999999999995</v>
      </c>
      <c r="F74" s="44">
        <f>SUM(F30:F73)</f>
        <v>26.54</v>
      </c>
      <c r="G74" s="44">
        <f>SUM(G30:G73)</f>
        <v>53.08</v>
      </c>
    </row>
    <row r="75" spans="1:7" ht="15.75">
      <c r="A75" s="45"/>
      <c r="B75" s="71" t="s">
        <v>52</v>
      </c>
      <c r="C75" s="44">
        <f>C74+C28</f>
        <v>699.87</v>
      </c>
      <c r="D75" s="44">
        <f>D74+D28</f>
        <v>995.75</v>
      </c>
      <c r="E75" s="44">
        <f>E74+E28</f>
        <v>43.75</v>
      </c>
      <c r="F75" s="44">
        <f>F74+F28</f>
        <v>45</v>
      </c>
      <c r="G75" s="44">
        <f>G74+G28</f>
        <v>90</v>
      </c>
    </row>
    <row r="76" spans="1:7" ht="15.75">
      <c r="A76" s="72"/>
      <c r="B76" s="73"/>
      <c r="C76" s="60"/>
      <c r="D76" s="60"/>
      <c r="E76" s="73"/>
      <c r="F76" s="60"/>
      <c r="G76" s="60"/>
    </row>
    <row r="77" spans="1:7" ht="15.75" customHeight="1">
      <c r="A77" s="128" t="s">
        <v>70</v>
      </c>
      <c r="B77" s="129"/>
      <c r="C77" s="75">
        <v>569</v>
      </c>
      <c r="D77" s="75">
        <v>569</v>
      </c>
      <c r="E77" s="76">
        <v>25</v>
      </c>
      <c r="F77" s="77">
        <v>25</v>
      </c>
      <c r="G77" s="61">
        <v>50</v>
      </c>
    </row>
    <row r="78" spans="1:7" ht="15.75">
      <c r="A78" s="128" t="s">
        <v>117</v>
      </c>
      <c r="B78" s="129"/>
      <c r="C78" s="78">
        <f>C75/C77</f>
        <v>1.23</v>
      </c>
      <c r="D78" s="78">
        <f>ROUND(D75/D77,2)</f>
        <v>1.75</v>
      </c>
      <c r="E78" s="44">
        <f>ROUND(E75/E77,2)</f>
        <v>1.75</v>
      </c>
      <c r="F78" s="78">
        <f>ROUND(F75/F77,2)</f>
        <v>1.8</v>
      </c>
      <c r="G78" s="44">
        <f>ROUND(G75/G77,2)</f>
        <v>1.8</v>
      </c>
    </row>
    <row r="79" spans="1:7" ht="18" customHeight="1">
      <c r="A79" s="73"/>
      <c r="B79" s="62"/>
      <c r="C79" s="79"/>
      <c r="D79" s="79"/>
      <c r="E79" s="80"/>
      <c r="F79" s="120"/>
      <c r="G79" s="78"/>
    </row>
    <row r="80" spans="1:7" s="4" customFormat="1" ht="15" customHeight="1">
      <c r="A80" s="128" t="s">
        <v>71</v>
      </c>
      <c r="B80" s="129"/>
      <c r="C80" s="74"/>
      <c r="D80" s="74"/>
      <c r="E80" s="63"/>
      <c r="F80" s="63"/>
      <c r="G80" s="63"/>
    </row>
    <row r="81" spans="1:7" s="4" customFormat="1" ht="15.75">
      <c r="A81" s="125" t="s">
        <v>119</v>
      </c>
      <c r="B81" s="126"/>
      <c r="C81" s="52"/>
      <c r="D81" s="52"/>
      <c r="E81" s="55"/>
      <c r="F81" s="55"/>
      <c r="G81" s="55"/>
    </row>
    <row r="82" spans="1:7" s="4" customFormat="1" ht="15.75">
      <c r="A82" s="56"/>
      <c r="B82" s="56"/>
      <c r="C82" s="56"/>
      <c r="D82" s="56"/>
      <c r="E82" s="56"/>
      <c r="F82" s="56"/>
      <c r="G82" s="56"/>
    </row>
    <row r="83" spans="1:7" s="4" customFormat="1" ht="15.75">
      <c r="A83" s="56" t="s">
        <v>72</v>
      </c>
      <c r="B83" s="56"/>
      <c r="C83" s="56"/>
      <c r="D83" s="56"/>
      <c r="E83" s="56"/>
      <c r="F83" s="56"/>
      <c r="G83" s="56"/>
    </row>
    <row r="84" spans="1:7" s="4" customFormat="1" ht="15.75">
      <c r="A84" s="56"/>
      <c r="B84" s="56"/>
      <c r="C84" s="56"/>
      <c r="D84" s="56"/>
      <c r="E84" s="56"/>
      <c r="F84" s="56"/>
      <c r="G84" s="56"/>
    </row>
    <row r="85" spans="1:7" s="4" customFormat="1" ht="15.75">
      <c r="A85" s="56" t="s">
        <v>83</v>
      </c>
      <c r="B85" s="57"/>
      <c r="C85" s="57"/>
      <c r="D85" s="57"/>
      <c r="E85" s="56"/>
      <c r="F85" s="56"/>
      <c r="G85" s="56"/>
    </row>
    <row r="86" spans="1:7" s="4" customFormat="1" ht="13.5" customHeight="1">
      <c r="A86" s="56"/>
      <c r="B86" s="58" t="s">
        <v>73</v>
      </c>
      <c r="C86" s="58"/>
      <c r="D86" s="58"/>
      <c r="E86" s="56"/>
      <c r="F86" s="56"/>
      <c r="G86" s="56"/>
    </row>
    <row r="87" spans="1:5" ht="15">
      <c r="A87" s="6"/>
      <c r="B87" s="142"/>
      <c r="C87" s="142"/>
      <c r="D87" s="142"/>
      <c r="E87" s="142"/>
    </row>
  </sheetData>
  <sheetProtection/>
  <mergeCells count="16">
    <mergeCell ref="B1:F1"/>
    <mergeCell ref="B87:E87"/>
    <mergeCell ref="A10:E10"/>
    <mergeCell ref="B11:E11"/>
    <mergeCell ref="B12:E12"/>
    <mergeCell ref="B13:E13"/>
    <mergeCell ref="B6:F6"/>
    <mergeCell ref="A80:B80"/>
    <mergeCell ref="A81:B81"/>
    <mergeCell ref="A77:B77"/>
    <mergeCell ref="A7:G7"/>
    <mergeCell ref="A78:B78"/>
    <mergeCell ref="B8:E8"/>
    <mergeCell ref="A9:E9"/>
    <mergeCell ref="F3:G3"/>
    <mergeCell ref="F4:G4"/>
  </mergeCells>
  <printOptions/>
  <pageMargins left="0.9453125" right="0.5671875" top="0.6692913385826772" bottom="0.984251968503937" header="0.5118110236220472" footer="0.5118110236220472"/>
  <pageSetup firstPageNumber="11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98"/>
  <sheetViews>
    <sheetView view="pageLayout" zoomScaleNormal="90" workbookViewId="0" topLeftCell="A1">
      <selection activeCell="A94" sqref="A94:B94"/>
    </sheetView>
  </sheetViews>
  <sheetFormatPr defaultColWidth="9.140625" defaultRowHeight="12.75"/>
  <cols>
    <col min="1" max="1" width="14.7109375" style="1" customWidth="1"/>
    <col min="2" max="2" width="99.7109375" style="1" customWidth="1"/>
    <col min="3" max="3" width="21.140625" style="1" hidden="1" customWidth="1"/>
    <col min="4" max="4" width="17.00390625" style="1" hidden="1" customWidth="1"/>
    <col min="5" max="5" width="21.57421875" style="1" hidden="1" customWidth="1"/>
    <col min="6" max="6" width="21.57421875" style="6" hidden="1" customWidth="1"/>
    <col min="7" max="7" width="40.421875" style="6" customWidth="1"/>
    <col min="8" max="16384" width="9.140625" style="1" customWidth="1"/>
  </cols>
  <sheetData>
    <row r="1" spans="2:7" s="6" customFormat="1" ht="15.75">
      <c r="B1" s="132"/>
      <c r="C1" s="132"/>
      <c r="D1" s="132"/>
      <c r="E1" s="132"/>
      <c r="F1" s="133"/>
      <c r="G1" s="18" t="s">
        <v>11</v>
      </c>
    </row>
    <row r="2" spans="2:7" s="6" customFormat="1" ht="15" customHeight="1">
      <c r="B2" s="19"/>
      <c r="C2" s="19"/>
      <c r="D2" s="19"/>
      <c r="E2" s="19"/>
      <c r="F2" s="19"/>
      <c r="G2" s="18" t="s">
        <v>74</v>
      </c>
    </row>
    <row r="3" spans="2:7" s="6" customFormat="1" ht="15" customHeight="1">
      <c r="B3" s="19"/>
      <c r="C3" s="19"/>
      <c r="D3" s="19"/>
      <c r="E3" s="19"/>
      <c r="F3" s="136" t="s">
        <v>75</v>
      </c>
      <c r="G3" s="137"/>
    </row>
    <row r="4" spans="2:7" s="6" customFormat="1" ht="15.75">
      <c r="B4" s="18"/>
      <c r="C4" s="18"/>
      <c r="D4" s="18"/>
      <c r="E4" s="20"/>
      <c r="F4" s="138" t="s">
        <v>80</v>
      </c>
      <c r="G4" s="139"/>
    </row>
    <row r="5" spans="2:7" s="6" customFormat="1" ht="15.75">
      <c r="B5" s="21"/>
      <c r="C5" s="21"/>
      <c r="D5" s="21"/>
      <c r="E5" s="22"/>
      <c r="F5" s="22"/>
      <c r="G5" s="23" t="s">
        <v>81</v>
      </c>
    </row>
    <row r="6" spans="1:7" ht="15">
      <c r="A6" s="6"/>
      <c r="B6" s="11"/>
      <c r="C6" s="11"/>
      <c r="D6" s="11"/>
      <c r="E6" s="11"/>
      <c r="F6" s="13"/>
      <c r="G6" s="1"/>
    </row>
    <row r="7" spans="1:7" ht="15.75" customHeight="1">
      <c r="A7" s="123" t="s">
        <v>10</v>
      </c>
      <c r="B7" s="123"/>
      <c r="C7" s="123"/>
      <c r="D7" s="123"/>
      <c r="E7" s="123"/>
      <c r="F7" s="123"/>
      <c r="G7" s="123"/>
    </row>
    <row r="8" spans="1:7" ht="15" customHeight="1">
      <c r="A8" s="6"/>
      <c r="B8" s="131"/>
      <c r="C8" s="131"/>
      <c r="D8" s="131"/>
      <c r="E8" s="131"/>
      <c r="F8" s="2"/>
      <c r="G8" s="2"/>
    </row>
    <row r="9" spans="1:7" ht="15" customHeight="1">
      <c r="A9" s="127" t="s">
        <v>1</v>
      </c>
      <c r="B9" s="127"/>
      <c r="C9" s="127"/>
      <c r="D9" s="127"/>
      <c r="E9" s="127"/>
      <c r="F9" s="24"/>
      <c r="G9" s="24"/>
    </row>
    <row r="10" spans="1:7" ht="15" customHeight="1">
      <c r="A10" s="127" t="s">
        <v>0</v>
      </c>
      <c r="B10" s="127"/>
      <c r="C10" s="127"/>
      <c r="D10" s="127"/>
      <c r="E10" s="127"/>
      <c r="F10" s="24"/>
      <c r="G10" s="24"/>
    </row>
    <row r="11" spans="1:7" ht="15" customHeight="1">
      <c r="A11" s="15"/>
      <c r="B11" s="127" t="s">
        <v>53</v>
      </c>
      <c r="C11" s="127"/>
      <c r="D11" s="127"/>
      <c r="E11" s="127"/>
      <c r="F11" s="24"/>
      <c r="G11" s="24"/>
    </row>
    <row r="12" spans="1:7" ht="15" customHeight="1">
      <c r="A12" s="15"/>
      <c r="B12" s="127" t="s">
        <v>59</v>
      </c>
      <c r="C12" s="127"/>
      <c r="D12" s="127"/>
      <c r="E12" s="127"/>
      <c r="F12" s="24"/>
      <c r="G12" s="24"/>
    </row>
    <row r="13" spans="1:7" ht="15" customHeight="1">
      <c r="A13" s="15"/>
      <c r="B13" s="127" t="s">
        <v>61</v>
      </c>
      <c r="C13" s="127"/>
      <c r="D13" s="127"/>
      <c r="E13" s="127"/>
      <c r="F13" s="24"/>
      <c r="G13" s="24"/>
    </row>
    <row r="14" spans="1:7" ht="15" customHeight="1">
      <c r="A14" s="15" t="s">
        <v>2</v>
      </c>
      <c r="B14" s="15" t="s">
        <v>116</v>
      </c>
      <c r="C14" s="15"/>
      <c r="D14" s="15"/>
      <c r="E14" s="15"/>
      <c r="F14" s="24"/>
      <c r="G14" s="24"/>
    </row>
    <row r="15" spans="1:7" ht="15.75" hidden="1">
      <c r="A15" s="25"/>
      <c r="B15" s="26"/>
      <c r="C15" s="26"/>
      <c r="D15" s="26"/>
      <c r="E15" s="16"/>
      <c r="F15" s="24"/>
      <c r="G15" s="24"/>
    </row>
    <row r="16" spans="1:7" ht="67.5" customHeight="1">
      <c r="A16" s="119" t="s">
        <v>3</v>
      </c>
      <c r="B16" s="119" t="s">
        <v>4</v>
      </c>
      <c r="C16" s="119"/>
      <c r="D16" s="119"/>
      <c r="E16" s="119" t="s">
        <v>78</v>
      </c>
      <c r="F16" s="119" t="s">
        <v>79</v>
      </c>
      <c r="G16" s="119" t="s">
        <v>5</v>
      </c>
    </row>
    <row r="17" spans="1:7" ht="15.75">
      <c r="A17" s="28">
        <v>1</v>
      </c>
      <c r="B17" s="29">
        <v>2</v>
      </c>
      <c r="C17" s="29"/>
      <c r="D17" s="29"/>
      <c r="E17" s="28">
        <v>3</v>
      </c>
      <c r="F17" s="29">
        <v>4</v>
      </c>
      <c r="G17" s="29">
        <v>3</v>
      </c>
    </row>
    <row r="18" spans="1:7" ht="15" customHeight="1">
      <c r="A18" s="30"/>
      <c r="B18" s="31" t="s">
        <v>6</v>
      </c>
      <c r="C18" s="31"/>
      <c r="D18" s="31"/>
      <c r="E18" s="32"/>
      <c r="F18" s="33"/>
      <c r="G18" s="33"/>
    </row>
    <row r="19" spans="1:7" ht="15" customHeight="1">
      <c r="A19" s="34">
        <v>1100</v>
      </c>
      <c r="B19" s="35" t="s">
        <v>69</v>
      </c>
      <c r="C19" s="36">
        <v>7875.83</v>
      </c>
      <c r="D19" s="36">
        <f>ROUND(C19/0.702804,2)</f>
        <v>11206.3</v>
      </c>
      <c r="E19" s="37">
        <f>ROUND(D19/6691*750,2)</f>
        <v>1256.12</v>
      </c>
      <c r="F19" s="37">
        <v>1306.36</v>
      </c>
      <c r="G19" s="37">
        <f>F19*2</f>
        <v>2612.72</v>
      </c>
    </row>
    <row r="20" spans="1:7" ht="15.75">
      <c r="A20" s="34">
        <v>1200</v>
      </c>
      <c r="B20" s="38" t="s">
        <v>66</v>
      </c>
      <c r="C20" s="39">
        <v>1857.91</v>
      </c>
      <c r="D20" s="36">
        <f>ROUND(C20/0.702804,2)</f>
        <v>2643.57</v>
      </c>
      <c r="E20" s="37">
        <f>ROUND(D20/6691*750,2)</f>
        <v>296.32</v>
      </c>
      <c r="F20" s="37">
        <v>308.17</v>
      </c>
      <c r="G20" s="37">
        <f>F20*2</f>
        <v>616.34</v>
      </c>
    </row>
    <row r="21" spans="1:7" ht="15.75" hidden="1">
      <c r="A21" s="34">
        <v>2222</v>
      </c>
      <c r="B21" s="38" t="s">
        <v>47</v>
      </c>
      <c r="C21" s="36"/>
      <c r="D21" s="36">
        <f>ROUND(C21/0.702804,2)</f>
        <v>0</v>
      </c>
      <c r="E21" s="37">
        <f>ROUND(D21/6691*750,2)</f>
        <v>0</v>
      </c>
      <c r="F21" s="37">
        <f>E21</f>
        <v>0</v>
      </c>
      <c r="G21" s="37">
        <f>F21*2</f>
        <v>0</v>
      </c>
    </row>
    <row r="22" spans="1:7" ht="15.75">
      <c r="A22" s="34">
        <v>2243</v>
      </c>
      <c r="B22" s="40" t="s">
        <v>58</v>
      </c>
      <c r="C22" s="36">
        <v>96.04</v>
      </c>
      <c r="D22" s="36">
        <f>ROUND(C22/0.702804,2)</f>
        <v>136.65</v>
      </c>
      <c r="E22" s="37">
        <f>ROUND(D22/6691*750,2)</f>
        <v>15.32</v>
      </c>
      <c r="F22" s="37">
        <f>E22</f>
        <v>15.32</v>
      </c>
      <c r="G22" s="37">
        <f>F22*2</f>
        <v>30.64</v>
      </c>
    </row>
    <row r="23" spans="1:7" ht="15.75" customHeight="1" hidden="1">
      <c r="A23" s="34">
        <v>2341</v>
      </c>
      <c r="B23" s="38" t="s">
        <v>30</v>
      </c>
      <c r="C23" s="36"/>
      <c r="D23" s="38"/>
      <c r="E23" s="37"/>
      <c r="F23" s="37">
        <f>E23/569*20</f>
        <v>0</v>
      </c>
      <c r="G23" s="37">
        <f>E23/569*50</f>
        <v>0</v>
      </c>
    </row>
    <row r="24" spans="1:7" ht="31.5" customHeight="1" hidden="1">
      <c r="A24" s="34">
        <v>2350</v>
      </c>
      <c r="B24" s="38" t="s">
        <v>32</v>
      </c>
      <c r="C24" s="41"/>
      <c r="D24" s="38"/>
      <c r="E24" s="59"/>
      <c r="F24" s="37">
        <f>E24/21854*400</f>
        <v>0</v>
      </c>
      <c r="G24" s="37">
        <f>E24/21854*1500</f>
        <v>0</v>
      </c>
    </row>
    <row r="25" spans="1:7" ht="15.75" hidden="1">
      <c r="A25" s="34"/>
      <c r="B25" s="38"/>
      <c r="C25" s="41"/>
      <c r="D25" s="38"/>
      <c r="E25" s="59"/>
      <c r="F25" s="37">
        <f>E25/21854*400</f>
        <v>0</v>
      </c>
      <c r="G25" s="37">
        <f>E25/21854*1500</f>
        <v>0</v>
      </c>
    </row>
    <row r="26" spans="1:7" ht="15.75" hidden="1">
      <c r="A26" s="34"/>
      <c r="B26" s="38"/>
      <c r="C26" s="41"/>
      <c r="D26" s="38"/>
      <c r="E26" s="59"/>
      <c r="F26" s="37">
        <f>E26/21854*400</f>
        <v>0</v>
      </c>
      <c r="G26" s="37">
        <f>E26/21854*1500</f>
        <v>0</v>
      </c>
    </row>
    <row r="27" spans="1:7" ht="15.75" hidden="1">
      <c r="A27" s="34"/>
      <c r="B27" s="35"/>
      <c r="C27" s="36"/>
      <c r="D27" s="35"/>
      <c r="E27" s="37"/>
      <c r="F27" s="37">
        <f>E27/21854*400</f>
        <v>0</v>
      </c>
      <c r="G27" s="37">
        <f>E27/21854*1500</f>
        <v>0</v>
      </c>
    </row>
    <row r="28" spans="1:7" ht="15.75">
      <c r="A28" s="34"/>
      <c r="B28" s="42" t="s">
        <v>7</v>
      </c>
      <c r="C28" s="43">
        <f>SUM(C19:C27)</f>
        <v>9829.78</v>
      </c>
      <c r="D28" s="43">
        <f>SUM(D19:D27)</f>
        <v>13986.519999999999</v>
      </c>
      <c r="E28" s="44">
        <f>SUM(E19:E27)</f>
        <v>1567.7599999999998</v>
      </c>
      <c r="F28" s="44">
        <f>SUM(F19:F27)</f>
        <v>1629.85</v>
      </c>
      <c r="G28" s="44">
        <f>SUM(G19:G27)</f>
        <v>3259.7</v>
      </c>
    </row>
    <row r="29" spans="1:7" ht="15" customHeight="1">
      <c r="A29" s="45"/>
      <c r="B29" s="35" t="s">
        <v>8</v>
      </c>
      <c r="C29" s="36"/>
      <c r="D29" s="35"/>
      <c r="E29" s="37"/>
      <c r="F29" s="44"/>
      <c r="G29" s="44"/>
    </row>
    <row r="30" spans="1:7" ht="15.75">
      <c r="A30" s="34">
        <v>1100</v>
      </c>
      <c r="B30" s="35" t="s">
        <v>69</v>
      </c>
      <c r="C30" s="36">
        <v>7384.09</v>
      </c>
      <c r="D30" s="36">
        <f aca="true" t="shared" si="0" ref="D30:D72">ROUND(C30/0.702804,2)</f>
        <v>10506.61</v>
      </c>
      <c r="E30" s="37">
        <f aca="true" t="shared" si="1" ref="E30:E72">ROUND(D30/6691*750,2)</f>
        <v>1177.7</v>
      </c>
      <c r="F30" s="37">
        <v>1213.03</v>
      </c>
      <c r="G30" s="37">
        <f aca="true" t="shared" si="2" ref="G30:G72">F30*2</f>
        <v>2426.06</v>
      </c>
    </row>
    <row r="31" spans="1:7" ht="15.75">
      <c r="A31" s="34">
        <v>1200</v>
      </c>
      <c r="B31" s="38" t="s">
        <v>66</v>
      </c>
      <c r="C31" s="39">
        <v>1741.91</v>
      </c>
      <c r="D31" s="36">
        <f t="shared" si="0"/>
        <v>2478.51</v>
      </c>
      <c r="E31" s="37">
        <f t="shared" si="1"/>
        <v>277.82</v>
      </c>
      <c r="F31" s="37">
        <v>286.15</v>
      </c>
      <c r="G31" s="37">
        <f t="shared" si="2"/>
        <v>572.3</v>
      </c>
    </row>
    <row r="32" spans="1:7" ht="15.75" hidden="1">
      <c r="A32" s="34">
        <v>2100</v>
      </c>
      <c r="B32" s="46" t="s">
        <v>50</v>
      </c>
      <c r="C32" s="36"/>
      <c r="D32" s="36">
        <f t="shared" si="0"/>
        <v>0</v>
      </c>
      <c r="E32" s="37">
        <f t="shared" si="1"/>
        <v>0</v>
      </c>
      <c r="F32" s="37">
        <f aca="true" t="shared" si="3" ref="F32:F72">E32</f>
        <v>0</v>
      </c>
      <c r="G32" s="37">
        <f t="shared" si="2"/>
        <v>0</v>
      </c>
    </row>
    <row r="33" spans="1:7" ht="15.75">
      <c r="A33" s="47">
        <v>2210</v>
      </c>
      <c r="B33" s="38" t="s">
        <v>46</v>
      </c>
      <c r="C33" s="36">
        <v>21</v>
      </c>
      <c r="D33" s="36">
        <f t="shared" si="0"/>
        <v>29.88</v>
      </c>
      <c r="E33" s="37">
        <f t="shared" si="1"/>
        <v>3.35</v>
      </c>
      <c r="F33" s="37">
        <f t="shared" si="3"/>
        <v>3.35</v>
      </c>
      <c r="G33" s="37">
        <f t="shared" si="2"/>
        <v>6.7</v>
      </c>
    </row>
    <row r="34" spans="1:7" ht="15.75">
      <c r="A34" s="34">
        <v>2222</v>
      </c>
      <c r="B34" s="38" t="s">
        <v>47</v>
      </c>
      <c r="C34" s="36">
        <v>159</v>
      </c>
      <c r="D34" s="36">
        <f t="shared" si="0"/>
        <v>226.24</v>
      </c>
      <c r="E34" s="37">
        <f t="shared" si="1"/>
        <v>25.36</v>
      </c>
      <c r="F34" s="37">
        <f t="shared" si="3"/>
        <v>25.36</v>
      </c>
      <c r="G34" s="37">
        <f t="shared" si="2"/>
        <v>50.72</v>
      </c>
    </row>
    <row r="35" spans="1:7" ht="15.75">
      <c r="A35" s="34">
        <v>2223</v>
      </c>
      <c r="B35" s="38" t="s">
        <v>48</v>
      </c>
      <c r="C35" s="36">
        <v>112</v>
      </c>
      <c r="D35" s="36">
        <f t="shared" si="0"/>
        <v>159.36</v>
      </c>
      <c r="E35" s="37">
        <f t="shared" si="1"/>
        <v>17.86</v>
      </c>
      <c r="F35" s="37">
        <f t="shared" si="3"/>
        <v>17.86</v>
      </c>
      <c r="G35" s="37">
        <f t="shared" si="2"/>
        <v>35.72</v>
      </c>
    </row>
    <row r="36" spans="1:7" ht="15.75">
      <c r="A36" s="34">
        <v>2230</v>
      </c>
      <c r="B36" s="38" t="s">
        <v>49</v>
      </c>
      <c r="C36" s="36">
        <v>8</v>
      </c>
      <c r="D36" s="36">
        <f t="shared" si="0"/>
        <v>11.38</v>
      </c>
      <c r="E36" s="37">
        <f t="shared" si="1"/>
        <v>1.28</v>
      </c>
      <c r="F36" s="37">
        <f t="shared" si="3"/>
        <v>1.28</v>
      </c>
      <c r="G36" s="37">
        <f t="shared" si="2"/>
        <v>2.56</v>
      </c>
    </row>
    <row r="37" spans="1:7" ht="15.75" hidden="1">
      <c r="A37" s="34">
        <v>2241</v>
      </c>
      <c r="B37" s="38" t="s">
        <v>15</v>
      </c>
      <c r="C37" s="36"/>
      <c r="D37" s="36">
        <f t="shared" si="0"/>
        <v>0</v>
      </c>
      <c r="E37" s="37">
        <f t="shared" si="1"/>
        <v>0</v>
      </c>
      <c r="F37" s="37">
        <f t="shared" si="3"/>
        <v>0</v>
      </c>
      <c r="G37" s="37">
        <f t="shared" si="2"/>
        <v>0</v>
      </c>
    </row>
    <row r="38" spans="1:7" ht="15.75">
      <c r="A38" s="34">
        <v>2242</v>
      </c>
      <c r="B38" s="38" t="s">
        <v>16</v>
      </c>
      <c r="C38" s="36">
        <v>41</v>
      </c>
      <c r="D38" s="36">
        <f t="shared" si="0"/>
        <v>58.34</v>
      </c>
      <c r="E38" s="37">
        <f t="shared" si="1"/>
        <v>6.54</v>
      </c>
      <c r="F38" s="37">
        <f t="shared" si="3"/>
        <v>6.54</v>
      </c>
      <c r="G38" s="37">
        <f t="shared" si="2"/>
        <v>13.08</v>
      </c>
    </row>
    <row r="39" spans="1:7" ht="15.75">
      <c r="A39" s="34">
        <v>2243</v>
      </c>
      <c r="B39" s="38" t="s">
        <v>17</v>
      </c>
      <c r="C39" s="36">
        <v>140</v>
      </c>
      <c r="D39" s="36">
        <f t="shared" si="0"/>
        <v>199.2</v>
      </c>
      <c r="E39" s="37">
        <f t="shared" si="1"/>
        <v>22.33</v>
      </c>
      <c r="F39" s="37">
        <f t="shared" si="3"/>
        <v>22.33</v>
      </c>
      <c r="G39" s="37">
        <f t="shared" si="2"/>
        <v>44.66</v>
      </c>
    </row>
    <row r="40" spans="1:7" ht="15.75">
      <c r="A40" s="34">
        <v>2244</v>
      </c>
      <c r="B40" s="38" t="s">
        <v>18</v>
      </c>
      <c r="C40" s="36">
        <v>2056.28</v>
      </c>
      <c r="D40" s="36">
        <f t="shared" si="0"/>
        <v>2925.82</v>
      </c>
      <c r="E40" s="37">
        <f t="shared" si="1"/>
        <v>327.96</v>
      </c>
      <c r="F40" s="37">
        <f t="shared" si="3"/>
        <v>327.96</v>
      </c>
      <c r="G40" s="37">
        <f t="shared" si="2"/>
        <v>655.92</v>
      </c>
    </row>
    <row r="41" spans="1:7" ht="15.75">
      <c r="A41" s="34">
        <v>2247</v>
      </c>
      <c r="B41" s="31" t="s">
        <v>19</v>
      </c>
      <c r="C41" s="36">
        <v>11</v>
      </c>
      <c r="D41" s="36">
        <f t="shared" si="0"/>
        <v>15.65</v>
      </c>
      <c r="E41" s="37">
        <f t="shared" si="1"/>
        <v>1.75</v>
      </c>
      <c r="F41" s="37">
        <f t="shared" si="3"/>
        <v>1.75</v>
      </c>
      <c r="G41" s="37">
        <f t="shared" si="2"/>
        <v>3.5</v>
      </c>
    </row>
    <row r="42" spans="1:7" ht="15.75">
      <c r="A42" s="34">
        <v>2249</v>
      </c>
      <c r="B42" s="38" t="s">
        <v>20</v>
      </c>
      <c r="C42" s="36">
        <v>51</v>
      </c>
      <c r="D42" s="36">
        <f t="shared" si="0"/>
        <v>72.57</v>
      </c>
      <c r="E42" s="37">
        <f t="shared" si="1"/>
        <v>8.13</v>
      </c>
      <c r="F42" s="37">
        <f t="shared" si="3"/>
        <v>8.13</v>
      </c>
      <c r="G42" s="37">
        <f t="shared" si="2"/>
        <v>16.26</v>
      </c>
    </row>
    <row r="43" spans="1:7" ht="15.75">
      <c r="A43" s="34">
        <v>2251</v>
      </c>
      <c r="B43" s="38" t="s">
        <v>12</v>
      </c>
      <c r="C43" s="36">
        <v>154</v>
      </c>
      <c r="D43" s="36">
        <f t="shared" si="0"/>
        <v>219.12</v>
      </c>
      <c r="E43" s="37">
        <f t="shared" si="1"/>
        <v>24.56</v>
      </c>
      <c r="F43" s="37">
        <f t="shared" si="3"/>
        <v>24.56</v>
      </c>
      <c r="G43" s="37">
        <f t="shared" si="2"/>
        <v>49.12</v>
      </c>
    </row>
    <row r="44" spans="1:7" ht="15.75" hidden="1">
      <c r="A44" s="34">
        <v>2252</v>
      </c>
      <c r="B44" s="38" t="s">
        <v>13</v>
      </c>
      <c r="C44" s="36"/>
      <c r="D44" s="36">
        <f t="shared" si="0"/>
        <v>0</v>
      </c>
      <c r="E44" s="37">
        <f t="shared" si="1"/>
        <v>0</v>
      </c>
      <c r="F44" s="37">
        <f t="shared" si="3"/>
        <v>0</v>
      </c>
      <c r="G44" s="37">
        <f t="shared" si="2"/>
        <v>0</v>
      </c>
    </row>
    <row r="45" spans="1:7" ht="15.75" hidden="1">
      <c r="A45" s="34">
        <v>2259</v>
      </c>
      <c r="B45" s="38" t="s">
        <v>14</v>
      </c>
      <c r="C45" s="36">
        <v>0</v>
      </c>
      <c r="D45" s="36">
        <f t="shared" si="0"/>
        <v>0</v>
      </c>
      <c r="E45" s="37">
        <f t="shared" si="1"/>
        <v>0</v>
      </c>
      <c r="F45" s="37">
        <f t="shared" si="3"/>
        <v>0</v>
      </c>
      <c r="G45" s="37">
        <f t="shared" si="2"/>
        <v>0</v>
      </c>
    </row>
    <row r="46" spans="1:7" ht="15.75">
      <c r="A46" s="34">
        <v>2261</v>
      </c>
      <c r="B46" s="38" t="s">
        <v>21</v>
      </c>
      <c r="C46" s="36">
        <v>27</v>
      </c>
      <c r="D46" s="36">
        <f t="shared" si="0"/>
        <v>38.42</v>
      </c>
      <c r="E46" s="37">
        <f t="shared" si="1"/>
        <v>4.31</v>
      </c>
      <c r="F46" s="37">
        <f t="shared" si="3"/>
        <v>4.31</v>
      </c>
      <c r="G46" s="37">
        <f t="shared" si="2"/>
        <v>8.62</v>
      </c>
    </row>
    <row r="47" spans="1:7" ht="15.75">
      <c r="A47" s="34">
        <v>2262</v>
      </c>
      <c r="B47" s="38" t="s">
        <v>22</v>
      </c>
      <c r="C47" s="36">
        <v>121</v>
      </c>
      <c r="D47" s="36">
        <f t="shared" si="0"/>
        <v>172.17</v>
      </c>
      <c r="E47" s="37">
        <f t="shared" si="1"/>
        <v>19.3</v>
      </c>
      <c r="F47" s="37">
        <f t="shared" si="3"/>
        <v>19.3</v>
      </c>
      <c r="G47" s="37">
        <f t="shared" si="2"/>
        <v>38.6</v>
      </c>
    </row>
    <row r="48" spans="1:7" ht="15.75">
      <c r="A48" s="34">
        <v>2263</v>
      </c>
      <c r="B48" s="38" t="s">
        <v>23</v>
      </c>
      <c r="C48" s="36">
        <v>449</v>
      </c>
      <c r="D48" s="36">
        <f t="shared" si="0"/>
        <v>638.87</v>
      </c>
      <c r="E48" s="37">
        <f t="shared" si="1"/>
        <v>71.61</v>
      </c>
      <c r="F48" s="37">
        <f t="shared" si="3"/>
        <v>71.61</v>
      </c>
      <c r="G48" s="37">
        <f t="shared" si="2"/>
        <v>143.22</v>
      </c>
    </row>
    <row r="49" spans="1:7" ht="15.75">
      <c r="A49" s="34">
        <v>2264</v>
      </c>
      <c r="B49" s="38" t="s">
        <v>24</v>
      </c>
      <c r="C49" s="36">
        <v>2</v>
      </c>
      <c r="D49" s="36">
        <f t="shared" si="0"/>
        <v>2.85</v>
      </c>
      <c r="E49" s="37">
        <f t="shared" si="1"/>
        <v>0.32</v>
      </c>
      <c r="F49" s="37">
        <f t="shared" si="3"/>
        <v>0.32</v>
      </c>
      <c r="G49" s="37">
        <f t="shared" si="2"/>
        <v>0.64</v>
      </c>
    </row>
    <row r="50" spans="1:7" ht="15.75">
      <c r="A50" s="34">
        <v>2279</v>
      </c>
      <c r="B50" s="38" t="s">
        <v>25</v>
      </c>
      <c r="C50" s="36">
        <v>507</v>
      </c>
      <c r="D50" s="36">
        <f t="shared" si="0"/>
        <v>721.4</v>
      </c>
      <c r="E50" s="37">
        <f t="shared" si="1"/>
        <v>80.86</v>
      </c>
      <c r="F50" s="37">
        <f t="shared" si="3"/>
        <v>80.86</v>
      </c>
      <c r="G50" s="37">
        <f t="shared" si="2"/>
        <v>161.72</v>
      </c>
    </row>
    <row r="51" spans="1:7" ht="15.75">
      <c r="A51" s="34">
        <v>2311</v>
      </c>
      <c r="B51" s="38" t="s">
        <v>26</v>
      </c>
      <c r="C51" s="36">
        <v>46</v>
      </c>
      <c r="D51" s="36">
        <f t="shared" si="0"/>
        <v>65.45</v>
      </c>
      <c r="E51" s="37">
        <f t="shared" si="1"/>
        <v>7.34</v>
      </c>
      <c r="F51" s="37">
        <f t="shared" si="3"/>
        <v>7.34</v>
      </c>
      <c r="G51" s="37">
        <f t="shared" si="2"/>
        <v>14.68</v>
      </c>
    </row>
    <row r="52" spans="1:7" ht="15.75">
      <c r="A52" s="34">
        <v>2312</v>
      </c>
      <c r="B52" s="38" t="s">
        <v>27</v>
      </c>
      <c r="C52" s="36">
        <v>88</v>
      </c>
      <c r="D52" s="36">
        <f t="shared" si="0"/>
        <v>125.21</v>
      </c>
      <c r="E52" s="37">
        <f t="shared" si="1"/>
        <v>14.03</v>
      </c>
      <c r="F52" s="37">
        <f t="shared" si="3"/>
        <v>14.03</v>
      </c>
      <c r="G52" s="37">
        <f t="shared" si="2"/>
        <v>28.06</v>
      </c>
    </row>
    <row r="53" spans="1:7" ht="15.75">
      <c r="A53" s="34">
        <v>2321</v>
      </c>
      <c r="B53" s="38" t="s">
        <v>28</v>
      </c>
      <c r="C53" s="36">
        <v>214</v>
      </c>
      <c r="D53" s="36">
        <f t="shared" si="0"/>
        <v>304.49</v>
      </c>
      <c r="E53" s="37">
        <f t="shared" si="1"/>
        <v>34.13</v>
      </c>
      <c r="F53" s="37">
        <f t="shared" si="3"/>
        <v>34.13</v>
      </c>
      <c r="G53" s="37">
        <f t="shared" si="2"/>
        <v>68.26</v>
      </c>
    </row>
    <row r="54" spans="1:7" ht="15.75">
      <c r="A54" s="34">
        <v>2322</v>
      </c>
      <c r="B54" s="38" t="s">
        <v>29</v>
      </c>
      <c r="C54" s="36">
        <v>112</v>
      </c>
      <c r="D54" s="36">
        <f t="shared" si="0"/>
        <v>159.36</v>
      </c>
      <c r="E54" s="37">
        <f t="shared" si="1"/>
        <v>17.86</v>
      </c>
      <c r="F54" s="37">
        <v>17.11</v>
      </c>
      <c r="G54" s="37">
        <f t="shared" si="2"/>
        <v>34.22</v>
      </c>
    </row>
    <row r="55" spans="1:7" ht="15.75">
      <c r="A55" s="34">
        <v>2341</v>
      </c>
      <c r="B55" s="38" t="s">
        <v>30</v>
      </c>
      <c r="C55" s="36">
        <v>65</v>
      </c>
      <c r="D55" s="36">
        <f t="shared" si="0"/>
        <v>92.49</v>
      </c>
      <c r="E55" s="37">
        <f t="shared" si="1"/>
        <v>10.37</v>
      </c>
      <c r="F55" s="37">
        <f t="shared" si="3"/>
        <v>10.37</v>
      </c>
      <c r="G55" s="37">
        <f t="shared" si="2"/>
        <v>20.74</v>
      </c>
    </row>
    <row r="56" spans="1:7" ht="15" customHeight="1">
      <c r="A56" s="34">
        <v>2344</v>
      </c>
      <c r="B56" s="38" t="s">
        <v>31</v>
      </c>
      <c r="C56" s="36">
        <v>1</v>
      </c>
      <c r="D56" s="36">
        <f t="shared" si="0"/>
        <v>1.42</v>
      </c>
      <c r="E56" s="37">
        <f t="shared" si="1"/>
        <v>0.16</v>
      </c>
      <c r="F56" s="37">
        <f t="shared" si="3"/>
        <v>0.16</v>
      </c>
      <c r="G56" s="37">
        <f t="shared" si="2"/>
        <v>0.32</v>
      </c>
    </row>
    <row r="57" spans="1:7" ht="14.25" customHeight="1">
      <c r="A57" s="34">
        <v>2350</v>
      </c>
      <c r="B57" s="38" t="s">
        <v>32</v>
      </c>
      <c r="C57" s="36">
        <v>400</v>
      </c>
      <c r="D57" s="36">
        <f t="shared" si="0"/>
        <v>569.15</v>
      </c>
      <c r="E57" s="37">
        <f t="shared" si="1"/>
        <v>63.8</v>
      </c>
      <c r="F57" s="37">
        <f t="shared" si="3"/>
        <v>63.8</v>
      </c>
      <c r="G57" s="37">
        <f t="shared" si="2"/>
        <v>127.6</v>
      </c>
    </row>
    <row r="58" spans="1:7" ht="15.75">
      <c r="A58" s="34">
        <v>2361</v>
      </c>
      <c r="B58" s="38" t="s">
        <v>33</v>
      </c>
      <c r="C58" s="36">
        <v>245</v>
      </c>
      <c r="D58" s="36">
        <f t="shared" si="0"/>
        <v>348.6</v>
      </c>
      <c r="E58" s="37">
        <f t="shared" si="1"/>
        <v>39.07</v>
      </c>
      <c r="F58" s="37">
        <f t="shared" si="3"/>
        <v>39.07</v>
      </c>
      <c r="G58" s="37">
        <f t="shared" si="2"/>
        <v>78.14</v>
      </c>
    </row>
    <row r="59" spans="1:7" ht="15.75" hidden="1">
      <c r="A59" s="34">
        <v>2362</v>
      </c>
      <c r="B59" s="38" t="s">
        <v>34</v>
      </c>
      <c r="C59" s="36"/>
      <c r="D59" s="36">
        <f t="shared" si="0"/>
        <v>0</v>
      </c>
      <c r="E59" s="37">
        <f t="shared" si="1"/>
        <v>0</v>
      </c>
      <c r="F59" s="37">
        <f t="shared" si="3"/>
        <v>0</v>
      </c>
      <c r="G59" s="37">
        <f t="shared" si="2"/>
        <v>0</v>
      </c>
    </row>
    <row r="60" spans="1:7" ht="15.75" hidden="1">
      <c r="A60" s="34">
        <v>2363</v>
      </c>
      <c r="B60" s="38" t="s">
        <v>35</v>
      </c>
      <c r="C60" s="36"/>
      <c r="D60" s="36">
        <f t="shared" si="0"/>
        <v>0</v>
      </c>
      <c r="E60" s="37">
        <f t="shared" si="1"/>
        <v>0</v>
      </c>
      <c r="F60" s="37">
        <f t="shared" si="3"/>
        <v>0</v>
      </c>
      <c r="G60" s="37">
        <f t="shared" si="2"/>
        <v>0</v>
      </c>
    </row>
    <row r="61" spans="1:7" ht="15.75" hidden="1">
      <c r="A61" s="34">
        <v>2370</v>
      </c>
      <c r="B61" s="38" t="s">
        <v>36</v>
      </c>
      <c r="C61" s="36"/>
      <c r="D61" s="36">
        <f t="shared" si="0"/>
        <v>0</v>
      </c>
      <c r="E61" s="37">
        <f t="shared" si="1"/>
        <v>0</v>
      </c>
      <c r="F61" s="37">
        <f t="shared" si="3"/>
        <v>0</v>
      </c>
      <c r="G61" s="37">
        <f t="shared" si="2"/>
        <v>0</v>
      </c>
    </row>
    <row r="62" spans="1:7" ht="15.75">
      <c r="A62" s="34">
        <v>2400</v>
      </c>
      <c r="B62" s="38" t="s">
        <v>51</v>
      </c>
      <c r="C62" s="36">
        <v>18</v>
      </c>
      <c r="D62" s="36">
        <f t="shared" si="0"/>
        <v>25.61</v>
      </c>
      <c r="E62" s="37">
        <f t="shared" si="1"/>
        <v>2.87</v>
      </c>
      <c r="F62" s="37">
        <f t="shared" si="3"/>
        <v>2.87</v>
      </c>
      <c r="G62" s="37">
        <f t="shared" si="2"/>
        <v>5.74</v>
      </c>
    </row>
    <row r="63" spans="1:7" ht="15.75" hidden="1">
      <c r="A63" s="34">
        <v>2512</v>
      </c>
      <c r="B63" s="38" t="s">
        <v>37</v>
      </c>
      <c r="C63" s="36">
        <v>0</v>
      </c>
      <c r="D63" s="36">
        <f t="shared" si="0"/>
        <v>0</v>
      </c>
      <c r="E63" s="37">
        <f t="shared" si="1"/>
        <v>0</v>
      </c>
      <c r="F63" s="37">
        <f t="shared" si="3"/>
        <v>0</v>
      </c>
      <c r="G63" s="37">
        <f t="shared" si="2"/>
        <v>0</v>
      </c>
    </row>
    <row r="64" spans="1:7" ht="15" customHeight="1">
      <c r="A64" s="34">
        <v>2513</v>
      </c>
      <c r="B64" s="38" t="s">
        <v>38</v>
      </c>
      <c r="C64" s="36">
        <v>327</v>
      </c>
      <c r="D64" s="36">
        <f t="shared" si="0"/>
        <v>465.28</v>
      </c>
      <c r="E64" s="37">
        <f t="shared" si="1"/>
        <v>52.15</v>
      </c>
      <c r="F64" s="37">
        <f t="shared" si="3"/>
        <v>52.15</v>
      </c>
      <c r="G64" s="37">
        <f t="shared" si="2"/>
        <v>104.3</v>
      </c>
    </row>
    <row r="65" spans="1:7" ht="16.5" customHeight="1">
      <c r="A65" s="33">
        <v>2515</v>
      </c>
      <c r="B65" s="38" t="s">
        <v>39</v>
      </c>
      <c r="C65" s="36">
        <v>13</v>
      </c>
      <c r="D65" s="36">
        <f t="shared" si="0"/>
        <v>18.5</v>
      </c>
      <c r="E65" s="37">
        <f t="shared" si="1"/>
        <v>2.07</v>
      </c>
      <c r="F65" s="37">
        <f t="shared" si="3"/>
        <v>2.07</v>
      </c>
      <c r="G65" s="37">
        <f t="shared" si="2"/>
        <v>4.14</v>
      </c>
    </row>
    <row r="66" spans="1:7" ht="15.75">
      <c r="A66" s="34">
        <v>2519</v>
      </c>
      <c r="B66" s="48" t="s">
        <v>42</v>
      </c>
      <c r="C66" s="37">
        <v>79</v>
      </c>
      <c r="D66" s="36">
        <f t="shared" si="0"/>
        <v>112.41</v>
      </c>
      <c r="E66" s="37">
        <f t="shared" si="1"/>
        <v>12.6</v>
      </c>
      <c r="F66" s="37">
        <f t="shared" si="3"/>
        <v>12.6</v>
      </c>
      <c r="G66" s="37">
        <f t="shared" si="2"/>
        <v>25.2</v>
      </c>
    </row>
    <row r="67" spans="1:7" ht="15.75" hidden="1">
      <c r="A67" s="33">
        <v>6240</v>
      </c>
      <c r="B67" s="38"/>
      <c r="C67" s="36"/>
      <c r="D67" s="36">
        <f t="shared" si="0"/>
        <v>0</v>
      </c>
      <c r="E67" s="37">
        <f t="shared" si="1"/>
        <v>0</v>
      </c>
      <c r="F67" s="37">
        <f t="shared" si="3"/>
        <v>0</v>
      </c>
      <c r="G67" s="37">
        <f t="shared" si="2"/>
        <v>0</v>
      </c>
    </row>
    <row r="68" spans="1:7" ht="15.75" hidden="1">
      <c r="A68" s="33">
        <v>6290</v>
      </c>
      <c r="B68" s="38"/>
      <c r="C68" s="36"/>
      <c r="D68" s="36">
        <f t="shared" si="0"/>
        <v>0</v>
      </c>
      <c r="E68" s="37">
        <f t="shared" si="1"/>
        <v>0</v>
      </c>
      <c r="F68" s="37">
        <f t="shared" si="3"/>
        <v>0</v>
      </c>
      <c r="G68" s="37">
        <f t="shared" si="2"/>
        <v>0</v>
      </c>
    </row>
    <row r="69" spans="1:7" ht="15.75">
      <c r="A69" s="33">
        <v>5121</v>
      </c>
      <c r="B69" s="38" t="s">
        <v>40</v>
      </c>
      <c r="C69" s="36">
        <v>57</v>
      </c>
      <c r="D69" s="36">
        <f t="shared" si="0"/>
        <v>81.1</v>
      </c>
      <c r="E69" s="37">
        <f t="shared" si="1"/>
        <v>9.09</v>
      </c>
      <c r="F69" s="37">
        <f t="shared" si="3"/>
        <v>9.09</v>
      </c>
      <c r="G69" s="37">
        <f t="shared" si="2"/>
        <v>18.18</v>
      </c>
    </row>
    <row r="70" spans="1:7" ht="15.75">
      <c r="A70" s="33">
        <v>5232</v>
      </c>
      <c r="B70" s="38" t="s">
        <v>41</v>
      </c>
      <c r="C70" s="36">
        <v>7</v>
      </c>
      <c r="D70" s="36">
        <v>25.28</v>
      </c>
      <c r="E70" s="37">
        <v>2.84</v>
      </c>
      <c r="F70" s="37">
        <f t="shared" si="3"/>
        <v>2.84</v>
      </c>
      <c r="G70" s="37">
        <f t="shared" si="2"/>
        <v>5.68</v>
      </c>
    </row>
    <row r="71" spans="1:7" ht="15.75" hidden="1">
      <c r="A71" s="33">
        <v>5238</v>
      </c>
      <c r="B71" s="38" t="s">
        <v>43</v>
      </c>
      <c r="C71" s="36"/>
      <c r="D71" s="36">
        <f t="shared" si="0"/>
        <v>0</v>
      </c>
      <c r="E71" s="37">
        <f t="shared" si="1"/>
        <v>0</v>
      </c>
      <c r="F71" s="37">
        <f t="shared" si="3"/>
        <v>0</v>
      </c>
      <c r="G71" s="37">
        <f t="shared" si="2"/>
        <v>0</v>
      </c>
    </row>
    <row r="72" spans="1:7" ht="15.75">
      <c r="A72" s="34">
        <v>5240</v>
      </c>
      <c r="B72" s="48" t="s">
        <v>44</v>
      </c>
      <c r="C72" s="37">
        <v>2</v>
      </c>
      <c r="D72" s="36">
        <f t="shared" si="0"/>
        <v>2.85</v>
      </c>
      <c r="E72" s="37">
        <f t="shared" si="1"/>
        <v>0.32</v>
      </c>
      <c r="F72" s="37">
        <f t="shared" si="3"/>
        <v>0.32</v>
      </c>
      <c r="G72" s="37">
        <f t="shared" si="2"/>
        <v>0.64</v>
      </c>
    </row>
    <row r="73" spans="1:7" ht="15.75" hidden="1">
      <c r="A73" s="33">
        <v>5250</v>
      </c>
      <c r="B73" s="38" t="s">
        <v>45</v>
      </c>
      <c r="C73" s="36"/>
      <c r="D73" s="38"/>
      <c r="E73" s="37"/>
      <c r="F73" s="37">
        <f>E73/21854*400</f>
        <v>0</v>
      </c>
      <c r="G73" s="37">
        <f>E73/21854*1500</f>
        <v>0</v>
      </c>
    </row>
    <row r="74" spans="1:7" ht="15.75">
      <c r="A74" s="49"/>
      <c r="B74" s="50" t="s">
        <v>9</v>
      </c>
      <c r="C74" s="43">
        <f>SUM(C30:C73)</f>
        <v>14659.28</v>
      </c>
      <c r="D74" s="43">
        <f>SUM(D30:D73)</f>
        <v>20873.589999999993</v>
      </c>
      <c r="E74" s="44">
        <f>SUM(E30:E73)</f>
        <v>2339.7400000000007</v>
      </c>
      <c r="F74" s="44">
        <f>SUM(F30:F73)</f>
        <v>2382.6500000000005</v>
      </c>
      <c r="G74" s="44">
        <f>SUM(G30:G73)</f>
        <v>4765.300000000001</v>
      </c>
    </row>
    <row r="75" spans="1:7" ht="15.75">
      <c r="A75" s="49"/>
      <c r="B75" s="50" t="s">
        <v>52</v>
      </c>
      <c r="C75" s="43">
        <f>C74+C28</f>
        <v>24489.06</v>
      </c>
      <c r="D75" s="43">
        <f>D74+D28</f>
        <v>34860.10999999999</v>
      </c>
      <c r="E75" s="44">
        <f>E74+E28</f>
        <v>3907.5000000000005</v>
      </c>
      <c r="F75" s="44">
        <f>F74+F28</f>
        <v>4012.5000000000005</v>
      </c>
      <c r="G75" s="44">
        <f>G74+G28</f>
        <v>8025.000000000001</v>
      </c>
    </row>
    <row r="76" spans="1:7" ht="15.75">
      <c r="A76" s="18"/>
      <c r="B76" s="24"/>
      <c r="C76" s="51"/>
      <c r="D76" s="51"/>
      <c r="E76" s="60"/>
      <c r="F76" s="60"/>
      <c r="G76" s="60"/>
    </row>
    <row r="77" spans="1:7" ht="15.75" customHeight="1">
      <c r="A77" s="125" t="s">
        <v>70</v>
      </c>
      <c r="B77" s="126"/>
      <c r="C77" s="53">
        <v>6691</v>
      </c>
      <c r="D77" s="27">
        <v>6691</v>
      </c>
      <c r="E77" s="61">
        <v>750</v>
      </c>
      <c r="F77" s="61">
        <v>750</v>
      </c>
      <c r="G77" s="61">
        <v>1500</v>
      </c>
    </row>
    <row r="78" spans="1:7" ht="15.75">
      <c r="A78" s="125" t="s">
        <v>117</v>
      </c>
      <c r="B78" s="126"/>
      <c r="C78" s="54">
        <f>C75/C77</f>
        <v>3.66</v>
      </c>
      <c r="D78" s="43">
        <f>ROUND(D75/D77,2)</f>
        <v>5.21</v>
      </c>
      <c r="E78" s="44">
        <f>ROUND(E75/E77,2)</f>
        <v>5.21</v>
      </c>
      <c r="F78" s="44">
        <f>ROUND(F75/F77,2)</f>
        <v>5.35</v>
      </c>
      <c r="G78" s="44">
        <f>ROUND(G75/G77,2)</f>
        <v>5.35</v>
      </c>
    </row>
    <row r="79" spans="1:7" ht="15.75">
      <c r="A79" s="24"/>
      <c r="B79" s="20"/>
      <c r="C79" s="20"/>
      <c r="D79" s="20"/>
      <c r="E79" s="62"/>
      <c r="F79" s="62"/>
      <c r="G79" s="62"/>
    </row>
    <row r="80" spans="1:7" s="4" customFormat="1" ht="15" customHeight="1">
      <c r="A80" s="125" t="s">
        <v>71</v>
      </c>
      <c r="B80" s="126"/>
      <c r="C80" s="52"/>
      <c r="D80" s="52"/>
      <c r="E80" s="63"/>
      <c r="F80" s="63"/>
      <c r="G80" s="63"/>
    </row>
    <row r="81" spans="1:7" s="4" customFormat="1" ht="15.75">
      <c r="A81" s="125" t="s">
        <v>119</v>
      </c>
      <c r="B81" s="126"/>
      <c r="C81" s="52"/>
      <c r="D81" s="52"/>
      <c r="E81" s="63"/>
      <c r="F81" s="63"/>
      <c r="G81" s="63"/>
    </row>
    <row r="82" spans="1:7" s="4" customFormat="1" ht="15.75">
      <c r="A82" s="56"/>
      <c r="B82" s="56"/>
      <c r="C82" s="56"/>
      <c r="D82" s="56"/>
      <c r="E82" s="56"/>
      <c r="F82" s="56"/>
      <c r="G82" s="56"/>
    </row>
    <row r="83" spans="1:7" s="4" customFormat="1" ht="15.75">
      <c r="A83" s="56" t="s">
        <v>72</v>
      </c>
      <c r="B83" s="56"/>
      <c r="C83" s="56"/>
      <c r="D83" s="56"/>
      <c r="E83" s="56"/>
      <c r="F83" s="56"/>
      <c r="G83" s="56"/>
    </row>
    <row r="84" spans="1:7" s="4" customFormat="1" ht="15.75">
      <c r="A84" s="56"/>
      <c r="B84" s="56"/>
      <c r="C84" s="56"/>
      <c r="D84" s="56"/>
      <c r="E84" s="56"/>
      <c r="F84" s="56"/>
      <c r="G84" s="56"/>
    </row>
    <row r="85" spans="1:7" s="4" customFormat="1" ht="15.75">
      <c r="A85" s="56" t="s">
        <v>83</v>
      </c>
      <c r="B85" s="57"/>
      <c r="C85" s="57"/>
      <c r="D85" s="57"/>
      <c r="E85" s="56"/>
      <c r="F85" s="56"/>
      <c r="G85" s="56"/>
    </row>
    <row r="86" spans="1:7" s="4" customFormat="1" ht="13.5" customHeight="1">
      <c r="A86" s="56"/>
      <c r="B86" s="58" t="s">
        <v>73</v>
      </c>
      <c r="C86" s="58"/>
      <c r="D86" s="58"/>
      <c r="E86" s="56"/>
      <c r="F86" s="56"/>
      <c r="G86" s="56"/>
    </row>
    <row r="87" spans="1:7" ht="15.75">
      <c r="A87" s="12"/>
      <c r="B87" s="12"/>
      <c r="C87" s="12"/>
      <c r="D87" s="12"/>
      <c r="E87" s="12"/>
      <c r="F87" s="25"/>
      <c r="G87" s="25"/>
    </row>
    <row r="89" spans="1:7" ht="20.25">
      <c r="A89" s="152" t="s">
        <v>110</v>
      </c>
      <c r="B89" s="153"/>
      <c r="C89"/>
      <c r="D89" s="113" t="s">
        <v>111</v>
      </c>
      <c r="F89" s="151" t="s">
        <v>111</v>
      </c>
      <c r="G89" s="151"/>
    </row>
    <row r="90" spans="1:7" ht="20.25">
      <c r="A90" s="117"/>
      <c r="B90" s="118"/>
      <c r="C90"/>
      <c r="D90" s="113"/>
      <c r="F90" s="116"/>
      <c r="G90" s="116"/>
    </row>
    <row r="91" spans="1:7" ht="20.25">
      <c r="A91" s="117"/>
      <c r="B91" s="118"/>
      <c r="C91"/>
      <c r="D91" s="113"/>
      <c r="F91" s="116"/>
      <c r="G91" s="116"/>
    </row>
    <row r="92" spans="1:4" ht="15">
      <c r="A92" s="114"/>
      <c r="B92" s="114"/>
      <c r="C92"/>
      <c r="D92"/>
    </row>
    <row r="93" spans="1:4" ht="15">
      <c r="A93" s="114"/>
      <c r="B93" s="114"/>
      <c r="C93"/>
      <c r="D93"/>
    </row>
    <row r="94" spans="1:4" ht="15">
      <c r="A94" s="154" t="s">
        <v>120</v>
      </c>
      <c r="B94" s="154"/>
      <c r="C94"/>
      <c r="D94"/>
    </row>
    <row r="95" spans="1:4" ht="15">
      <c r="A95" s="114"/>
      <c r="B95" s="114"/>
      <c r="C95"/>
      <c r="D95"/>
    </row>
    <row r="96" spans="1:4" ht="15">
      <c r="A96" s="155" t="s">
        <v>112</v>
      </c>
      <c r="B96" s="155"/>
      <c r="C96"/>
      <c r="D96"/>
    </row>
    <row r="97" spans="1:4" ht="15">
      <c r="A97" s="156" t="s">
        <v>113</v>
      </c>
      <c r="B97" s="154"/>
      <c r="C97" s="115"/>
      <c r="D97"/>
    </row>
    <row r="98" spans="1:4" ht="15">
      <c r="A98" s="154" t="s">
        <v>114</v>
      </c>
      <c r="B98" s="154"/>
      <c r="C98"/>
      <c r="D98"/>
    </row>
  </sheetData>
  <sheetProtection/>
  <mergeCells count="20">
    <mergeCell ref="F89:G89"/>
    <mergeCell ref="A89:B89"/>
    <mergeCell ref="A94:B94"/>
    <mergeCell ref="A96:B96"/>
    <mergeCell ref="A97:B97"/>
    <mergeCell ref="A98:B98"/>
    <mergeCell ref="B1:F1"/>
    <mergeCell ref="A10:E10"/>
    <mergeCell ref="B11:E11"/>
    <mergeCell ref="B12:E12"/>
    <mergeCell ref="B13:E13"/>
    <mergeCell ref="A7:G7"/>
    <mergeCell ref="F3:G3"/>
    <mergeCell ref="F4:G4"/>
    <mergeCell ref="A80:B80"/>
    <mergeCell ref="A81:B81"/>
    <mergeCell ref="A77:B77"/>
    <mergeCell ref="A78:B78"/>
    <mergeCell ref="B8:E8"/>
    <mergeCell ref="A9:E9"/>
  </mergeCells>
  <hyperlinks>
    <hyperlink ref="A97" r:id="rId1" display="Inese.Kise@lm.gov.lv,"/>
  </hyperlinks>
  <printOptions/>
  <pageMargins left="0.9453125" right="0.5671875" top="0.6692913385826772" bottom="0.984251968503937" header="0.5118110236220472" footer="0.5118110236220472"/>
  <pageSetup firstPageNumber="12" useFirstPageNumber="1" fitToHeight="0" horizontalDpi="600" verticalDpi="600" orientation="portrait" paperSize="9" scale="55" r:id="rId2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view="pageLayout" workbookViewId="0" topLeftCell="A2">
      <selection activeCell="F3" sqref="F3:G3"/>
    </sheetView>
  </sheetViews>
  <sheetFormatPr defaultColWidth="9.140625" defaultRowHeight="12.75"/>
  <cols>
    <col min="1" max="1" width="13.7109375" style="1" customWidth="1"/>
    <col min="2" max="2" width="99.7109375" style="1" customWidth="1"/>
    <col min="3" max="3" width="20.8515625" style="1" hidden="1" customWidth="1"/>
    <col min="4" max="5" width="21.57421875" style="1" hidden="1" customWidth="1"/>
    <col min="6" max="6" width="21.57421875" style="6" hidden="1" customWidth="1"/>
    <col min="7" max="7" width="40.421875" style="6" customWidth="1"/>
    <col min="8" max="8" width="40.421875" style="1" customWidth="1"/>
    <col min="9" max="16384" width="9.140625" style="1" customWidth="1"/>
  </cols>
  <sheetData>
    <row r="1" spans="2:7" s="6" customFormat="1" ht="15.75">
      <c r="B1" s="132"/>
      <c r="C1" s="132"/>
      <c r="D1" s="132"/>
      <c r="E1" s="132"/>
      <c r="F1" s="133"/>
      <c r="G1" s="18" t="s">
        <v>11</v>
      </c>
    </row>
    <row r="2" spans="2:7" s="6" customFormat="1" ht="15" customHeight="1">
      <c r="B2" s="19"/>
      <c r="C2" s="19"/>
      <c r="D2" s="19"/>
      <c r="E2" s="19"/>
      <c r="F2" s="19"/>
      <c r="G2" s="18" t="s">
        <v>74</v>
      </c>
    </row>
    <row r="3" spans="2:7" s="6" customFormat="1" ht="15" customHeight="1">
      <c r="B3" s="19"/>
      <c r="C3" s="19"/>
      <c r="D3" s="19"/>
      <c r="E3" s="19"/>
      <c r="F3" s="138" t="s">
        <v>75</v>
      </c>
      <c r="G3" s="139"/>
    </row>
    <row r="4" spans="2:7" s="6" customFormat="1" ht="15.75">
      <c r="B4" s="23"/>
      <c r="C4" s="23"/>
      <c r="D4" s="23"/>
      <c r="E4" s="16"/>
      <c r="F4" s="134" t="s">
        <v>80</v>
      </c>
      <c r="G4" s="135"/>
    </row>
    <row r="5" spans="2:7" s="6" customFormat="1" ht="15.75">
      <c r="B5" s="21"/>
      <c r="C5" s="21"/>
      <c r="D5" s="21"/>
      <c r="E5" s="22"/>
      <c r="F5" s="22"/>
      <c r="G5" s="23" t="s">
        <v>81</v>
      </c>
    </row>
    <row r="6" spans="1:7" ht="15">
      <c r="A6" s="6"/>
      <c r="B6" s="6"/>
      <c r="C6" s="6"/>
      <c r="D6" s="6"/>
      <c r="E6" s="7"/>
      <c r="F6" s="2"/>
      <c r="G6" s="2"/>
    </row>
    <row r="7" spans="1:7" ht="15.75" customHeight="1">
      <c r="A7" s="123" t="s">
        <v>10</v>
      </c>
      <c r="B7" s="123"/>
      <c r="C7" s="123"/>
      <c r="D7" s="123"/>
      <c r="E7" s="123"/>
      <c r="F7" s="123"/>
      <c r="G7" s="123"/>
    </row>
    <row r="8" spans="1:7" ht="15.75" customHeight="1">
      <c r="A8" s="6"/>
      <c r="B8" s="131"/>
      <c r="C8" s="131"/>
      <c r="D8" s="131"/>
      <c r="E8" s="131"/>
      <c r="F8" s="2"/>
      <c r="G8" s="2"/>
    </row>
    <row r="9" spans="1:7" ht="15.75" customHeight="1">
      <c r="A9" s="127" t="s">
        <v>1</v>
      </c>
      <c r="B9" s="127"/>
      <c r="C9" s="127"/>
      <c r="D9" s="127"/>
      <c r="E9" s="127"/>
      <c r="F9" s="24"/>
      <c r="G9" s="24"/>
    </row>
    <row r="10" spans="1:7" ht="15" customHeight="1">
      <c r="A10" s="127" t="s">
        <v>0</v>
      </c>
      <c r="B10" s="127"/>
      <c r="C10" s="127"/>
      <c r="D10" s="127"/>
      <c r="E10" s="127"/>
      <c r="F10" s="24"/>
      <c r="G10" s="24"/>
    </row>
    <row r="11" spans="1:7" ht="15" customHeight="1">
      <c r="A11" s="15"/>
      <c r="B11" s="127" t="s">
        <v>53</v>
      </c>
      <c r="C11" s="127"/>
      <c r="D11" s="127"/>
      <c r="E11" s="127"/>
      <c r="F11" s="24"/>
      <c r="G11" s="24"/>
    </row>
    <row r="12" spans="1:7" ht="15" customHeight="1">
      <c r="A12" s="15"/>
      <c r="B12" s="127" t="s">
        <v>63</v>
      </c>
      <c r="C12" s="127"/>
      <c r="D12" s="127"/>
      <c r="E12" s="127"/>
      <c r="F12" s="24"/>
      <c r="G12" s="24"/>
    </row>
    <row r="13" spans="1:7" ht="15" customHeight="1">
      <c r="A13" s="15"/>
      <c r="B13" s="127" t="s">
        <v>54</v>
      </c>
      <c r="C13" s="127"/>
      <c r="D13" s="127"/>
      <c r="E13" s="127"/>
      <c r="F13" s="24"/>
      <c r="G13" s="24"/>
    </row>
    <row r="14" spans="1:7" ht="15.75">
      <c r="A14" s="15" t="s">
        <v>2</v>
      </c>
      <c r="B14" s="15" t="s">
        <v>116</v>
      </c>
      <c r="C14" s="15"/>
      <c r="D14" s="15"/>
      <c r="E14" s="15"/>
      <c r="F14" s="24"/>
      <c r="G14" s="24"/>
    </row>
    <row r="15" spans="1:7" ht="15.75" hidden="1">
      <c r="A15" s="25"/>
      <c r="B15" s="26"/>
      <c r="C15" s="26"/>
      <c r="D15" s="26"/>
      <c r="E15" s="16"/>
      <c r="F15" s="24"/>
      <c r="G15" s="24"/>
    </row>
    <row r="16" spans="1:7" ht="67.5" customHeight="1">
      <c r="A16" s="119" t="s">
        <v>3</v>
      </c>
      <c r="B16" s="119" t="s">
        <v>4</v>
      </c>
      <c r="C16" s="119"/>
      <c r="D16" s="119"/>
      <c r="E16" s="119" t="s">
        <v>78</v>
      </c>
      <c r="F16" s="119" t="s">
        <v>79</v>
      </c>
      <c r="G16" s="119" t="s">
        <v>5</v>
      </c>
    </row>
    <row r="17" spans="1:7" ht="15.75">
      <c r="A17" s="28">
        <v>1</v>
      </c>
      <c r="B17" s="29">
        <v>2</v>
      </c>
      <c r="C17" s="29"/>
      <c r="D17" s="29"/>
      <c r="E17" s="28">
        <v>3</v>
      </c>
      <c r="F17" s="29">
        <v>4</v>
      </c>
      <c r="G17" s="29">
        <v>3</v>
      </c>
    </row>
    <row r="18" spans="1:7" ht="15.75">
      <c r="A18" s="30"/>
      <c r="B18" s="65" t="s">
        <v>6</v>
      </c>
      <c r="C18" s="65"/>
      <c r="D18" s="65"/>
      <c r="E18" s="66"/>
      <c r="F18" s="34"/>
      <c r="G18" s="34"/>
    </row>
    <row r="19" spans="1:7" ht="15.75">
      <c r="A19" s="34">
        <v>1100</v>
      </c>
      <c r="B19" s="34" t="s">
        <v>69</v>
      </c>
      <c r="C19" s="37">
        <v>4843.25</v>
      </c>
      <c r="D19" s="67">
        <f aca="true" t="shared" si="0" ref="D19:D24">ROUND(C19/0.702804,2)</f>
        <v>6891.32</v>
      </c>
      <c r="E19" s="37">
        <f aca="true" t="shared" si="1" ref="E19:E24">ROUND(D19/2030*250,2)</f>
        <v>848.68</v>
      </c>
      <c r="F19" s="37">
        <v>880.23</v>
      </c>
      <c r="G19" s="37">
        <f aca="true" t="shared" si="2" ref="G19:G24">F19*2</f>
        <v>1760.46</v>
      </c>
    </row>
    <row r="20" spans="1:7" ht="15.75">
      <c r="A20" s="34">
        <v>1200</v>
      </c>
      <c r="B20" s="48" t="s">
        <v>66</v>
      </c>
      <c r="C20" s="70">
        <v>1142.52</v>
      </c>
      <c r="D20" s="67">
        <f t="shared" si="0"/>
        <v>1625.66</v>
      </c>
      <c r="E20" s="37">
        <f t="shared" si="1"/>
        <v>200.2</v>
      </c>
      <c r="F20" s="37">
        <v>207.65</v>
      </c>
      <c r="G20" s="37">
        <f t="shared" si="2"/>
        <v>415.3</v>
      </c>
    </row>
    <row r="21" spans="1:7" ht="15.75">
      <c r="A21" s="34">
        <v>2222</v>
      </c>
      <c r="B21" s="48" t="s">
        <v>47</v>
      </c>
      <c r="C21" s="37">
        <v>1078.1</v>
      </c>
      <c r="D21" s="67">
        <f t="shared" si="0"/>
        <v>1534</v>
      </c>
      <c r="E21" s="37">
        <f t="shared" si="1"/>
        <v>188.92</v>
      </c>
      <c r="F21" s="37">
        <f>E21</f>
        <v>188.92</v>
      </c>
      <c r="G21" s="37">
        <f t="shared" si="2"/>
        <v>377.84</v>
      </c>
    </row>
    <row r="22" spans="1:7" ht="15.75">
      <c r="A22" s="34">
        <v>2243</v>
      </c>
      <c r="B22" s="48" t="s">
        <v>17</v>
      </c>
      <c r="C22" s="37">
        <v>956.59</v>
      </c>
      <c r="D22" s="67">
        <f t="shared" si="0"/>
        <v>1361.1</v>
      </c>
      <c r="E22" s="37">
        <f t="shared" si="1"/>
        <v>167.62</v>
      </c>
      <c r="F22" s="37">
        <f>E22</f>
        <v>167.62</v>
      </c>
      <c r="G22" s="37">
        <f t="shared" si="2"/>
        <v>335.24</v>
      </c>
    </row>
    <row r="23" spans="1:7" ht="15.75">
      <c r="A23" s="47">
        <v>2341</v>
      </c>
      <c r="B23" s="48" t="s">
        <v>30</v>
      </c>
      <c r="C23" s="37">
        <v>121.6</v>
      </c>
      <c r="D23" s="67">
        <f t="shared" si="0"/>
        <v>173.02</v>
      </c>
      <c r="E23" s="37">
        <f t="shared" si="1"/>
        <v>21.31</v>
      </c>
      <c r="F23" s="37">
        <f>E23</f>
        <v>21.31</v>
      </c>
      <c r="G23" s="37">
        <f t="shared" si="2"/>
        <v>42.62</v>
      </c>
    </row>
    <row r="24" spans="1:7" ht="15.75" customHeight="1">
      <c r="A24" s="34">
        <v>2350</v>
      </c>
      <c r="B24" s="48" t="s">
        <v>32</v>
      </c>
      <c r="C24" s="37">
        <v>209.36</v>
      </c>
      <c r="D24" s="67">
        <f t="shared" si="0"/>
        <v>297.89</v>
      </c>
      <c r="E24" s="37">
        <f t="shared" si="1"/>
        <v>36.69</v>
      </c>
      <c r="F24" s="37">
        <f>E24</f>
        <v>36.69</v>
      </c>
      <c r="G24" s="37">
        <f t="shared" si="2"/>
        <v>73.38</v>
      </c>
    </row>
    <row r="25" spans="1:7" ht="97.5" customHeight="1" hidden="1">
      <c r="A25" s="34"/>
      <c r="B25" s="34"/>
      <c r="C25" s="37"/>
      <c r="D25" s="34"/>
      <c r="E25" s="37"/>
      <c r="F25" s="70"/>
      <c r="G25" s="70"/>
    </row>
    <row r="26" spans="1:7" ht="15.75">
      <c r="A26" s="34"/>
      <c r="B26" s="69" t="s">
        <v>7</v>
      </c>
      <c r="C26" s="44">
        <f>SUM(C19:C25)</f>
        <v>8351.420000000002</v>
      </c>
      <c r="D26" s="44">
        <f>SUM(D19:D25)</f>
        <v>11882.99</v>
      </c>
      <c r="E26" s="44">
        <f>SUM(E19:E25)</f>
        <v>1463.42</v>
      </c>
      <c r="F26" s="44">
        <f>SUM(F19:F25)</f>
        <v>1502.42</v>
      </c>
      <c r="G26" s="44">
        <f>SUM(G19:G25)</f>
        <v>3004.84</v>
      </c>
    </row>
    <row r="27" spans="1:7" ht="15.75">
      <c r="A27" s="45"/>
      <c r="B27" s="34" t="s">
        <v>8</v>
      </c>
      <c r="C27" s="37"/>
      <c r="D27" s="34"/>
      <c r="E27" s="37"/>
      <c r="F27" s="37"/>
      <c r="G27" s="37"/>
    </row>
    <row r="28" spans="1:7" ht="15.75">
      <c r="A28" s="34">
        <v>1100</v>
      </c>
      <c r="B28" s="34" t="s">
        <v>69</v>
      </c>
      <c r="C28" s="37">
        <v>1365</v>
      </c>
      <c r="D28" s="67">
        <f aca="true" t="shared" si="3" ref="D28:D68">ROUND(C28/0.702804,2)</f>
        <v>1942.22</v>
      </c>
      <c r="E28" s="37">
        <f aca="true" t="shared" si="4" ref="E28:E67">ROUND(D28/2030*250,2)</f>
        <v>239.19</v>
      </c>
      <c r="F28" s="37">
        <v>246.37</v>
      </c>
      <c r="G28" s="37">
        <f aca="true" t="shared" si="5" ref="G28:G68">F28*2</f>
        <v>492.74</v>
      </c>
    </row>
    <row r="29" spans="1:7" ht="15.75">
      <c r="A29" s="34">
        <v>1200</v>
      </c>
      <c r="B29" s="48" t="s">
        <v>66</v>
      </c>
      <c r="C29" s="70">
        <v>322</v>
      </c>
      <c r="D29" s="67">
        <f t="shared" si="3"/>
        <v>458.16</v>
      </c>
      <c r="E29" s="37">
        <f t="shared" si="4"/>
        <v>56.42</v>
      </c>
      <c r="F29" s="37">
        <v>58.12</v>
      </c>
      <c r="G29" s="37">
        <f t="shared" si="5"/>
        <v>116.24</v>
      </c>
    </row>
    <row r="30" spans="1:7" ht="15.75" hidden="1">
      <c r="A30" s="34">
        <v>2100</v>
      </c>
      <c r="B30" s="46" t="s">
        <v>50</v>
      </c>
      <c r="C30" s="37"/>
      <c r="D30" s="67">
        <f t="shared" si="3"/>
        <v>0</v>
      </c>
      <c r="E30" s="37">
        <f t="shared" si="4"/>
        <v>0</v>
      </c>
      <c r="F30" s="37">
        <f aca="true" t="shared" si="6" ref="F30:F68">E30</f>
        <v>0</v>
      </c>
      <c r="G30" s="37">
        <f t="shared" si="5"/>
        <v>0</v>
      </c>
    </row>
    <row r="31" spans="1:7" ht="15.75">
      <c r="A31" s="47">
        <v>2210</v>
      </c>
      <c r="B31" s="48" t="s">
        <v>46</v>
      </c>
      <c r="C31" s="37">
        <v>9</v>
      </c>
      <c r="D31" s="67">
        <f t="shared" si="3"/>
        <v>12.81</v>
      </c>
      <c r="E31" s="37">
        <f t="shared" si="4"/>
        <v>1.58</v>
      </c>
      <c r="F31" s="37">
        <f t="shared" si="6"/>
        <v>1.58</v>
      </c>
      <c r="G31" s="37">
        <f t="shared" si="5"/>
        <v>3.16</v>
      </c>
    </row>
    <row r="32" spans="1:7" ht="15.75">
      <c r="A32" s="34">
        <v>2222</v>
      </c>
      <c r="B32" s="48" t="s">
        <v>47</v>
      </c>
      <c r="C32" s="37">
        <v>24</v>
      </c>
      <c r="D32" s="67">
        <f t="shared" si="3"/>
        <v>34.15</v>
      </c>
      <c r="E32" s="37">
        <f t="shared" si="4"/>
        <v>4.21</v>
      </c>
      <c r="F32" s="37">
        <f t="shared" si="6"/>
        <v>4.21</v>
      </c>
      <c r="G32" s="37">
        <f t="shared" si="5"/>
        <v>8.42</v>
      </c>
    </row>
    <row r="33" spans="1:7" ht="15.75">
      <c r="A33" s="34">
        <v>2223</v>
      </c>
      <c r="B33" s="48" t="s">
        <v>48</v>
      </c>
      <c r="C33" s="37">
        <v>13</v>
      </c>
      <c r="D33" s="67">
        <f t="shared" si="3"/>
        <v>18.5</v>
      </c>
      <c r="E33" s="37">
        <f t="shared" si="4"/>
        <v>2.28</v>
      </c>
      <c r="F33" s="37">
        <f t="shared" si="6"/>
        <v>2.28</v>
      </c>
      <c r="G33" s="37">
        <f t="shared" si="5"/>
        <v>4.56</v>
      </c>
    </row>
    <row r="34" spans="1:7" ht="15.75">
      <c r="A34" s="34">
        <v>2230</v>
      </c>
      <c r="B34" s="48" t="s">
        <v>49</v>
      </c>
      <c r="C34" s="37">
        <v>8</v>
      </c>
      <c r="D34" s="67">
        <f t="shared" si="3"/>
        <v>11.38</v>
      </c>
      <c r="E34" s="37">
        <f t="shared" si="4"/>
        <v>1.4</v>
      </c>
      <c r="F34" s="37">
        <f t="shared" si="6"/>
        <v>1.4</v>
      </c>
      <c r="G34" s="37">
        <f t="shared" si="5"/>
        <v>2.8</v>
      </c>
    </row>
    <row r="35" spans="1:7" ht="15.75" hidden="1">
      <c r="A35" s="34">
        <v>2241</v>
      </c>
      <c r="B35" s="48" t="s">
        <v>15</v>
      </c>
      <c r="C35" s="37"/>
      <c r="D35" s="67">
        <f t="shared" si="3"/>
        <v>0</v>
      </c>
      <c r="E35" s="37">
        <f t="shared" si="4"/>
        <v>0</v>
      </c>
      <c r="F35" s="37">
        <f t="shared" si="6"/>
        <v>0</v>
      </c>
      <c r="G35" s="37">
        <f t="shared" si="5"/>
        <v>0</v>
      </c>
    </row>
    <row r="36" spans="1:7" ht="15.75">
      <c r="A36" s="34">
        <v>2242</v>
      </c>
      <c r="B36" s="48" t="s">
        <v>16</v>
      </c>
      <c r="C36" s="37">
        <v>8</v>
      </c>
      <c r="D36" s="67">
        <f t="shared" si="3"/>
        <v>11.38</v>
      </c>
      <c r="E36" s="37">
        <f t="shared" si="4"/>
        <v>1.4</v>
      </c>
      <c r="F36" s="37">
        <f t="shared" si="6"/>
        <v>1.4</v>
      </c>
      <c r="G36" s="37">
        <f t="shared" si="5"/>
        <v>2.8</v>
      </c>
    </row>
    <row r="37" spans="1:7" ht="15.75">
      <c r="A37" s="34">
        <v>2243</v>
      </c>
      <c r="B37" s="48" t="s">
        <v>17</v>
      </c>
      <c r="C37" s="37">
        <v>26</v>
      </c>
      <c r="D37" s="67">
        <f t="shared" si="3"/>
        <v>36.99</v>
      </c>
      <c r="E37" s="37">
        <f t="shared" si="4"/>
        <v>4.56</v>
      </c>
      <c r="F37" s="37">
        <f t="shared" si="6"/>
        <v>4.56</v>
      </c>
      <c r="G37" s="37">
        <f t="shared" si="5"/>
        <v>9.12</v>
      </c>
    </row>
    <row r="38" spans="1:7" ht="15.75">
      <c r="A38" s="34">
        <v>2244</v>
      </c>
      <c r="B38" s="48" t="s">
        <v>18</v>
      </c>
      <c r="C38" s="37">
        <v>383</v>
      </c>
      <c r="D38" s="67">
        <f t="shared" si="3"/>
        <v>544.96</v>
      </c>
      <c r="E38" s="37">
        <f t="shared" si="4"/>
        <v>67.11</v>
      </c>
      <c r="F38" s="37">
        <f t="shared" si="6"/>
        <v>67.11</v>
      </c>
      <c r="G38" s="37">
        <f t="shared" si="5"/>
        <v>134.22</v>
      </c>
    </row>
    <row r="39" spans="1:7" ht="15.75">
      <c r="A39" s="34">
        <v>2247</v>
      </c>
      <c r="B39" s="65" t="s">
        <v>19</v>
      </c>
      <c r="C39" s="37">
        <v>2</v>
      </c>
      <c r="D39" s="67">
        <f t="shared" si="3"/>
        <v>2.85</v>
      </c>
      <c r="E39" s="37">
        <f t="shared" si="4"/>
        <v>0.35</v>
      </c>
      <c r="F39" s="37">
        <f t="shared" si="6"/>
        <v>0.35</v>
      </c>
      <c r="G39" s="37">
        <f t="shared" si="5"/>
        <v>0.7</v>
      </c>
    </row>
    <row r="40" spans="1:7" ht="15.75">
      <c r="A40" s="34">
        <v>2249</v>
      </c>
      <c r="B40" s="48" t="s">
        <v>20</v>
      </c>
      <c r="C40" s="37">
        <v>9</v>
      </c>
      <c r="D40" s="67">
        <f t="shared" si="3"/>
        <v>12.81</v>
      </c>
      <c r="E40" s="37">
        <f t="shared" si="4"/>
        <v>1.58</v>
      </c>
      <c r="F40" s="37">
        <f t="shared" si="6"/>
        <v>1.58</v>
      </c>
      <c r="G40" s="37">
        <f t="shared" si="5"/>
        <v>3.16</v>
      </c>
    </row>
    <row r="41" spans="1:7" ht="15.75">
      <c r="A41" s="34">
        <v>2251</v>
      </c>
      <c r="B41" s="48" t="s">
        <v>12</v>
      </c>
      <c r="C41" s="37">
        <v>29</v>
      </c>
      <c r="D41" s="67">
        <f t="shared" si="3"/>
        <v>41.26</v>
      </c>
      <c r="E41" s="37">
        <f t="shared" si="4"/>
        <v>5.08</v>
      </c>
      <c r="F41" s="37">
        <f t="shared" si="6"/>
        <v>5.08</v>
      </c>
      <c r="G41" s="37">
        <f t="shared" si="5"/>
        <v>10.16</v>
      </c>
    </row>
    <row r="42" spans="1:7" ht="15.75" hidden="1">
      <c r="A42" s="34">
        <v>2252</v>
      </c>
      <c r="B42" s="48" t="s">
        <v>13</v>
      </c>
      <c r="C42" s="37"/>
      <c r="D42" s="67">
        <f t="shared" si="3"/>
        <v>0</v>
      </c>
      <c r="E42" s="37">
        <f t="shared" si="4"/>
        <v>0</v>
      </c>
      <c r="F42" s="37">
        <f t="shared" si="6"/>
        <v>0</v>
      </c>
      <c r="G42" s="37">
        <f t="shared" si="5"/>
        <v>0</v>
      </c>
    </row>
    <row r="43" spans="1:7" ht="15.75" hidden="1">
      <c r="A43" s="34">
        <v>2259</v>
      </c>
      <c r="B43" s="48" t="s">
        <v>14</v>
      </c>
      <c r="C43" s="37"/>
      <c r="D43" s="67">
        <f t="shared" si="3"/>
        <v>0</v>
      </c>
      <c r="E43" s="37">
        <f t="shared" si="4"/>
        <v>0</v>
      </c>
      <c r="F43" s="37">
        <f t="shared" si="6"/>
        <v>0</v>
      </c>
      <c r="G43" s="37">
        <f t="shared" si="5"/>
        <v>0</v>
      </c>
    </row>
    <row r="44" spans="1:7" ht="15.75">
      <c r="A44" s="34">
        <v>2261</v>
      </c>
      <c r="B44" s="48" t="s">
        <v>21</v>
      </c>
      <c r="C44" s="37">
        <v>5</v>
      </c>
      <c r="D44" s="67">
        <f t="shared" si="3"/>
        <v>7.11</v>
      </c>
      <c r="E44" s="37">
        <f t="shared" si="4"/>
        <v>0.88</v>
      </c>
      <c r="F44" s="37">
        <f t="shared" si="6"/>
        <v>0.88</v>
      </c>
      <c r="G44" s="37">
        <f t="shared" si="5"/>
        <v>1.76</v>
      </c>
    </row>
    <row r="45" spans="1:7" ht="15.75">
      <c r="A45" s="34">
        <v>2262</v>
      </c>
      <c r="B45" s="48" t="s">
        <v>22</v>
      </c>
      <c r="C45" s="37">
        <v>22</v>
      </c>
      <c r="D45" s="67">
        <f t="shared" si="3"/>
        <v>31.3</v>
      </c>
      <c r="E45" s="37">
        <f t="shared" si="4"/>
        <v>3.85</v>
      </c>
      <c r="F45" s="37">
        <f t="shared" si="6"/>
        <v>3.85</v>
      </c>
      <c r="G45" s="37">
        <f t="shared" si="5"/>
        <v>7.7</v>
      </c>
    </row>
    <row r="46" spans="1:7" ht="15.75">
      <c r="A46" s="34">
        <v>2263</v>
      </c>
      <c r="B46" s="48" t="s">
        <v>23</v>
      </c>
      <c r="C46" s="37">
        <v>83</v>
      </c>
      <c r="D46" s="67">
        <f t="shared" si="3"/>
        <v>118.1</v>
      </c>
      <c r="E46" s="37">
        <f t="shared" si="4"/>
        <v>14.54</v>
      </c>
      <c r="F46" s="37">
        <f t="shared" si="6"/>
        <v>14.54</v>
      </c>
      <c r="G46" s="37">
        <f t="shared" si="5"/>
        <v>29.08</v>
      </c>
    </row>
    <row r="47" spans="1:7" ht="15.75" hidden="1">
      <c r="A47" s="34">
        <v>2264</v>
      </c>
      <c r="B47" s="48" t="s">
        <v>24</v>
      </c>
      <c r="C47" s="37">
        <v>0</v>
      </c>
      <c r="D47" s="67">
        <f t="shared" si="3"/>
        <v>0</v>
      </c>
      <c r="E47" s="37">
        <f t="shared" si="4"/>
        <v>0</v>
      </c>
      <c r="F47" s="37">
        <f t="shared" si="6"/>
        <v>0</v>
      </c>
      <c r="G47" s="37">
        <f t="shared" si="5"/>
        <v>0</v>
      </c>
    </row>
    <row r="48" spans="1:7" ht="15.75">
      <c r="A48" s="34">
        <v>2279</v>
      </c>
      <c r="B48" s="48" t="s">
        <v>25</v>
      </c>
      <c r="C48" s="37">
        <v>96.08</v>
      </c>
      <c r="D48" s="67">
        <f t="shared" si="3"/>
        <v>136.71</v>
      </c>
      <c r="E48" s="37">
        <f t="shared" si="4"/>
        <v>16.84</v>
      </c>
      <c r="F48" s="37">
        <f t="shared" si="6"/>
        <v>16.84</v>
      </c>
      <c r="G48" s="37">
        <f t="shared" si="5"/>
        <v>33.68</v>
      </c>
    </row>
    <row r="49" spans="1:7" ht="15.75">
      <c r="A49" s="34">
        <v>2311</v>
      </c>
      <c r="B49" s="48" t="s">
        <v>26</v>
      </c>
      <c r="C49" s="37">
        <v>9</v>
      </c>
      <c r="D49" s="67">
        <f t="shared" si="3"/>
        <v>12.81</v>
      </c>
      <c r="E49" s="37">
        <f t="shared" si="4"/>
        <v>1.58</v>
      </c>
      <c r="F49" s="37">
        <f t="shared" si="6"/>
        <v>1.58</v>
      </c>
      <c r="G49" s="37">
        <f t="shared" si="5"/>
        <v>3.16</v>
      </c>
    </row>
    <row r="50" spans="1:7" ht="15.75">
      <c r="A50" s="34">
        <v>2312</v>
      </c>
      <c r="B50" s="48" t="s">
        <v>27</v>
      </c>
      <c r="C50" s="37">
        <v>16</v>
      </c>
      <c r="D50" s="67">
        <f t="shared" si="3"/>
        <v>22.77</v>
      </c>
      <c r="E50" s="37">
        <f t="shared" si="4"/>
        <v>2.8</v>
      </c>
      <c r="F50" s="37">
        <f t="shared" si="6"/>
        <v>2.8</v>
      </c>
      <c r="G50" s="37">
        <f t="shared" si="5"/>
        <v>5.6</v>
      </c>
    </row>
    <row r="51" spans="1:7" ht="15.75">
      <c r="A51" s="34">
        <v>2321</v>
      </c>
      <c r="B51" s="48" t="s">
        <v>28</v>
      </c>
      <c r="C51" s="37">
        <v>48</v>
      </c>
      <c r="D51" s="67">
        <f t="shared" si="3"/>
        <v>68.3</v>
      </c>
      <c r="E51" s="37">
        <f t="shared" si="4"/>
        <v>8.41</v>
      </c>
      <c r="F51" s="37">
        <f t="shared" si="6"/>
        <v>8.41</v>
      </c>
      <c r="G51" s="37">
        <f t="shared" si="5"/>
        <v>16.82</v>
      </c>
    </row>
    <row r="52" spans="1:7" ht="15.75">
      <c r="A52" s="34">
        <v>2322</v>
      </c>
      <c r="B52" s="48" t="s">
        <v>29</v>
      </c>
      <c r="C52" s="37">
        <v>12</v>
      </c>
      <c r="D52" s="67">
        <v>12.65</v>
      </c>
      <c r="E52" s="37">
        <v>0.94</v>
      </c>
      <c r="F52" s="37">
        <v>0.56</v>
      </c>
      <c r="G52" s="37">
        <f t="shared" si="5"/>
        <v>1.12</v>
      </c>
    </row>
    <row r="53" spans="1:7" ht="15.75">
      <c r="A53" s="34">
        <v>2341</v>
      </c>
      <c r="B53" s="48" t="s">
        <v>30</v>
      </c>
      <c r="C53" s="37">
        <v>12</v>
      </c>
      <c r="D53" s="67">
        <f t="shared" si="3"/>
        <v>17.07</v>
      </c>
      <c r="E53" s="37">
        <f t="shared" si="4"/>
        <v>2.1</v>
      </c>
      <c r="F53" s="37">
        <f t="shared" si="6"/>
        <v>2.1</v>
      </c>
      <c r="G53" s="37">
        <f t="shared" si="5"/>
        <v>4.2</v>
      </c>
    </row>
    <row r="54" spans="1:7" ht="15.75" hidden="1">
      <c r="A54" s="34">
        <v>2344</v>
      </c>
      <c r="B54" s="48" t="s">
        <v>31</v>
      </c>
      <c r="C54" s="37"/>
      <c r="D54" s="67">
        <f t="shared" si="3"/>
        <v>0</v>
      </c>
      <c r="E54" s="37">
        <f t="shared" si="4"/>
        <v>0</v>
      </c>
      <c r="F54" s="37">
        <f t="shared" si="6"/>
        <v>0</v>
      </c>
      <c r="G54" s="37">
        <f t="shared" si="5"/>
        <v>0</v>
      </c>
    </row>
    <row r="55" spans="1:7" ht="15.75">
      <c r="A55" s="34">
        <v>2350</v>
      </c>
      <c r="B55" s="48" t="s">
        <v>32</v>
      </c>
      <c r="C55" s="37">
        <v>74</v>
      </c>
      <c r="D55" s="67">
        <f t="shared" si="3"/>
        <v>105.29</v>
      </c>
      <c r="E55" s="37">
        <f t="shared" si="4"/>
        <v>12.97</v>
      </c>
      <c r="F55" s="37">
        <f t="shared" si="6"/>
        <v>12.97</v>
      </c>
      <c r="G55" s="37">
        <f t="shared" si="5"/>
        <v>25.94</v>
      </c>
    </row>
    <row r="56" spans="1:7" ht="15.75">
      <c r="A56" s="34">
        <v>2361</v>
      </c>
      <c r="B56" s="48" t="s">
        <v>33</v>
      </c>
      <c r="C56" s="37">
        <v>45</v>
      </c>
      <c r="D56" s="67">
        <f t="shared" si="3"/>
        <v>64.03</v>
      </c>
      <c r="E56" s="37">
        <f t="shared" si="4"/>
        <v>7.89</v>
      </c>
      <c r="F56" s="37">
        <f t="shared" si="6"/>
        <v>7.89</v>
      </c>
      <c r="G56" s="37">
        <f t="shared" si="5"/>
        <v>15.78</v>
      </c>
    </row>
    <row r="57" spans="1:7" ht="15.75" hidden="1">
      <c r="A57" s="34">
        <v>2362</v>
      </c>
      <c r="B57" s="48" t="s">
        <v>34</v>
      </c>
      <c r="C57" s="37"/>
      <c r="D57" s="67">
        <f t="shared" si="3"/>
        <v>0</v>
      </c>
      <c r="E57" s="37">
        <f t="shared" si="4"/>
        <v>0</v>
      </c>
      <c r="F57" s="37">
        <f t="shared" si="6"/>
        <v>0</v>
      </c>
      <c r="G57" s="37">
        <f t="shared" si="5"/>
        <v>0</v>
      </c>
    </row>
    <row r="58" spans="1:7" ht="15.75" hidden="1">
      <c r="A58" s="34">
        <v>2363</v>
      </c>
      <c r="B58" s="48" t="s">
        <v>35</v>
      </c>
      <c r="C58" s="37"/>
      <c r="D58" s="67">
        <f t="shared" si="3"/>
        <v>0</v>
      </c>
      <c r="E58" s="37">
        <f t="shared" si="4"/>
        <v>0</v>
      </c>
      <c r="F58" s="37">
        <f t="shared" si="6"/>
        <v>0</v>
      </c>
      <c r="G58" s="37">
        <f t="shared" si="5"/>
        <v>0</v>
      </c>
    </row>
    <row r="59" spans="1:7" ht="15.75" hidden="1">
      <c r="A59" s="34">
        <v>2370</v>
      </c>
      <c r="B59" s="48" t="s">
        <v>36</v>
      </c>
      <c r="C59" s="37"/>
      <c r="D59" s="67">
        <f t="shared" si="3"/>
        <v>0</v>
      </c>
      <c r="E59" s="37">
        <f t="shared" si="4"/>
        <v>0</v>
      </c>
      <c r="F59" s="37">
        <f t="shared" si="6"/>
        <v>0</v>
      </c>
      <c r="G59" s="37">
        <f t="shared" si="5"/>
        <v>0</v>
      </c>
    </row>
    <row r="60" spans="1:7" ht="15.75">
      <c r="A60" s="34">
        <v>2400</v>
      </c>
      <c r="B60" s="48" t="s">
        <v>51</v>
      </c>
      <c r="C60" s="37">
        <v>3</v>
      </c>
      <c r="D60" s="67">
        <f t="shared" si="3"/>
        <v>4.27</v>
      </c>
      <c r="E60" s="37">
        <f t="shared" si="4"/>
        <v>0.53</v>
      </c>
      <c r="F60" s="37">
        <f t="shared" si="6"/>
        <v>0.53</v>
      </c>
      <c r="G60" s="37">
        <f t="shared" si="5"/>
        <v>1.06</v>
      </c>
    </row>
    <row r="61" spans="1:7" ht="15.75" hidden="1">
      <c r="A61" s="34">
        <v>2512</v>
      </c>
      <c r="B61" s="48" t="s">
        <v>37</v>
      </c>
      <c r="C61" s="37">
        <v>0</v>
      </c>
      <c r="D61" s="67">
        <f t="shared" si="3"/>
        <v>0</v>
      </c>
      <c r="E61" s="37">
        <f t="shared" si="4"/>
        <v>0</v>
      </c>
      <c r="F61" s="37">
        <f t="shared" si="6"/>
        <v>0</v>
      </c>
      <c r="G61" s="37">
        <f t="shared" si="5"/>
        <v>0</v>
      </c>
    </row>
    <row r="62" spans="1:7" ht="15.75" customHeight="1">
      <c r="A62" s="34">
        <v>2513</v>
      </c>
      <c r="B62" s="48" t="s">
        <v>38</v>
      </c>
      <c r="C62" s="37">
        <v>60</v>
      </c>
      <c r="D62" s="67">
        <f t="shared" si="3"/>
        <v>85.37</v>
      </c>
      <c r="E62" s="37">
        <f t="shared" si="4"/>
        <v>10.51</v>
      </c>
      <c r="F62" s="37">
        <f t="shared" si="6"/>
        <v>10.51</v>
      </c>
      <c r="G62" s="37">
        <f t="shared" si="5"/>
        <v>21.02</v>
      </c>
    </row>
    <row r="63" spans="1:7" ht="15.75">
      <c r="A63" s="34">
        <v>2515</v>
      </c>
      <c r="B63" s="48" t="s">
        <v>39</v>
      </c>
      <c r="C63" s="37">
        <v>2</v>
      </c>
      <c r="D63" s="67">
        <f t="shared" si="3"/>
        <v>2.85</v>
      </c>
      <c r="E63" s="37">
        <f t="shared" si="4"/>
        <v>0.35</v>
      </c>
      <c r="F63" s="37">
        <f t="shared" si="6"/>
        <v>0.35</v>
      </c>
      <c r="G63" s="37">
        <f t="shared" si="5"/>
        <v>0.7</v>
      </c>
    </row>
    <row r="64" spans="1:7" ht="15.75">
      <c r="A64" s="34">
        <v>2519</v>
      </c>
      <c r="B64" s="48" t="s">
        <v>42</v>
      </c>
      <c r="C64" s="37">
        <v>15</v>
      </c>
      <c r="D64" s="67">
        <f t="shared" si="3"/>
        <v>21.34</v>
      </c>
      <c r="E64" s="37">
        <f t="shared" si="4"/>
        <v>2.63</v>
      </c>
      <c r="F64" s="37">
        <f t="shared" si="6"/>
        <v>2.63</v>
      </c>
      <c r="G64" s="37">
        <f t="shared" si="5"/>
        <v>5.26</v>
      </c>
    </row>
    <row r="65" spans="1:7" ht="15.75" hidden="1">
      <c r="A65" s="34">
        <v>6240</v>
      </c>
      <c r="B65" s="48"/>
      <c r="C65" s="37"/>
      <c r="D65" s="67">
        <f t="shared" si="3"/>
        <v>0</v>
      </c>
      <c r="E65" s="37">
        <f t="shared" si="4"/>
        <v>0</v>
      </c>
      <c r="F65" s="37">
        <f t="shared" si="6"/>
        <v>0</v>
      </c>
      <c r="G65" s="37">
        <f t="shared" si="5"/>
        <v>0</v>
      </c>
    </row>
    <row r="66" spans="1:7" ht="15.75" hidden="1">
      <c r="A66" s="34">
        <v>6290</v>
      </c>
      <c r="B66" s="48"/>
      <c r="C66" s="37"/>
      <c r="D66" s="67">
        <f t="shared" si="3"/>
        <v>0</v>
      </c>
      <c r="E66" s="37">
        <f t="shared" si="4"/>
        <v>0</v>
      </c>
      <c r="F66" s="37">
        <f t="shared" si="6"/>
        <v>0</v>
      </c>
      <c r="G66" s="37">
        <f t="shared" si="5"/>
        <v>0</v>
      </c>
    </row>
    <row r="67" spans="1:7" ht="15.75">
      <c r="A67" s="34">
        <v>5121</v>
      </c>
      <c r="B67" s="48" t="s">
        <v>40</v>
      </c>
      <c r="C67" s="37">
        <v>11</v>
      </c>
      <c r="D67" s="67">
        <f t="shared" si="3"/>
        <v>15.65</v>
      </c>
      <c r="E67" s="37">
        <f t="shared" si="4"/>
        <v>1.93</v>
      </c>
      <c r="F67" s="37">
        <f t="shared" si="6"/>
        <v>1.93</v>
      </c>
      <c r="G67" s="37">
        <f t="shared" si="5"/>
        <v>3.86</v>
      </c>
    </row>
    <row r="68" spans="1:7" ht="15.75">
      <c r="A68" s="34">
        <v>5232</v>
      </c>
      <c r="B68" s="48" t="s">
        <v>41</v>
      </c>
      <c r="C68" s="37">
        <v>1</v>
      </c>
      <c r="D68" s="67">
        <f t="shared" si="3"/>
        <v>1.42</v>
      </c>
      <c r="E68" s="37">
        <f>ROUND(D68/2030*250,2)</f>
        <v>0.17</v>
      </c>
      <c r="F68" s="37">
        <f t="shared" si="6"/>
        <v>0.17</v>
      </c>
      <c r="G68" s="37">
        <f t="shared" si="5"/>
        <v>0.34</v>
      </c>
    </row>
    <row r="69" spans="1:7" ht="15.75" hidden="1">
      <c r="A69" s="34">
        <v>5238</v>
      </c>
      <c r="B69" s="48" t="s">
        <v>43</v>
      </c>
      <c r="C69" s="37">
        <v>0</v>
      </c>
      <c r="D69" s="48"/>
      <c r="E69" s="37">
        <v>0</v>
      </c>
      <c r="F69" s="37">
        <f>E69/2550*20</f>
        <v>0</v>
      </c>
      <c r="G69" s="37">
        <f>E69/2550*10</f>
        <v>0</v>
      </c>
    </row>
    <row r="70" spans="1:7" ht="15.75" hidden="1">
      <c r="A70" s="34">
        <v>5240</v>
      </c>
      <c r="B70" s="48" t="s">
        <v>44</v>
      </c>
      <c r="C70" s="37">
        <v>0</v>
      </c>
      <c r="D70" s="48"/>
      <c r="E70" s="37">
        <v>0</v>
      </c>
      <c r="F70" s="37">
        <f>E70/2550*20</f>
        <v>0</v>
      </c>
      <c r="G70" s="37">
        <f>E70/2550*10</f>
        <v>0</v>
      </c>
    </row>
    <row r="71" spans="1:7" ht="15.75" hidden="1">
      <c r="A71" s="34">
        <v>5250</v>
      </c>
      <c r="B71" s="48" t="s">
        <v>45</v>
      </c>
      <c r="C71" s="37"/>
      <c r="D71" s="48"/>
      <c r="E71" s="37"/>
      <c r="F71" s="37">
        <f>E71/2550*20</f>
        <v>0</v>
      </c>
      <c r="G71" s="37">
        <f>E71/2550*10</f>
        <v>0</v>
      </c>
    </row>
    <row r="72" spans="1:7" ht="15.75">
      <c r="A72" s="45"/>
      <c r="B72" s="71" t="s">
        <v>9</v>
      </c>
      <c r="C72" s="44">
        <f>SUM(C28:C71)</f>
        <v>2712.08</v>
      </c>
      <c r="D72" s="44">
        <f>SUM(D28:D71)</f>
        <v>3854.510000000001</v>
      </c>
      <c r="E72" s="44">
        <f>SUM(E28:E71)</f>
        <v>474.08</v>
      </c>
      <c r="F72" s="44">
        <f>SUM(F28:F71)</f>
        <v>482.58</v>
      </c>
      <c r="G72" s="44">
        <f>SUM(G28:G71)</f>
        <v>965.16</v>
      </c>
    </row>
    <row r="73" spans="1:7" ht="15.75">
      <c r="A73" s="45"/>
      <c r="B73" s="71" t="s">
        <v>52</v>
      </c>
      <c r="C73" s="44">
        <f>C72+C26</f>
        <v>11063.500000000002</v>
      </c>
      <c r="D73" s="44">
        <f>D72+D26</f>
        <v>15737.5</v>
      </c>
      <c r="E73" s="44">
        <f>E72+E26</f>
        <v>1937.5</v>
      </c>
      <c r="F73" s="44">
        <f>F72+F26</f>
        <v>1985</v>
      </c>
      <c r="G73" s="44">
        <f>G72+G26</f>
        <v>3970</v>
      </c>
    </row>
    <row r="74" spans="1:7" ht="15.75">
      <c r="A74" s="72"/>
      <c r="B74" s="73"/>
      <c r="C74" s="60"/>
      <c r="D74" s="60"/>
      <c r="E74" s="60"/>
      <c r="F74" s="60"/>
      <c r="G74" s="60"/>
    </row>
    <row r="75" spans="1:7" ht="15.75" customHeight="1">
      <c r="A75" s="128" t="s">
        <v>70</v>
      </c>
      <c r="B75" s="129"/>
      <c r="C75" s="75">
        <v>2030</v>
      </c>
      <c r="D75" s="75">
        <v>2030</v>
      </c>
      <c r="E75" s="61">
        <v>250</v>
      </c>
      <c r="F75" s="61">
        <v>250</v>
      </c>
      <c r="G75" s="61">
        <v>500</v>
      </c>
    </row>
    <row r="76" spans="1:7" ht="15.75">
      <c r="A76" s="130" t="s">
        <v>115</v>
      </c>
      <c r="B76" s="130"/>
      <c r="C76" s="86">
        <f>C73/C75</f>
        <v>5.450000000000001</v>
      </c>
      <c r="D76" s="86">
        <f>ROUND(D73/D75,2)</f>
        <v>7.75</v>
      </c>
      <c r="E76" s="87">
        <f>ROUND(E73/E75,2)</f>
        <v>7.75</v>
      </c>
      <c r="F76" s="87">
        <f>ROUND(F73/F75,2)</f>
        <v>7.94</v>
      </c>
      <c r="G76" s="87">
        <f>ROUND(G73/G75,2)</f>
        <v>7.94</v>
      </c>
    </row>
    <row r="77" spans="1:7" ht="15.75">
      <c r="A77" s="24"/>
      <c r="B77" s="20"/>
      <c r="C77" s="83"/>
      <c r="D77" s="83"/>
      <c r="E77" s="83"/>
      <c r="F77" s="84"/>
      <c r="G77" s="84"/>
    </row>
    <row r="78" spans="1:7" s="4" customFormat="1" ht="15.75">
      <c r="A78" s="125" t="s">
        <v>71</v>
      </c>
      <c r="B78" s="126"/>
      <c r="C78" s="52"/>
      <c r="D78" s="52"/>
      <c r="E78" s="85"/>
      <c r="F78" s="85"/>
      <c r="G78" s="85"/>
    </row>
    <row r="79" spans="1:7" s="4" customFormat="1" ht="27.75" customHeight="1">
      <c r="A79" s="125" t="s">
        <v>118</v>
      </c>
      <c r="B79" s="126"/>
      <c r="C79" s="52"/>
      <c r="D79" s="52"/>
      <c r="E79" s="55"/>
      <c r="F79" s="55"/>
      <c r="G79" s="55"/>
    </row>
    <row r="80" spans="1:7" s="4" customFormat="1" ht="15.75">
      <c r="A80" s="56"/>
      <c r="B80" s="56"/>
      <c r="C80" s="56"/>
      <c r="D80" s="56"/>
      <c r="E80" s="56"/>
      <c r="F80" s="56"/>
      <c r="G80" s="56"/>
    </row>
    <row r="81" spans="1:7" s="4" customFormat="1" ht="15.75">
      <c r="A81" s="56" t="s">
        <v>72</v>
      </c>
      <c r="B81" s="56"/>
      <c r="C81" s="56"/>
      <c r="D81" s="56"/>
      <c r="E81" s="56"/>
      <c r="F81" s="56"/>
      <c r="G81" s="56"/>
    </row>
    <row r="82" spans="1:7" s="4" customFormat="1" ht="15.75">
      <c r="A82" s="56"/>
      <c r="B82" s="56"/>
      <c r="C82" s="56"/>
      <c r="D82" s="56"/>
      <c r="E82" s="56"/>
      <c r="F82" s="56"/>
      <c r="G82" s="56"/>
    </row>
    <row r="83" spans="1:7" s="4" customFormat="1" ht="15.75">
      <c r="A83" s="56" t="s">
        <v>83</v>
      </c>
      <c r="B83" s="57"/>
      <c r="C83" s="57"/>
      <c r="D83" s="57"/>
      <c r="E83" s="56"/>
      <c r="F83" s="56"/>
      <c r="G83" s="56"/>
    </row>
    <row r="84" spans="1:7" s="4" customFormat="1" ht="13.5" customHeight="1">
      <c r="A84" s="56"/>
      <c r="B84" s="58" t="s">
        <v>73</v>
      </c>
      <c r="C84" s="58"/>
      <c r="D84" s="58"/>
      <c r="E84" s="56"/>
      <c r="F84" s="56"/>
      <c r="G84" s="56"/>
    </row>
    <row r="85" spans="1:7" ht="15.75">
      <c r="A85" s="12"/>
      <c r="B85" s="12"/>
      <c r="C85" s="12"/>
      <c r="D85" s="12"/>
      <c r="E85" s="12"/>
      <c r="F85" s="25"/>
      <c r="G85" s="25"/>
    </row>
  </sheetData>
  <sheetProtection/>
  <mergeCells count="14">
    <mergeCell ref="B8:E8"/>
    <mergeCell ref="A9:E9"/>
    <mergeCell ref="A7:G7"/>
    <mergeCell ref="A10:E10"/>
    <mergeCell ref="B11:E11"/>
    <mergeCell ref="B1:F1"/>
    <mergeCell ref="F4:G4"/>
    <mergeCell ref="F3:G3"/>
    <mergeCell ref="A78:B78"/>
    <mergeCell ref="A79:B79"/>
    <mergeCell ref="B12:E12"/>
    <mergeCell ref="B13:E13"/>
    <mergeCell ref="A75:B75"/>
    <mergeCell ref="A76:B76"/>
  </mergeCells>
  <printOptions/>
  <pageMargins left="0.9395833333333333" right="0.5671875" top="0.6692913385826772" bottom="0.984251968503937" header="0.5118110236220472" footer="0.5118110236220472"/>
  <pageSetup firstPageNumber="2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view="pageLayout" zoomScaleNormal="80" workbookViewId="0" topLeftCell="A1">
      <selection activeCell="B71" sqref="B71"/>
    </sheetView>
  </sheetViews>
  <sheetFormatPr defaultColWidth="9.140625" defaultRowHeight="12.75"/>
  <cols>
    <col min="1" max="1" width="12.421875" style="1" customWidth="1"/>
    <col min="2" max="2" width="99.7109375" style="1" customWidth="1"/>
    <col min="3" max="3" width="14.140625" style="1" hidden="1" customWidth="1"/>
    <col min="4" max="4" width="14.8515625" style="1" hidden="1" customWidth="1"/>
    <col min="5" max="5" width="21.57421875" style="1" hidden="1" customWidth="1"/>
    <col min="6" max="6" width="21.57421875" style="6" hidden="1" customWidth="1"/>
    <col min="7" max="7" width="40.421875" style="6" customWidth="1"/>
    <col min="8" max="8" width="38.00390625" style="1" customWidth="1"/>
    <col min="9" max="16384" width="9.140625" style="1" customWidth="1"/>
  </cols>
  <sheetData>
    <row r="1" spans="2:7" s="6" customFormat="1" ht="15.75">
      <c r="B1" s="132"/>
      <c r="C1" s="132"/>
      <c r="D1" s="132"/>
      <c r="E1" s="132"/>
      <c r="F1" s="133"/>
      <c r="G1" s="18" t="s">
        <v>11</v>
      </c>
    </row>
    <row r="2" spans="2:7" s="6" customFormat="1" ht="15" customHeight="1">
      <c r="B2" s="19"/>
      <c r="C2" s="19"/>
      <c r="D2" s="19"/>
      <c r="E2" s="19"/>
      <c r="F2" s="19"/>
      <c r="G2" s="18" t="s">
        <v>74</v>
      </c>
    </row>
    <row r="3" spans="2:7" s="6" customFormat="1" ht="15" customHeight="1">
      <c r="B3" s="19"/>
      <c r="C3" s="19"/>
      <c r="D3" s="19"/>
      <c r="E3" s="19"/>
      <c r="F3" s="138" t="s">
        <v>75</v>
      </c>
      <c r="G3" s="139"/>
    </row>
    <row r="4" spans="2:7" s="6" customFormat="1" ht="15.75">
      <c r="B4" s="18"/>
      <c r="C4" s="18"/>
      <c r="D4" s="18"/>
      <c r="E4" s="20"/>
      <c r="F4" s="138" t="s">
        <v>80</v>
      </c>
      <c r="G4" s="139"/>
    </row>
    <row r="5" spans="2:7" s="6" customFormat="1" ht="15.75">
      <c r="B5" s="21"/>
      <c r="C5" s="21"/>
      <c r="D5" s="21"/>
      <c r="E5" s="22"/>
      <c r="F5" s="22"/>
      <c r="G5" s="23" t="s">
        <v>81</v>
      </c>
    </row>
    <row r="6" spans="1:7" ht="15">
      <c r="A6" s="6"/>
      <c r="B6" s="6"/>
      <c r="C6" s="6"/>
      <c r="D6" s="6"/>
      <c r="E6" s="7"/>
      <c r="F6" s="2"/>
      <c r="G6" s="2"/>
    </row>
    <row r="7" spans="1:7" ht="18" customHeight="1">
      <c r="A7" s="123" t="s">
        <v>10</v>
      </c>
      <c r="B7" s="123"/>
      <c r="C7" s="123"/>
      <c r="D7" s="123"/>
      <c r="E7" s="123"/>
      <c r="F7" s="123"/>
      <c r="G7" s="123"/>
    </row>
    <row r="8" spans="1:7" ht="15">
      <c r="A8" s="6"/>
      <c r="B8" s="131"/>
      <c r="C8" s="131"/>
      <c r="D8" s="131"/>
      <c r="E8" s="131"/>
      <c r="F8" s="2"/>
      <c r="G8" s="2"/>
    </row>
    <row r="9" spans="1:7" ht="15.75" customHeight="1">
      <c r="A9" s="127" t="s">
        <v>1</v>
      </c>
      <c r="B9" s="127"/>
      <c r="C9" s="127"/>
      <c r="D9" s="127"/>
      <c r="E9" s="127"/>
      <c r="F9" s="24"/>
      <c r="G9" s="24"/>
    </row>
    <row r="10" spans="1:7" ht="15.75" customHeight="1">
      <c r="A10" s="127" t="s">
        <v>0</v>
      </c>
      <c r="B10" s="127"/>
      <c r="C10" s="127"/>
      <c r="D10" s="127"/>
      <c r="E10" s="127"/>
      <c r="F10" s="24"/>
      <c r="G10" s="24"/>
    </row>
    <row r="11" spans="1:7" ht="15.75" customHeight="1">
      <c r="A11" s="15"/>
      <c r="B11" s="127" t="s">
        <v>53</v>
      </c>
      <c r="C11" s="127"/>
      <c r="D11" s="127"/>
      <c r="E11" s="127"/>
      <c r="F11" s="24"/>
      <c r="G11" s="24"/>
    </row>
    <row r="12" spans="1:7" ht="15.75" customHeight="1">
      <c r="A12" s="15"/>
      <c r="B12" s="127" t="s">
        <v>63</v>
      </c>
      <c r="C12" s="127"/>
      <c r="D12" s="127"/>
      <c r="E12" s="127"/>
      <c r="F12" s="24"/>
      <c r="G12" s="24"/>
    </row>
    <row r="13" spans="1:7" ht="15.75" customHeight="1">
      <c r="A13" s="15"/>
      <c r="B13" s="127" t="s">
        <v>64</v>
      </c>
      <c r="C13" s="127"/>
      <c r="D13" s="127"/>
      <c r="E13" s="127"/>
      <c r="F13" s="24"/>
      <c r="G13" s="24"/>
    </row>
    <row r="14" spans="1:7" ht="15.75">
      <c r="A14" s="15" t="s">
        <v>2</v>
      </c>
      <c r="B14" s="15" t="s">
        <v>116</v>
      </c>
      <c r="C14" s="15"/>
      <c r="D14" s="15"/>
      <c r="E14" s="15"/>
      <c r="F14" s="24"/>
      <c r="G14" s="24"/>
    </row>
    <row r="15" spans="1:7" ht="15.75" hidden="1">
      <c r="A15" s="25"/>
      <c r="B15" s="26"/>
      <c r="C15" s="26"/>
      <c r="D15" s="26"/>
      <c r="E15" s="16"/>
      <c r="F15" s="24"/>
      <c r="G15" s="24"/>
    </row>
    <row r="16" spans="1:7" ht="67.5" customHeight="1">
      <c r="A16" s="119" t="s">
        <v>3</v>
      </c>
      <c r="B16" s="119" t="s">
        <v>4</v>
      </c>
      <c r="C16" s="119"/>
      <c r="D16" s="119"/>
      <c r="E16" s="119" t="s">
        <v>78</v>
      </c>
      <c r="F16" s="119" t="s">
        <v>79</v>
      </c>
      <c r="G16" s="119" t="s">
        <v>5</v>
      </c>
    </row>
    <row r="17" spans="1:7" ht="15.75">
      <c r="A17" s="28">
        <v>1</v>
      </c>
      <c r="B17" s="29">
        <v>2</v>
      </c>
      <c r="C17" s="29"/>
      <c r="D17" s="29"/>
      <c r="E17" s="28">
        <v>3</v>
      </c>
      <c r="F17" s="29">
        <v>4</v>
      </c>
      <c r="G17" s="29">
        <v>3</v>
      </c>
    </row>
    <row r="18" spans="1:7" ht="15.75">
      <c r="A18" s="28"/>
      <c r="B18" s="31" t="s">
        <v>6</v>
      </c>
      <c r="C18" s="31"/>
      <c r="D18" s="31"/>
      <c r="E18" s="32"/>
      <c r="F18" s="33"/>
      <c r="G18" s="33"/>
    </row>
    <row r="19" spans="1:7" ht="15.75">
      <c r="A19" s="34">
        <v>1100</v>
      </c>
      <c r="B19" s="35" t="s">
        <v>69</v>
      </c>
      <c r="C19" s="36">
        <v>15628.8</v>
      </c>
      <c r="D19" s="81">
        <f>ROUND(C19/0.702804,2)</f>
        <v>22237.78</v>
      </c>
      <c r="E19" s="37">
        <f>ROUND(D19/12309*60,2)</f>
        <v>108.4</v>
      </c>
      <c r="F19" s="37">
        <v>112.74</v>
      </c>
      <c r="G19" s="37">
        <f>F19*2</f>
        <v>225.48</v>
      </c>
    </row>
    <row r="20" spans="1:7" ht="15.75">
      <c r="A20" s="34">
        <v>1200</v>
      </c>
      <c r="B20" s="38" t="s">
        <v>66</v>
      </c>
      <c r="C20" s="39">
        <v>3686.84</v>
      </c>
      <c r="D20" s="81">
        <f>ROUND(C20/0.702804,2)</f>
        <v>5245.9</v>
      </c>
      <c r="E20" s="37">
        <f>ROUND(D20/12309*60,2)</f>
        <v>25.57</v>
      </c>
      <c r="F20" s="37">
        <v>26.6</v>
      </c>
      <c r="G20" s="37">
        <f>F20*2</f>
        <v>53.2</v>
      </c>
    </row>
    <row r="21" spans="1:7" ht="15.75">
      <c r="A21" s="34">
        <v>2222</v>
      </c>
      <c r="B21" s="38" t="s">
        <v>47</v>
      </c>
      <c r="C21" s="36">
        <v>4086.59</v>
      </c>
      <c r="D21" s="81">
        <f>ROUND(C21/0.702804,2)</f>
        <v>5814.69</v>
      </c>
      <c r="E21" s="37">
        <f>ROUND(D21/12309*60,2)</f>
        <v>28.34</v>
      </c>
      <c r="F21" s="37">
        <f>E21</f>
        <v>28.34</v>
      </c>
      <c r="G21" s="37">
        <f>F21*2</f>
        <v>56.68</v>
      </c>
    </row>
    <row r="22" spans="1:7" ht="15.75">
      <c r="A22" s="47">
        <v>2341</v>
      </c>
      <c r="B22" s="38" t="s">
        <v>30</v>
      </c>
      <c r="C22" s="36">
        <v>2374.52</v>
      </c>
      <c r="D22" s="81">
        <f>ROUND(C22/0.702804,2)</f>
        <v>3378.64</v>
      </c>
      <c r="E22" s="37">
        <f>ROUND(D22/12309*60,2)</f>
        <v>16.47</v>
      </c>
      <c r="F22" s="37">
        <f>E22</f>
        <v>16.47</v>
      </c>
      <c r="G22" s="37">
        <f>F22*2</f>
        <v>32.94</v>
      </c>
    </row>
    <row r="23" spans="1:7" ht="15.75">
      <c r="A23" s="34">
        <v>2350</v>
      </c>
      <c r="B23" s="38" t="s">
        <v>32</v>
      </c>
      <c r="C23" s="36">
        <v>176.67</v>
      </c>
      <c r="D23" s="81">
        <f>ROUND(C23/0.702804,2)</f>
        <v>251.38</v>
      </c>
      <c r="E23" s="37">
        <f>ROUND(D23/12309*60,2)</f>
        <v>1.23</v>
      </c>
      <c r="F23" s="37">
        <f>E23</f>
        <v>1.23</v>
      </c>
      <c r="G23" s="37">
        <f>F23*2</f>
        <v>2.46</v>
      </c>
    </row>
    <row r="24" spans="1:7" ht="15" customHeight="1">
      <c r="A24" s="33"/>
      <c r="B24" s="42" t="s">
        <v>7</v>
      </c>
      <c r="C24" s="43">
        <f>SUM(C19:C23)</f>
        <v>25953.42</v>
      </c>
      <c r="D24" s="43">
        <f>SUM(D19:D23)</f>
        <v>36928.39</v>
      </c>
      <c r="E24" s="44">
        <f>SUM(E19:E23)</f>
        <v>180.01</v>
      </c>
      <c r="F24" s="44">
        <f>SUM(F19:F23)</f>
        <v>185.38</v>
      </c>
      <c r="G24" s="44">
        <f>SUM(G19:G23)</f>
        <v>370.76</v>
      </c>
    </row>
    <row r="25" spans="1:7" ht="15.75">
      <c r="A25" s="45"/>
      <c r="B25" s="35" t="s">
        <v>8</v>
      </c>
      <c r="C25" s="36"/>
      <c r="D25" s="35"/>
      <c r="E25" s="37"/>
      <c r="F25" s="37"/>
      <c r="G25" s="37"/>
    </row>
    <row r="26" spans="1:7" ht="15.75">
      <c r="A26" s="34">
        <v>1100</v>
      </c>
      <c r="B26" s="35" t="s">
        <v>69</v>
      </c>
      <c r="C26" s="36">
        <v>4138.68</v>
      </c>
      <c r="D26" s="81">
        <f aca="true" t="shared" si="0" ref="D26:D66">ROUND(C26/0.702804,2)</f>
        <v>5888.81</v>
      </c>
      <c r="E26" s="37">
        <f aca="true" t="shared" si="1" ref="E26:E67">ROUND(D26/12309*60,2)</f>
        <v>28.7</v>
      </c>
      <c r="F26" s="37">
        <v>29.56</v>
      </c>
      <c r="G26" s="37">
        <f aca="true" t="shared" si="2" ref="G26:G67">F26*2</f>
        <v>59.12</v>
      </c>
    </row>
    <row r="27" spans="1:7" ht="15.75">
      <c r="A27" s="34">
        <v>1200</v>
      </c>
      <c r="B27" s="38" t="s">
        <v>66</v>
      </c>
      <c r="C27" s="39">
        <v>976.32</v>
      </c>
      <c r="D27" s="81">
        <f t="shared" si="0"/>
        <v>1389.18</v>
      </c>
      <c r="E27" s="37">
        <f t="shared" si="1"/>
        <v>6.77</v>
      </c>
      <c r="F27" s="37">
        <v>6.97</v>
      </c>
      <c r="G27" s="37">
        <f t="shared" si="2"/>
        <v>13.94</v>
      </c>
    </row>
    <row r="28" spans="1:7" ht="15.75">
      <c r="A28" s="47">
        <v>2210</v>
      </c>
      <c r="B28" s="38" t="s">
        <v>46</v>
      </c>
      <c r="C28" s="36">
        <v>18</v>
      </c>
      <c r="D28" s="81">
        <f t="shared" si="0"/>
        <v>25.61</v>
      </c>
      <c r="E28" s="36">
        <f t="shared" si="1"/>
        <v>0.12</v>
      </c>
      <c r="F28" s="37">
        <f aca="true" t="shared" si="3" ref="F28:F67">E28</f>
        <v>0.12</v>
      </c>
      <c r="G28" s="37">
        <f t="shared" si="2"/>
        <v>0.24</v>
      </c>
    </row>
    <row r="29" spans="1:7" ht="15.75">
      <c r="A29" s="34">
        <v>2222</v>
      </c>
      <c r="B29" s="38" t="s">
        <v>47</v>
      </c>
      <c r="C29" s="36">
        <v>83</v>
      </c>
      <c r="D29" s="81">
        <f t="shared" si="0"/>
        <v>118.1</v>
      </c>
      <c r="E29" s="36">
        <f t="shared" si="1"/>
        <v>0.58</v>
      </c>
      <c r="F29" s="37">
        <f t="shared" si="3"/>
        <v>0.58</v>
      </c>
      <c r="G29" s="37">
        <f t="shared" si="2"/>
        <v>1.16</v>
      </c>
    </row>
    <row r="30" spans="1:7" ht="15.75">
      <c r="A30" s="34">
        <v>2223</v>
      </c>
      <c r="B30" s="38" t="s">
        <v>48</v>
      </c>
      <c r="C30" s="36">
        <v>56</v>
      </c>
      <c r="D30" s="81">
        <f t="shared" si="0"/>
        <v>79.68</v>
      </c>
      <c r="E30" s="36">
        <f t="shared" si="1"/>
        <v>0.39</v>
      </c>
      <c r="F30" s="37">
        <f t="shared" si="3"/>
        <v>0.39</v>
      </c>
      <c r="G30" s="37">
        <f t="shared" si="2"/>
        <v>0.78</v>
      </c>
    </row>
    <row r="31" spans="1:7" ht="15" customHeight="1">
      <c r="A31" s="34">
        <v>2230</v>
      </c>
      <c r="B31" s="38" t="s">
        <v>49</v>
      </c>
      <c r="C31" s="36">
        <v>7</v>
      </c>
      <c r="D31" s="81">
        <f t="shared" si="0"/>
        <v>9.96</v>
      </c>
      <c r="E31" s="36">
        <f t="shared" si="1"/>
        <v>0.05</v>
      </c>
      <c r="F31" s="37">
        <f t="shared" si="3"/>
        <v>0.05</v>
      </c>
      <c r="G31" s="37">
        <f t="shared" si="2"/>
        <v>0.1</v>
      </c>
    </row>
    <row r="32" spans="1:7" ht="15.75" hidden="1">
      <c r="A32" s="34">
        <v>2241</v>
      </c>
      <c r="B32" s="38" t="s">
        <v>15</v>
      </c>
      <c r="C32" s="36"/>
      <c r="D32" s="81">
        <f t="shared" si="0"/>
        <v>0</v>
      </c>
      <c r="E32" s="36">
        <f t="shared" si="1"/>
        <v>0</v>
      </c>
      <c r="F32" s="37">
        <f t="shared" si="3"/>
        <v>0</v>
      </c>
      <c r="G32" s="37">
        <f t="shared" si="2"/>
        <v>0</v>
      </c>
    </row>
    <row r="33" spans="1:7" ht="15.75">
      <c r="A33" s="34">
        <v>2242</v>
      </c>
      <c r="B33" s="38" t="s">
        <v>16</v>
      </c>
      <c r="C33" s="36">
        <v>23</v>
      </c>
      <c r="D33" s="81">
        <f t="shared" si="0"/>
        <v>32.73</v>
      </c>
      <c r="E33" s="36">
        <f t="shared" si="1"/>
        <v>0.16</v>
      </c>
      <c r="F33" s="37">
        <f t="shared" si="3"/>
        <v>0.16</v>
      </c>
      <c r="G33" s="37">
        <f t="shared" si="2"/>
        <v>0.32</v>
      </c>
    </row>
    <row r="34" spans="1:7" ht="15" customHeight="1">
      <c r="A34" s="34">
        <v>2243</v>
      </c>
      <c r="B34" s="38" t="s">
        <v>17</v>
      </c>
      <c r="C34" s="36">
        <v>79</v>
      </c>
      <c r="D34" s="81">
        <f t="shared" si="0"/>
        <v>112.41</v>
      </c>
      <c r="E34" s="36">
        <f t="shared" si="1"/>
        <v>0.55</v>
      </c>
      <c r="F34" s="37">
        <f t="shared" si="3"/>
        <v>0.55</v>
      </c>
      <c r="G34" s="37">
        <f t="shared" si="2"/>
        <v>1.1</v>
      </c>
    </row>
    <row r="35" spans="1:7" ht="15.75">
      <c r="A35" s="33">
        <v>2244</v>
      </c>
      <c r="B35" s="38" t="s">
        <v>18</v>
      </c>
      <c r="C35" s="36">
        <v>1181</v>
      </c>
      <c r="D35" s="81">
        <f t="shared" si="0"/>
        <v>1680.41</v>
      </c>
      <c r="E35" s="36">
        <f t="shared" si="1"/>
        <v>8.19</v>
      </c>
      <c r="F35" s="37">
        <f t="shared" si="3"/>
        <v>8.19</v>
      </c>
      <c r="G35" s="37">
        <f t="shared" si="2"/>
        <v>16.38</v>
      </c>
    </row>
    <row r="36" spans="1:7" ht="15.75">
      <c r="A36" s="33">
        <v>2247</v>
      </c>
      <c r="B36" s="31" t="s">
        <v>19</v>
      </c>
      <c r="C36" s="36">
        <v>6</v>
      </c>
      <c r="D36" s="81">
        <f t="shared" si="0"/>
        <v>8.54</v>
      </c>
      <c r="E36" s="36">
        <f t="shared" si="1"/>
        <v>0.04</v>
      </c>
      <c r="F36" s="37">
        <f t="shared" si="3"/>
        <v>0.04</v>
      </c>
      <c r="G36" s="37">
        <f t="shared" si="2"/>
        <v>0.08</v>
      </c>
    </row>
    <row r="37" spans="1:7" ht="15" customHeight="1">
      <c r="A37" s="33">
        <v>2249</v>
      </c>
      <c r="B37" s="38" t="s">
        <v>20</v>
      </c>
      <c r="C37" s="36">
        <v>28</v>
      </c>
      <c r="D37" s="81">
        <f t="shared" si="0"/>
        <v>39.84</v>
      </c>
      <c r="E37" s="36">
        <f t="shared" si="1"/>
        <v>0.19</v>
      </c>
      <c r="F37" s="37">
        <f t="shared" si="3"/>
        <v>0.19</v>
      </c>
      <c r="G37" s="37">
        <f t="shared" si="2"/>
        <v>0.38</v>
      </c>
    </row>
    <row r="38" spans="1:7" ht="15.75">
      <c r="A38" s="33">
        <v>2251</v>
      </c>
      <c r="B38" s="38" t="s">
        <v>12</v>
      </c>
      <c r="C38" s="36">
        <v>86</v>
      </c>
      <c r="D38" s="81">
        <f t="shared" si="0"/>
        <v>122.37</v>
      </c>
      <c r="E38" s="36">
        <f t="shared" si="1"/>
        <v>0.6</v>
      </c>
      <c r="F38" s="37">
        <f t="shared" si="3"/>
        <v>0.6</v>
      </c>
      <c r="G38" s="37">
        <f t="shared" si="2"/>
        <v>1.2</v>
      </c>
    </row>
    <row r="39" spans="1:7" ht="15.75" hidden="1">
      <c r="A39" s="33">
        <v>2252</v>
      </c>
      <c r="B39" s="38" t="s">
        <v>13</v>
      </c>
      <c r="C39" s="36"/>
      <c r="D39" s="81">
        <f t="shared" si="0"/>
        <v>0</v>
      </c>
      <c r="E39" s="36">
        <f t="shared" si="1"/>
        <v>0</v>
      </c>
      <c r="F39" s="37">
        <f t="shared" si="3"/>
        <v>0</v>
      </c>
      <c r="G39" s="37">
        <f t="shared" si="2"/>
        <v>0</v>
      </c>
    </row>
    <row r="40" spans="1:7" ht="15.75" hidden="1">
      <c r="A40" s="33">
        <v>2259</v>
      </c>
      <c r="B40" s="38" t="s">
        <v>14</v>
      </c>
      <c r="C40" s="36"/>
      <c r="D40" s="81">
        <f t="shared" si="0"/>
        <v>0</v>
      </c>
      <c r="E40" s="36">
        <f t="shared" si="1"/>
        <v>0</v>
      </c>
      <c r="F40" s="37">
        <f t="shared" si="3"/>
        <v>0</v>
      </c>
      <c r="G40" s="37">
        <f t="shared" si="2"/>
        <v>0</v>
      </c>
    </row>
    <row r="41" spans="1:7" ht="15.75">
      <c r="A41" s="33">
        <v>2261</v>
      </c>
      <c r="B41" s="38" t="s">
        <v>21</v>
      </c>
      <c r="C41" s="36">
        <v>15</v>
      </c>
      <c r="D41" s="81">
        <f t="shared" si="0"/>
        <v>21.34</v>
      </c>
      <c r="E41" s="36">
        <f t="shared" si="1"/>
        <v>0.1</v>
      </c>
      <c r="F41" s="37">
        <f t="shared" si="3"/>
        <v>0.1</v>
      </c>
      <c r="G41" s="37">
        <f t="shared" si="2"/>
        <v>0.2</v>
      </c>
    </row>
    <row r="42" spans="1:7" ht="15.75">
      <c r="A42" s="33">
        <v>2262</v>
      </c>
      <c r="B42" s="38" t="s">
        <v>22</v>
      </c>
      <c r="C42" s="36">
        <v>68</v>
      </c>
      <c r="D42" s="81">
        <f t="shared" si="0"/>
        <v>96.76</v>
      </c>
      <c r="E42" s="36">
        <f t="shared" si="1"/>
        <v>0.47</v>
      </c>
      <c r="F42" s="37">
        <f t="shared" si="3"/>
        <v>0.47</v>
      </c>
      <c r="G42" s="37">
        <f t="shared" si="2"/>
        <v>0.94</v>
      </c>
    </row>
    <row r="43" spans="1:7" ht="15.75">
      <c r="A43" s="33">
        <v>2263</v>
      </c>
      <c r="B43" s="38" t="s">
        <v>23</v>
      </c>
      <c r="C43" s="36">
        <v>252</v>
      </c>
      <c r="D43" s="81">
        <f t="shared" si="0"/>
        <v>358.56</v>
      </c>
      <c r="E43" s="36">
        <f t="shared" si="1"/>
        <v>1.75</v>
      </c>
      <c r="F43" s="37">
        <f t="shared" si="3"/>
        <v>1.75</v>
      </c>
      <c r="G43" s="37">
        <f t="shared" si="2"/>
        <v>3.5</v>
      </c>
    </row>
    <row r="44" spans="1:7" ht="15.75">
      <c r="A44" s="34">
        <v>2264</v>
      </c>
      <c r="B44" s="38" t="s">
        <v>24</v>
      </c>
      <c r="C44" s="36">
        <v>1</v>
      </c>
      <c r="D44" s="81">
        <f t="shared" si="0"/>
        <v>1.42</v>
      </c>
      <c r="E44" s="36">
        <f t="shared" si="1"/>
        <v>0.01</v>
      </c>
      <c r="F44" s="37">
        <f t="shared" si="3"/>
        <v>0.01</v>
      </c>
      <c r="G44" s="37">
        <f t="shared" si="2"/>
        <v>0.02</v>
      </c>
    </row>
    <row r="45" spans="1:7" ht="15.75">
      <c r="A45" s="34">
        <v>2279</v>
      </c>
      <c r="B45" s="38" t="s">
        <v>25</v>
      </c>
      <c r="C45" s="36">
        <v>301.6</v>
      </c>
      <c r="D45" s="81">
        <f t="shared" si="0"/>
        <v>429.14</v>
      </c>
      <c r="E45" s="36">
        <f t="shared" si="1"/>
        <v>2.09</v>
      </c>
      <c r="F45" s="37">
        <f t="shared" si="3"/>
        <v>2.09</v>
      </c>
      <c r="G45" s="37">
        <f t="shared" si="2"/>
        <v>4.18</v>
      </c>
    </row>
    <row r="46" spans="1:7" ht="15.75">
      <c r="A46" s="34">
        <v>2311</v>
      </c>
      <c r="B46" s="38" t="s">
        <v>26</v>
      </c>
      <c r="C46" s="36">
        <v>31</v>
      </c>
      <c r="D46" s="81">
        <f t="shared" si="0"/>
        <v>44.11</v>
      </c>
      <c r="E46" s="36">
        <f t="shared" si="1"/>
        <v>0.22</v>
      </c>
      <c r="F46" s="37">
        <f t="shared" si="3"/>
        <v>0.22</v>
      </c>
      <c r="G46" s="37">
        <f t="shared" si="2"/>
        <v>0.44</v>
      </c>
    </row>
    <row r="47" spans="1:7" ht="15.75">
      <c r="A47" s="34">
        <v>2312</v>
      </c>
      <c r="B47" s="38" t="s">
        <v>27</v>
      </c>
      <c r="C47" s="36">
        <v>49</v>
      </c>
      <c r="D47" s="81">
        <f t="shared" si="0"/>
        <v>69.72</v>
      </c>
      <c r="E47" s="36">
        <f t="shared" si="1"/>
        <v>0.34</v>
      </c>
      <c r="F47" s="37">
        <f t="shared" si="3"/>
        <v>0.34</v>
      </c>
      <c r="G47" s="37">
        <f t="shared" si="2"/>
        <v>0.68</v>
      </c>
    </row>
    <row r="48" spans="1:7" ht="15.75">
      <c r="A48" s="34">
        <v>2321</v>
      </c>
      <c r="B48" s="38" t="s">
        <v>28</v>
      </c>
      <c r="C48" s="36">
        <v>164</v>
      </c>
      <c r="D48" s="81">
        <f t="shared" si="0"/>
        <v>233.35</v>
      </c>
      <c r="E48" s="36">
        <f t="shared" si="1"/>
        <v>1.14</v>
      </c>
      <c r="F48" s="37">
        <f t="shared" si="3"/>
        <v>1.14</v>
      </c>
      <c r="G48" s="37">
        <f t="shared" si="2"/>
        <v>2.28</v>
      </c>
    </row>
    <row r="49" spans="1:7" ht="15.75">
      <c r="A49" s="34">
        <v>2322</v>
      </c>
      <c r="B49" s="38" t="s">
        <v>29</v>
      </c>
      <c r="C49" s="36">
        <v>22</v>
      </c>
      <c r="D49" s="81">
        <f t="shared" si="0"/>
        <v>31.3</v>
      </c>
      <c r="E49" s="36">
        <f t="shared" si="1"/>
        <v>0.15</v>
      </c>
      <c r="F49" s="37">
        <f t="shared" si="3"/>
        <v>0.15</v>
      </c>
      <c r="G49" s="37">
        <f t="shared" si="2"/>
        <v>0.3</v>
      </c>
    </row>
    <row r="50" spans="1:7" ht="15.75">
      <c r="A50" s="34">
        <v>2341</v>
      </c>
      <c r="B50" s="38" t="s">
        <v>30</v>
      </c>
      <c r="C50" s="36">
        <v>36</v>
      </c>
      <c r="D50" s="81">
        <f t="shared" si="0"/>
        <v>51.22</v>
      </c>
      <c r="E50" s="36">
        <f t="shared" si="1"/>
        <v>0.25</v>
      </c>
      <c r="F50" s="37">
        <f t="shared" si="3"/>
        <v>0.25</v>
      </c>
      <c r="G50" s="37">
        <f t="shared" si="2"/>
        <v>0.5</v>
      </c>
    </row>
    <row r="51" spans="1:7" ht="15.75">
      <c r="A51" s="34">
        <v>2344</v>
      </c>
      <c r="B51" s="38" t="s">
        <v>31</v>
      </c>
      <c r="C51" s="36">
        <v>1</v>
      </c>
      <c r="D51" s="81">
        <f t="shared" si="0"/>
        <v>1.42</v>
      </c>
      <c r="E51" s="36">
        <f t="shared" si="1"/>
        <v>0.01</v>
      </c>
      <c r="F51" s="37">
        <f t="shared" si="3"/>
        <v>0.01</v>
      </c>
      <c r="G51" s="37">
        <f t="shared" si="2"/>
        <v>0.02</v>
      </c>
    </row>
    <row r="52" spans="1:7" ht="15.75">
      <c r="A52" s="34">
        <v>2350</v>
      </c>
      <c r="B52" s="38" t="s">
        <v>32</v>
      </c>
      <c r="C52" s="36">
        <v>224</v>
      </c>
      <c r="D52" s="81">
        <f t="shared" si="0"/>
        <v>318.72</v>
      </c>
      <c r="E52" s="36">
        <f t="shared" si="1"/>
        <v>1.55</v>
      </c>
      <c r="F52" s="37">
        <f t="shared" si="3"/>
        <v>1.55</v>
      </c>
      <c r="G52" s="37">
        <f t="shared" si="2"/>
        <v>3.1</v>
      </c>
    </row>
    <row r="53" spans="1:7" ht="15.75">
      <c r="A53" s="34">
        <v>2361</v>
      </c>
      <c r="B53" s="38" t="s">
        <v>33</v>
      </c>
      <c r="C53" s="36">
        <v>137</v>
      </c>
      <c r="D53" s="81">
        <f t="shared" si="0"/>
        <v>194.93</v>
      </c>
      <c r="E53" s="36">
        <f t="shared" si="1"/>
        <v>0.95</v>
      </c>
      <c r="F53" s="37">
        <f t="shared" si="3"/>
        <v>0.95</v>
      </c>
      <c r="G53" s="37">
        <f t="shared" si="2"/>
        <v>1.9</v>
      </c>
    </row>
    <row r="54" spans="1:7" ht="15.75" hidden="1">
      <c r="A54" s="34">
        <v>2362</v>
      </c>
      <c r="B54" s="38" t="s">
        <v>34</v>
      </c>
      <c r="C54" s="36"/>
      <c r="D54" s="81">
        <f t="shared" si="0"/>
        <v>0</v>
      </c>
      <c r="E54" s="36">
        <f t="shared" si="1"/>
        <v>0</v>
      </c>
      <c r="F54" s="37">
        <f t="shared" si="3"/>
        <v>0</v>
      </c>
      <c r="G54" s="37">
        <f t="shared" si="2"/>
        <v>0</v>
      </c>
    </row>
    <row r="55" spans="1:7" ht="15.75" hidden="1">
      <c r="A55" s="34">
        <v>2363</v>
      </c>
      <c r="B55" s="38" t="s">
        <v>35</v>
      </c>
      <c r="C55" s="36"/>
      <c r="D55" s="81">
        <f t="shared" si="0"/>
        <v>0</v>
      </c>
      <c r="E55" s="36">
        <f t="shared" si="1"/>
        <v>0</v>
      </c>
      <c r="F55" s="37">
        <f t="shared" si="3"/>
        <v>0</v>
      </c>
      <c r="G55" s="37">
        <f t="shared" si="2"/>
        <v>0</v>
      </c>
    </row>
    <row r="56" spans="1:7" ht="15.75" hidden="1">
      <c r="A56" s="34">
        <v>2370</v>
      </c>
      <c r="B56" s="38" t="s">
        <v>36</v>
      </c>
      <c r="C56" s="36"/>
      <c r="D56" s="81">
        <f t="shared" si="0"/>
        <v>0</v>
      </c>
      <c r="E56" s="36">
        <f t="shared" si="1"/>
        <v>0</v>
      </c>
      <c r="F56" s="37">
        <f t="shared" si="3"/>
        <v>0</v>
      </c>
      <c r="G56" s="37">
        <f t="shared" si="2"/>
        <v>0</v>
      </c>
    </row>
    <row r="57" spans="1:7" ht="15.75">
      <c r="A57" s="34">
        <v>2400</v>
      </c>
      <c r="B57" s="38" t="s">
        <v>51</v>
      </c>
      <c r="C57" s="36">
        <v>10</v>
      </c>
      <c r="D57" s="81">
        <f t="shared" si="0"/>
        <v>14.23</v>
      </c>
      <c r="E57" s="36">
        <f t="shared" si="1"/>
        <v>0.07</v>
      </c>
      <c r="F57" s="37">
        <f t="shared" si="3"/>
        <v>0.07</v>
      </c>
      <c r="G57" s="37">
        <f t="shared" si="2"/>
        <v>0.14</v>
      </c>
    </row>
    <row r="58" spans="1:7" ht="15.75" hidden="1">
      <c r="A58" s="34">
        <v>2512</v>
      </c>
      <c r="B58" s="38" t="s">
        <v>37</v>
      </c>
      <c r="C58" s="36">
        <v>0</v>
      </c>
      <c r="D58" s="81">
        <f t="shared" si="0"/>
        <v>0</v>
      </c>
      <c r="E58" s="36">
        <f t="shared" si="1"/>
        <v>0</v>
      </c>
      <c r="F58" s="37">
        <f t="shared" si="3"/>
        <v>0</v>
      </c>
      <c r="G58" s="37">
        <f t="shared" si="2"/>
        <v>0</v>
      </c>
    </row>
    <row r="59" spans="1:7" ht="15" customHeight="1">
      <c r="A59" s="34">
        <v>2513</v>
      </c>
      <c r="B59" s="38" t="s">
        <v>38</v>
      </c>
      <c r="C59" s="36">
        <v>184</v>
      </c>
      <c r="D59" s="81">
        <f t="shared" si="0"/>
        <v>261.81</v>
      </c>
      <c r="E59" s="36">
        <f t="shared" si="1"/>
        <v>1.28</v>
      </c>
      <c r="F59" s="37">
        <v>1.1</v>
      </c>
      <c r="G59" s="37">
        <f t="shared" si="2"/>
        <v>2.2</v>
      </c>
    </row>
    <row r="60" spans="1:7" ht="15.75">
      <c r="A60" s="34">
        <v>2515</v>
      </c>
      <c r="B60" s="38" t="s">
        <v>39</v>
      </c>
      <c r="C60" s="36">
        <v>7</v>
      </c>
      <c r="D60" s="81">
        <f t="shared" si="0"/>
        <v>9.96</v>
      </c>
      <c r="E60" s="36">
        <f t="shared" si="1"/>
        <v>0.05</v>
      </c>
      <c r="F60" s="37">
        <f t="shared" si="3"/>
        <v>0.05</v>
      </c>
      <c r="G60" s="37">
        <f t="shared" si="2"/>
        <v>0.1</v>
      </c>
    </row>
    <row r="61" spans="1:7" ht="15.75">
      <c r="A61" s="34">
        <v>2519</v>
      </c>
      <c r="B61" s="38" t="s">
        <v>42</v>
      </c>
      <c r="C61" s="36">
        <v>44</v>
      </c>
      <c r="D61" s="81">
        <f t="shared" si="0"/>
        <v>62.61</v>
      </c>
      <c r="E61" s="36">
        <f t="shared" si="1"/>
        <v>0.31</v>
      </c>
      <c r="F61" s="37">
        <f t="shared" si="3"/>
        <v>0.31</v>
      </c>
      <c r="G61" s="37">
        <f t="shared" si="2"/>
        <v>0.62</v>
      </c>
    </row>
    <row r="62" spans="1:7" ht="15.75" hidden="1">
      <c r="A62" s="34">
        <v>6240</v>
      </c>
      <c r="B62" s="38"/>
      <c r="C62" s="36"/>
      <c r="D62" s="81">
        <f t="shared" si="0"/>
        <v>0</v>
      </c>
      <c r="E62" s="36">
        <f t="shared" si="1"/>
        <v>0</v>
      </c>
      <c r="F62" s="37">
        <f t="shared" si="3"/>
        <v>0</v>
      </c>
      <c r="G62" s="37">
        <f t="shared" si="2"/>
        <v>0</v>
      </c>
    </row>
    <row r="63" spans="1:7" ht="15.75" hidden="1">
      <c r="A63" s="34">
        <v>6290</v>
      </c>
      <c r="B63" s="38"/>
      <c r="C63" s="36"/>
      <c r="D63" s="81">
        <f t="shared" si="0"/>
        <v>0</v>
      </c>
      <c r="E63" s="36">
        <f t="shared" si="1"/>
        <v>0</v>
      </c>
      <c r="F63" s="37">
        <f t="shared" si="3"/>
        <v>0</v>
      </c>
      <c r="G63" s="37">
        <f t="shared" si="2"/>
        <v>0</v>
      </c>
    </row>
    <row r="64" spans="1:7" ht="15.75">
      <c r="A64" s="34">
        <v>5121</v>
      </c>
      <c r="B64" s="38" t="s">
        <v>40</v>
      </c>
      <c r="C64" s="36">
        <v>32</v>
      </c>
      <c r="D64" s="81">
        <f t="shared" si="0"/>
        <v>45.53</v>
      </c>
      <c r="E64" s="36">
        <f t="shared" si="1"/>
        <v>0.22</v>
      </c>
      <c r="F64" s="37">
        <f t="shared" si="3"/>
        <v>0.22</v>
      </c>
      <c r="G64" s="37">
        <f t="shared" si="2"/>
        <v>0.44</v>
      </c>
    </row>
    <row r="65" spans="1:7" ht="15.75">
      <c r="A65" s="34">
        <v>5232</v>
      </c>
      <c r="B65" s="38" t="s">
        <v>41</v>
      </c>
      <c r="C65" s="36">
        <v>4</v>
      </c>
      <c r="D65" s="81">
        <v>34.69</v>
      </c>
      <c r="E65" s="36">
        <v>0.16</v>
      </c>
      <c r="F65" s="37">
        <f t="shared" si="3"/>
        <v>0.16</v>
      </c>
      <c r="G65" s="37">
        <f t="shared" si="2"/>
        <v>0.32</v>
      </c>
    </row>
    <row r="66" spans="1:7" ht="15.75" hidden="1">
      <c r="A66" s="34">
        <v>5238</v>
      </c>
      <c r="B66" s="38" t="s">
        <v>43</v>
      </c>
      <c r="C66" s="36">
        <v>0</v>
      </c>
      <c r="D66" s="81">
        <f t="shared" si="0"/>
        <v>0</v>
      </c>
      <c r="E66" s="36">
        <f t="shared" si="1"/>
        <v>0</v>
      </c>
      <c r="F66" s="37">
        <f t="shared" si="3"/>
        <v>0</v>
      </c>
      <c r="G66" s="37">
        <f t="shared" si="2"/>
        <v>0</v>
      </c>
    </row>
    <row r="67" spans="1:7" ht="15.75">
      <c r="A67" s="34">
        <v>5240</v>
      </c>
      <c r="B67" s="38" t="s">
        <v>44</v>
      </c>
      <c r="C67" s="36">
        <v>1</v>
      </c>
      <c r="D67" s="81">
        <v>26.79</v>
      </c>
      <c r="E67" s="36">
        <f t="shared" si="1"/>
        <v>0.13</v>
      </c>
      <c r="F67" s="37">
        <f t="shared" si="3"/>
        <v>0.13</v>
      </c>
      <c r="G67" s="37">
        <f t="shared" si="2"/>
        <v>0.26</v>
      </c>
    </row>
    <row r="68" spans="1:7" ht="15.75" hidden="1">
      <c r="A68" s="33">
        <v>5250</v>
      </c>
      <c r="B68" s="38" t="s">
        <v>45</v>
      </c>
      <c r="C68" s="36"/>
      <c r="D68" s="38"/>
      <c r="E68" s="36"/>
      <c r="F68" s="37">
        <f>E68/12309*150</f>
        <v>0</v>
      </c>
      <c r="G68" s="37">
        <f>E68/12309*120</f>
        <v>0</v>
      </c>
    </row>
    <row r="69" spans="1:7" ht="15.75">
      <c r="A69" s="49"/>
      <c r="B69" s="50" t="s">
        <v>9</v>
      </c>
      <c r="C69" s="43">
        <f>SUM(C26:C68)</f>
        <v>8265.6</v>
      </c>
      <c r="D69" s="43">
        <f>SUM(D26:D68)</f>
        <v>11815.250000000002</v>
      </c>
      <c r="E69" s="43">
        <f>SUM(E26:E68)</f>
        <v>57.589999999999975</v>
      </c>
      <c r="F69" s="44">
        <f>SUM(F26:F68)</f>
        <v>58.46999999999998</v>
      </c>
      <c r="G69" s="44">
        <f>SUM(G26:G68)</f>
        <v>116.93999999999996</v>
      </c>
    </row>
    <row r="70" spans="1:7" ht="15.75">
      <c r="A70" s="49"/>
      <c r="B70" s="50" t="s">
        <v>52</v>
      </c>
      <c r="C70" s="43">
        <f>C69+C24</f>
        <v>34219.02</v>
      </c>
      <c r="D70" s="43">
        <f>D69+D24</f>
        <v>48743.64</v>
      </c>
      <c r="E70" s="43">
        <f>E69+E24</f>
        <v>237.59999999999997</v>
      </c>
      <c r="F70" s="44">
        <f>F69+F24</f>
        <v>243.84999999999997</v>
      </c>
      <c r="G70" s="44">
        <f>G69+G24</f>
        <v>487.69999999999993</v>
      </c>
    </row>
    <row r="71" spans="1:7" ht="15.75">
      <c r="A71" s="18"/>
      <c r="B71" s="24"/>
      <c r="C71" s="51"/>
      <c r="D71" s="51"/>
      <c r="E71" s="51"/>
      <c r="F71" s="51"/>
      <c r="G71" s="51"/>
    </row>
    <row r="72" spans="1:7" ht="15.75" customHeight="1">
      <c r="A72" s="125" t="s">
        <v>70</v>
      </c>
      <c r="B72" s="126"/>
      <c r="C72" s="53">
        <v>12309</v>
      </c>
      <c r="D72" s="53">
        <v>12309</v>
      </c>
      <c r="E72" s="27">
        <v>60</v>
      </c>
      <c r="F72" s="27">
        <v>60</v>
      </c>
      <c r="G72" s="27">
        <v>120</v>
      </c>
    </row>
    <row r="73" spans="1:7" ht="15.75">
      <c r="A73" s="125" t="s">
        <v>115</v>
      </c>
      <c r="B73" s="126"/>
      <c r="C73" s="94">
        <f>C70/C72</f>
        <v>2.78</v>
      </c>
      <c r="D73" s="82">
        <f>ROUND(D70/D72,2)</f>
        <v>3.96</v>
      </c>
      <c r="E73" s="44">
        <f>ROUND(E70/E72,2)</f>
        <v>3.96</v>
      </c>
      <c r="F73" s="44">
        <f>ROUND(F70/F72,2)</f>
        <v>4.06</v>
      </c>
      <c r="G73" s="44">
        <f>ROUND(G70/G72,2)</f>
        <v>4.06</v>
      </c>
    </row>
    <row r="74" spans="1:7" ht="15.75">
      <c r="A74" s="24"/>
      <c r="B74" s="20"/>
      <c r="C74" s="20"/>
      <c r="D74" s="20"/>
      <c r="E74" s="20"/>
      <c r="F74" s="53"/>
      <c r="G74" s="53"/>
    </row>
    <row r="75" spans="1:7" s="4" customFormat="1" ht="15" customHeight="1">
      <c r="A75" s="125" t="s">
        <v>71</v>
      </c>
      <c r="B75" s="126"/>
      <c r="C75" s="52"/>
      <c r="D75" s="52"/>
      <c r="E75" s="55"/>
      <c r="F75" s="55"/>
      <c r="G75" s="55"/>
    </row>
    <row r="76" spans="1:7" s="4" customFormat="1" ht="27.75" customHeight="1">
      <c r="A76" s="125" t="s">
        <v>119</v>
      </c>
      <c r="B76" s="126"/>
      <c r="C76" s="52"/>
      <c r="D76" s="52"/>
      <c r="E76" s="55"/>
      <c r="F76" s="55"/>
      <c r="G76" s="55"/>
    </row>
    <row r="77" spans="1:7" s="4" customFormat="1" ht="15.75">
      <c r="A77" s="56"/>
      <c r="B77" s="56"/>
      <c r="C77" s="56"/>
      <c r="D77" s="56"/>
      <c r="E77" s="56"/>
      <c r="F77" s="56"/>
      <c r="G77" s="56"/>
    </row>
    <row r="78" spans="1:7" s="4" customFormat="1" ht="15.75">
      <c r="A78" s="56" t="s">
        <v>72</v>
      </c>
      <c r="B78" s="56"/>
      <c r="C78" s="56"/>
      <c r="D78" s="56"/>
      <c r="E78" s="56"/>
      <c r="F78" s="56"/>
      <c r="G78" s="56"/>
    </row>
    <row r="79" spans="1:7" ht="15.75">
      <c r="A79" s="12"/>
      <c r="B79" s="12"/>
      <c r="C79" s="12"/>
      <c r="D79" s="12"/>
      <c r="E79" s="12"/>
      <c r="F79" s="25"/>
      <c r="G79" s="25"/>
    </row>
    <row r="80" spans="1:7" s="4" customFormat="1" ht="15.75">
      <c r="A80" s="56" t="s">
        <v>83</v>
      </c>
      <c r="B80" s="57"/>
      <c r="C80" s="57"/>
      <c r="D80" s="57"/>
      <c r="E80" s="56"/>
      <c r="F80" s="56"/>
      <c r="G80" s="56"/>
    </row>
    <row r="81" spans="1:7" s="4" customFormat="1" ht="13.5" customHeight="1">
      <c r="A81" s="56"/>
      <c r="B81" s="58" t="s">
        <v>73</v>
      </c>
      <c r="C81" s="58"/>
      <c r="D81" s="58"/>
      <c r="E81" s="56"/>
      <c r="F81" s="56"/>
      <c r="G81" s="56"/>
    </row>
    <row r="82" spans="1:7" ht="15.75">
      <c r="A82" s="12"/>
      <c r="B82" s="12"/>
      <c r="C82" s="12"/>
      <c r="D82" s="12"/>
      <c r="E82" s="12"/>
      <c r="F82" s="25"/>
      <c r="G82" s="25"/>
    </row>
    <row r="83" spans="1:7" ht="15.75">
      <c r="A83" s="12"/>
      <c r="B83" s="12"/>
      <c r="C83" s="12"/>
      <c r="D83" s="12"/>
      <c r="E83" s="12"/>
      <c r="F83" s="25"/>
      <c r="G83" s="25"/>
    </row>
  </sheetData>
  <sheetProtection/>
  <mergeCells count="14">
    <mergeCell ref="A75:B75"/>
    <mergeCell ref="A7:G7"/>
    <mergeCell ref="A76:B76"/>
    <mergeCell ref="A72:B72"/>
    <mergeCell ref="A73:B73"/>
    <mergeCell ref="B8:E8"/>
    <mergeCell ref="A9:E9"/>
    <mergeCell ref="F4:G4"/>
    <mergeCell ref="A10:E10"/>
    <mergeCell ref="B11:E11"/>
    <mergeCell ref="B12:E12"/>
    <mergeCell ref="B13:E13"/>
    <mergeCell ref="B1:F1"/>
    <mergeCell ref="F3:G3"/>
  </mergeCells>
  <printOptions/>
  <pageMargins left="0.9395833333333333" right="0.5671875" top="0.6692913385826772" bottom="0.984251968503937" header="0.5118110236220472" footer="0.5118110236220472"/>
  <pageSetup firstPageNumber="3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view="pageLayout" zoomScaleNormal="90" workbookViewId="0" topLeftCell="A1">
      <selection activeCell="B52" sqref="B52"/>
    </sheetView>
  </sheetViews>
  <sheetFormatPr defaultColWidth="9.140625" defaultRowHeight="12.75"/>
  <cols>
    <col min="1" max="1" width="13.421875" style="1" customWidth="1"/>
    <col min="2" max="2" width="99.7109375" style="1" customWidth="1"/>
    <col min="3" max="3" width="16.00390625" style="1" hidden="1" customWidth="1"/>
    <col min="4" max="4" width="14.28125" style="1" hidden="1" customWidth="1"/>
    <col min="5" max="5" width="21.57421875" style="1" hidden="1" customWidth="1"/>
    <col min="6" max="6" width="21.7109375" style="6" hidden="1" customWidth="1"/>
    <col min="7" max="7" width="38.00390625" style="6" customWidth="1"/>
    <col min="8" max="16384" width="9.140625" style="1" customWidth="1"/>
  </cols>
  <sheetData>
    <row r="1" spans="2:7" s="6" customFormat="1" ht="15.75">
      <c r="B1" s="132"/>
      <c r="C1" s="132"/>
      <c r="D1" s="132"/>
      <c r="E1" s="132"/>
      <c r="F1" s="133"/>
      <c r="G1" s="18" t="s">
        <v>11</v>
      </c>
    </row>
    <row r="2" spans="2:7" s="6" customFormat="1" ht="15" customHeight="1">
      <c r="B2" s="19"/>
      <c r="C2" s="19"/>
      <c r="D2" s="19"/>
      <c r="E2" s="19"/>
      <c r="F2" s="19"/>
      <c r="G2" s="18" t="s">
        <v>74</v>
      </c>
    </row>
    <row r="3" spans="2:7" s="6" customFormat="1" ht="15" customHeight="1">
      <c r="B3" s="19"/>
      <c r="C3" s="19"/>
      <c r="D3" s="19"/>
      <c r="E3" s="19"/>
      <c r="F3" s="140" t="s">
        <v>75</v>
      </c>
      <c r="G3" s="141"/>
    </row>
    <row r="4" spans="2:7" s="6" customFormat="1" ht="15.75">
      <c r="B4" s="18"/>
      <c r="C4" s="18"/>
      <c r="D4" s="18"/>
      <c r="E4" s="20"/>
      <c r="F4" s="138" t="s">
        <v>80</v>
      </c>
      <c r="G4" s="139"/>
    </row>
    <row r="5" spans="2:7" s="6" customFormat="1" ht="15.75">
      <c r="B5" s="21"/>
      <c r="C5" s="21"/>
      <c r="D5" s="21"/>
      <c r="E5" s="22"/>
      <c r="F5" s="22"/>
      <c r="G5" s="23" t="s">
        <v>81</v>
      </c>
    </row>
    <row r="6" spans="1:7" ht="15">
      <c r="A6" s="6"/>
      <c r="B6" s="6"/>
      <c r="C6" s="6"/>
      <c r="D6" s="6"/>
      <c r="E6" s="7"/>
      <c r="F6" s="2"/>
      <c r="G6" s="2"/>
    </row>
    <row r="7" spans="1:7" ht="15.75" customHeight="1">
      <c r="A7" s="123" t="s">
        <v>10</v>
      </c>
      <c r="B7" s="123"/>
      <c r="C7" s="123"/>
      <c r="D7" s="123"/>
      <c r="E7" s="123"/>
      <c r="F7" s="123"/>
      <c r="G7" s="123"/>
    </row>
    <row r="8" spans="1:7" ht="15.75" customHeight="1">
      <c r="A8" s="6"/>
      <c r="B8" s="131"/>
      <c r="C8" s="131"/>
      <c r="D8" s="131"/>
      <c r="E8" s="131"/>
      <c r="F8" s="2"/>
      <c r="G8" s="2"/>
    </row>
    <row r="9" spans="1:7" ht="15.75">
      <c r="A9" s="127" t="s">
        <v>1</v>
      </c>
      <c r="B9" s="127"/>
      <c r="C9" s="127"/>
      <c r="D9" s="127"/>
      <c r="E9" s="127"/>
      <c r="F9" s="24"/>
      <c r="G9" s="24"/>
    </row>
    <row r="10" spans="1:7" ht="15.75">
      <c r="A10" s="127" t="s">
        <v>0</v>
      </c>
      <c r="B10" s="127"/>
      <c r="C10" s="127"/>
      <c r="D10" s="127"/>
      <c r="E10" s="127"/>
      <c r="F10" s="24"/>
      <c r="G10" s="24"/>
    </row>
    <row r="11" spans="1:7" ht="15.75">
      <c r="A11" s="15"/>
      <c r="B11" s="127" t="s">
        <v>53</v>
      </c>
      <c r="C11" s="127"/>
      <c r="D11" s="127"/>
      <c r="E11" s="127"/>
      <c r="F11" s="24"/>
      <c r="G11" s="24"/>
    </row>
    <row r="12" spans="1:7" ht="15.75">
      <c r="A12" s="15"/>
      <c r="B12" s="127" t="s">
        <v>63</v>
      </c>
      <c r="C12" s="127"/>
      <c r="D12" s="127"/>
      <c r="E12" s="127"/>
      <c r="F12" s="24"/>
      <c r="G12" s="24"/>
    </row>
    <row r="13" spans="1:7" ht="15.75">
      <c r="A13" s="15"/>
      <c r="B13" s="127" t="s">
        <v>55</v>
      </c>
      <c r="C13" s="127"/>
      <c r="D13" s="127"/>
      <c r="E13" s="127"/>
      <c r="F13" s="24"/>
      <c r="G13" s="24"/>
    </row>
    <row r="14" spans="1:7" ht="15.75">
      <c r="A14" s="15" t="s">
        <v>2</v>
      </c>
      <c r="B14" s="15" t="s">
        <v>116</v>
      </c>
      <c r="C14" s="15"/>
      <c r="D14" s="15"/>
      <c r="E14" s="15"/>
      <c r="F14" s="24"/>
      <c r="G14" s="24"/>
    </row>
    <row r="15" spans="1:7" ht="15.75" hidden="1">
      <c r="A15" s="25"/>
      <c r="B15" s="26"/>
      <c r="C15" s="26"/>
      <c r="D15" s="26"/>
      <c r="E15" s="16"/>
      <c r="F15" s="24"/>
      <c r="G15" s="24"/>
    </row>
    <row r="16" spans="1:7" ht="67.5" customHeight="1">
      <c r="A16" s="119" t="s">
        <v>3</v>
      </c>
      <c r="B16" s="119" t="s">
        <v>4</v>
      </c>
      <c r="C16" s="119"/>
      <c r="D16" s="119"/>
      <c r="E16" s="119" t="s">
        <v>78</v>
      </c>
      <c r="F16" s="119" t="s">
        <v>79</v>
      </c>
      <c r="G16" s="119" t="s">
        <v>5</v>
      </c>
    </row>
    <row r="17" spans="1:7" ht="15.75">
      <c r="A17" s="28">
        <v>1</v>
      </c>
      <c r="B17" s="29">
        <v>2</v>
      </c>
      <c r="C17" s="29"/>
      <c r="D17" s="29"/>
      <c r="E17" s="28">
        <v>3</v>
      </c>
      <c r="F17" s="29">
        <v>4</v>
      </c>
      <c r="G17" s="29">
        <v>3</v>
      </c>
    </row>
    <row r="18" spans="1:7" ht="15.75">
      <c r="A18" s="30"/>
      <c r="B18" s="65" t="s">
        <v>6</v>
      </c>
      <c r="C18" s="65"/>
      <c r="D18" s="65"/>
      <c r="E18" s="66"/>
      <c r="F18" s="34"/>
      <c r="G18" s="34"/>
    </row>
    <row r="19" spans="1:7" ht="15.75">
      <c r="A19" s="34">
        <v>1100</v>
      </c>
      <c r="B19" s="34" t="s">
        <v>69</v>
      </c>
      <c r="C19" s="37">
        <v>3503.06</v>
      </c>
      <c r="D19" s="67">
        <f>ROUND(C19/0.702804,2)</f>
        <v>4984.41</v>
      </c>
      <c r="E19" s="37">
        <f>ROUND(D19/7223*25,2)</f>
        <v>17.25</v>
      </c>
      <c r="F19" s="37">
        <v>17.94</v>
      </c>
      <c r="G19" s="37">
        <f>F19*2</f>
        <v>35.88</v>
      </c>
    </row>
    <row r="20" spans="1:7" ht="15.75">
      <c r="A20" s="34">
        <v>1200</v>
      </c>
      <c r="B20" s="48" t="s">
        <v>66</v>
      </c>
      <c r="C20" s="70">
        <v>826.37</v>
      </c>
      <c r="D20" s="67">
        <f>ROUND(C20/0.702804,2)</f>
        <v>1175.82</v>
      </c>
      <c r="E20" s="37">
        <f>ROUND(D20/7223*25,2)</f>
        <v>4.07</v>
      </c>
      <c r="F20" s="37">
        <v>4.23</v>
      </c>
      <c r="G20" s="37">
        <f>F20*2</f>
        <v>8.46</v>
      </c>
    </row>
    <row r="21" spans="1:7" ht="15.75">
      <c r="A21" s="34">
        <v>2222</v>
      </c>
      <c r="B21" s="48" t="s">
        <v>47</v>
      </c>
      <c r="C21" s="37">
        <v>3178.12</v>
      </c>
      <c r="D21" s="67">
        <f>ROUND(C21/0.702804,2)</f>
        <v>4522.06</v>
      </c>
      <c r="E21" s="37">
        <f>ROUND(D21/7223*25,2)</f>
        <v>15.65</v>
      </c>
      <c r="F21" s="37">
        <f>E21</f>
        <v>15.65</v>
      </c>
      <c r="G21" s="37">
        <f>F21*2</f>
        <v>31.3</v>
      </c>
    </row>
    <row r="22" spans="1:7" ht="15.75">
      <c r="A22" s="47">
        <v>2341</v>
      </c>
      <c r="B22" s="48" t="s">
        <v>30</v>
      </c>
      <c r="C22" s="37">
        <v>103.67</v>
      </c>
      <c r="D22" s="67">
        <f>ROUND(C22/0.702804,2)</f>
        <v>147.51</v>
      </c>
      <c r="E22" s="37">
        <f>ROUND(D22/7223*25,2)</f>
        <v>0.51</v>
      </c>
      <c r="F22" s="37">
        <f>E22</f>
        <v>0.51</v>
      </c>
      <c r="G22" s="37">
        <f>F22*2</f>
        <v>1.02</v>
      </c>
    </row>
    <row r="23" spans="1:7" ht="15.75" hidden="1">
      <c r="A23" s="34">
        <v>2350</v>
      </c>
      <c r="B23" s="48" t="s">
        <v>32</v>
      </c>
      <c r="C23" s="37">
        <v>0</v>
      </c>
      <c r="D23" s="48"/>
      <c r="E23" s="37">
        <v>0</v>
      </c>
      <c r="F23" s="37">
        <f>E23/12309*150</f>
        <v>0</v>
      </c>
      <c r="G23" s="37">
        <f>E23/12309*120</f>
        <v>0</v>
      </c>
    </row>
    <row r="24" spans="1:7" ht="15.75" customHeight="1" hidden="1">
      <c r="A24" s="34"/>
      <c r="B24" s="34"/>
      <c r="C24" s="37"/>
      <c r="D24" s="34"/>
      <c r="E24" s="37"/>
      <c r="F24" s="37">
        <f>E24/12309*150</f>
        <v>0</v>
      </c>
      <c r="G24" s="37">
        <f>E24/12309*120</f>
        <v>0</v>
      </c>
    </row>
    <row r="25" spans="1:7" ht="15.75" customHeight="1">
      <c r="A25" s="34"/>
      <c r="B25" s="69" t="s">
        <v>7</v>
      </c>
      <c r="C25" s="44">
        <f>SUM(C19:C24)</f>
        <v>7611.22</v>
      </c>
      <c r="D25" s="44">
        <f>SUM(D19:D24)</f>
        <v>10829.800000000001</v>
      </c>
      <c r="E25" s="44">
        <f>SUM(E19:E24)</f>
        <v>37.48</v>
      </c>
      <c r="F25" s="44">
        <f>SUM(F19:F24)</f>
        <v>38.33</v>
      </c>
      <c r="G25" s="44">
        <f>SUM(G19:G24)</f>
        <v>76.66</v>
      </c>
    </row>
    <row r="26" spans="1:7" ht="15.75">
      <c r="A26" s="45"/>
      <c r="B26" s="34" t="s">
        <v>8</v>
      </c>
      <c r="C26" s="37"/>
      <c r="D26" s="34"/>
      <c r="E26" s="37"/>
      <c r="F26" s="37"/>
      <c r="G26" s="37"/>
    </row>
    <row r="27" spans="1:7" ht="15.75">
      <c r="A27" s="34">
        <v>1100</v>
      </c>
      <c r="B27" s="34" t="s">
        <v>69</v>
      </c>
      <c r="C27" s="37">
        <v>2428.19</v>
      </c>
      <c r="D27" s="67">
        <f aca="true" t="shared" si="0" ref="D27:D68">ROUND(C27/0.702804,2)</f>
        <v>3455</v>
      </c>
      <c r="E27" s="37">
        <f aca="true" t="shared" si="1" ref="E27:E69">ROUND(D27/7223*25,2)</f>
        <v>11.96</v>
      </c>
      <c r="F27" s="37">
        <v>12.32</v>
      </c>
      <c r="G27" s="37">
        <f aca="true" t="shared" si="2" ref="G27:G69">F27*2</f>
        <v>24.64</v>
      </c>
    </row>
    <row r="28" spans="1:7" ht="15.75">
      <c r="A28" s="34">
        <v>1200</v>
      </c>
      <c r="B28" s="48" t="s">
        <v>66</v>
      </c>
      <c r="C28" s="70">
        <v>572.81</v>
      </c>
      <c r="D28" s="67">
        <f t="shared" si="0"/>
        <v>815.04</v>
      </c>
      <c r="E28" s="37">
        <f t="shared" si="1"/>
        <v>2.82</v>
      </c>
      <c r="F28" s="37">
        <v>2.91</v>
      </c>
      <c r="G28" s="37">
        <f t="shared" si="2"/>
        <v>5.82</v>
      </c>
    </row>
    <row r="29" spans="1:7" ht="15.75" hidden="1">
      <c r="A29" s="34">
        <v>2100</v>
      </c>
      <c r="B29" s="46" t="s">
        <v>50</v>
      </c>
      <c r="C29" s="37"/>
      <c r="D29" s="67">
        <f t="shared" si="0"/>
        <v>0</v>
      </c>
      <c r="E29" s="37">
        <f t="shared" si="1"/>
        <v>0</v>
      </c>
      <c r="F29" s="37">
        <f aca="true" t="shared" si="3" ref="F29:F69">E29</f>
        <v>0</v>
      </c>
      <c r="G29" s="37">
        <f t="shared" si="2"/>
        <v>0</v>
      </c>
    </row>
    <row r="30" spans="1:7" ht="15.75">
      <c r="A30" s="47">
        <v>2210</v>
      </c>
      <c r="B30" s="48" t="s">
        <v>46</v>
      </c>
      <c r="C30" s="37">
        <v>8</v>
      </c>
      <c r="D30" s="67">
        <f t="shared" si="0"/>
        <v>11.38</v>
      </c>
      <c r="E30" s="37">
        <f t="shared" si="1"/>
        <v>0.04</v>
      </c>
      <c r="F30" s="37">
        <f t="shared" si="3"/>
        <v>0.04</v>
      </c>
      <c r="G30" s="37">
        <f t="shared" si="2"/>
        <v>0.08</v>
      </c>
    </row>
    <row r="31" spans="1:7" ht="15.75">
      <c r="A31" s="34">
        <v>2222</v>
      </c>
      <c r="B31" s="48" t="s">
        <v>47</v>
      </c>
      <c r="C31" s="37">
        <v>51</v>
      </c>
      <c r="D31" s="67">
        <f t="shared" si="0"/>
        <v>72.57</v>
      </c>
      <c r="E31" s="37">
        <f t="shared" si="1"/>
        <v>0.25</v>
      </c>
      <c r="F31" s="37">
        <f t="shared" si="3"/>
        <v>0.25</v>
      </c>
      <c r="G31" s="37">
        <f t="shared" si="2"/>
        <v>0.5</v>
      </c>
    </row>
    <row r="32" spans="1:7" ht="15.75">
      <c r="A32" s="34">
        <v>2223</v>
      </c>
      <c r="B32" s="48" t="s">
        <v>48</v>
      </c>
      <c r="C32" s="37">
        <v>31</v>
      </c>
      <c r="D32" s="67">
        <f t="shared" si="0"/>
        <v>44.11</v>
      </c>
      <c r="E32" s="37">
        <f t="shared" si="1"/>
        <v>0.15</v>
      </c>
      <c r="F32" s="37">
        <f t="shared" si="3"/>
        <v>0.15</v>
      </c>
      <c r="G32" s="37">
        <f t="shared" si="2"/>
        <v>0.3</v>
      </c>
    </row>
    <row r="33" spans="1:7" ht="15.75">
      <c r="A33" s="34">
        <v>2230</v>
      </c>
      <c r="B33" s="48" t="s">
        <v>49</v>
      </c>
      <c r="C33" s="37">
        <v>6</v>
      </c>
      <c r="D33" s="67">
        <f t="shared" si="0"/>
        <v>8.54</v>
      </c>
      <c r="E33" s="37">
        <f t="shared" si="1"/>
        <v>0.03</v>
      </c>
      <c r="F33" s="37">
        <f t="shared" si="3"/>
        <v>0.03</v>
      </c>
      <c r="G33" s="37">
        <f t="shared" si="2"/>
        <v>0.06</v>
      </c>
    </row>
    <row r="34" spans="1:7" ht="15.75" hidden="1">
      <c r="A34" s="34">
        <v>2241</v>
      </c>
      <c r="B34" s="48" t="s">
        <v>15</v>
      </c>
      <c r="C34" s="37"/>
      <c r="D34" s="67">
        <f t="shared" si="0"/>
        <v>0</v>
      </c>
      <c r="E34" s="37">
        <f t="shared" si="1"/>
        <v>0</v>
      </c>
      <c r="F34" s="37">
        <f t="shared" si="3"/>
        <v>0</v>
      </c>
      <c r="G34" s="37">
        <f t="shared" si="2"/>
        <v>0</v>
      </c>
    </row>
    <row r="35" spans="1:7" ht="15.75">
      <c r="A35" s="34">
        <v>2242</v>
      </c>
      <c r="B35" s="48" t="s">
        <v>16</v>
      </c>
      <c r="C35" s="37">
        <v>14</v>
      </c>
      <c r="D35" s="67">
        <f t="shared" si="0"/>
        <v>19.92</v>
      </c>
      <c r="E35" s="37">
        <f t="shared" si="1"/>
        <v>0.07</v>
      </c>
      <c r="F35" s="37">
        <f t="shared" si="3"/>
        <v>0.07</v>
      </c>
      <c r="G35" s="37">
        <f t="shared" si="2"/>
        <v>0.14</v>
      </c>
    </row>
    <row r="36" spans="1:7" ht="15.75">
      <c r="A36" s="34">
        <v>2243</v>
      </c>
      <c r="B36" s="48" t="s">
        <v>17</v>
      </c>
      <c r="C36" s="37">
        <v>46</v>
      </c>
      <c r="D36" s="67">
        <f t="shared" si="0"/>
        <v>65.45</v>
      </c>
      <c r="E36" s="37">
        <f t="shared" si="1"/>
        <v>0.23</v>
      </c>
      <c r="F36" s="37">
        <f t="shared" si="3"/>
        <v>0.23</v>
      </c>
      <c r="G36" s="37">
        <f t="shared" si="2"/>
        <v>0.46</v>
      </c>
    </row>
    <row r="37" spans="1:7" ht="15.75">
      <c r="A37" s="34">
        <v>2244</v>
      </c>
      <c r="B37" s="48" t="s">
        <v>18</v>
      </c>
      <c r="C37" s="37">
        <v>680.14</v>
      </c>
      <c r="D37" s="67">
        <f t="shared" si="0"/>
        <v>967.75</v>
      </c>
      <c r="E37" s="37">
        <f t="shared" si="1"/>
        <v>3.35</v>
      </c>
      <c r="F37" s="37">
        <f t="shared" si="3"/>
        <v>3.35</v>
      </c>
      <c r="G37" s="37">
        <f t="shared" si="2"/>
        <v>6.7</v>
      </c>
    </row>
    <row r="38" spans="1:7" ht="15.75">
      <c r="A38" s="34">
        <v>2247</v>
      </c>
      <c r="B38" s="65" t="s">
        <v>19</v>
      </c>
      <c r="C38" s="37">
        <v>4</v>
      </c>
      <c r="D38" s="67">
        <f t="shared" si="0"/>
        <v>5.69</v>
      </c>
      <c r="E38" s="37">
        <f t="shared" si="1"/>
        <v>0.02</v>
      </c>
      <c r="F38" s="37">
        <f t="shared" si="3"/>
        <v>0.02</v>
      </c>
      <c r="G38" s="37">
        <f t="shared" si="2"/>
        <v>0.04</v>
      </c>
    </row>
    <row r="39" spans="1:7" ht="15.75">
      <c r="A39" s="34">
        <v>2249</v>
      </c>
      <c r="B39" s="48" t="s">
        <v>20</v>
      </c>
      <c r="C39" s="37">
        <v>17</v>
      </c>
      <c r="D39" s="67">
        <f t="shared" si="0"/>
        <v>24.19</v>
      </c>
      <c r="E39" s="37">
        <f t="shared" si="1"/>
        <v>0.08</v>
      </c>
      <c r="F39" s="37">
        <f t="shared" si="3"/>
        <v>0.08</v>
      </c>
      <c r="G39" s="37">
        <f t="shared" si="2"/>
        <v>0.16</v>
      </c>
    </row>
    <row r="40" spans="1:7" ht="15.75">
      <c r="A40" s="34">
        <v>2251</v>
      </c>
      <c r="B40" s="48" t="s">
        <v>12</v>
      </c>
      <c r="C40" s="37">
        <v>51</v>
      </c>
      <c r="D40" s="67">
        <f t="shared" si="0"/>
        <v>72.57</v>
      </c>
      <c r="E40" s="37">
        <f t="shared" si="1"/>
        <v>0.25</v>
      </c>
      <c r="F40" s="37">
        <f t="shared" si="3"/>
        <v>0.25</v>
      </c>
      <c r="G40" s="37">
        <f t="shared" si="2"/>
        <v>0.5</v>
      </c>
    </row>
    <row r="41" spans="1:7" ht="15.75" hidden="1">
      <c r="A41" s="34">
        <v>2252</v>
      </c>
      <c r="B41" s="48" t="s">
        <v>13</v>
      </c>
      <c r="C41" s="37"/>
      <c r="D41" s="67">
        <f t="shared" si="0"/>
        <v>0</v>
      </c>
      <c r="E41" s="37">
        <f t="shared" si="1"/>
        <v>0</v>
      </c>
      <c r="F41" s="37">
        <f t="shared" si="3"/>
        <v>0</v>
      </c>
      <c r="G41" s="37">
        <f t="shared" si="2"/>
        <v>0</v>
      </c>
    </row>
    <row r="42" spans="1:7" ht="15.75" hidden="1">
      <c r="A42" s="34">
        <v>2259</v>
      </c>
      <c r="B42" s="48" t="s">
        <v>14</v>
      </c>
      <c r="C42" s="37"/>
      <c r="D42" s="67">
        <f t="shared" si="0"/>
        <v>0</v>
      </c>
      <c r="E42" s="37">
        <f t="shared" si="1"/>
        <v>0</v>
      </c>
      <c r="F42" s="37">
        <f t="shared" si="3"/>
        <v>0</v>
      </c>
      <c r="G42" s="37">
        <f t="shared" si="2"/>
        <v>0</v>
      </c>
    </row>
    <row r="43" spans="1:7" ht="15.75">
      <c r="A43" s="34">
        <v>2261</v>
      </c>
      <c r="B43" s="48" t="s">
        <v>21</v>
      </c>
      <c r="C43" s="37">
        <v>9</v>
      </c>
      <c r="D43" s="67">
        <f t="shared" si="0"/>
        <v>12.81</v>
      </c>
      <c r="E43" s="37">
        <f t="shared" si="1"/>
        <v>0.04</v>
      </c>
      <c r="F43" s="37">
        <f t="shared" si="3"/>
        <v>0.04</v>
      </c>
      <c r="G43" s="37">
        <f t="shared" si="2"/>
        <v>0.08</v>
      </c>
    </row>
    <row r="44" spans="1:7" ht="15.75">
      <c r="A44" s="34">
        <v>2262</v>
      </c>
      <c r="B44" s="48" t="s">
        <v>22</v>
      </c>
      <c r="C44" s="37">
        <v>40</v>
      </c>
      <c r="D44" s="67">
        <f t="shared" si="0"/>
        <v>56.91</v>
      </c>
      <c r="E44" s="37">
        <f t="shared" si="1"/>
        <v>0.2</v>
      </c>
      <c r="F44" s="37">
        <f t="shared" si="3"/>
        <v>0.2</v>
      </c>
      <c r="G44" s="37">
        <f t="shared" si="2"/>
        <v>0.4</v>
      </c>
    </row>
    <row r="45" spans="1:7" ht="15.75">
      <c r="A45" s="34">
        <v>2263</v>
      </c>
      <c r="B45" s="48" t="s">
        <v>23</v>
      </c>
      <c r="C45" s="37">
        <v>148</v>
      </c>
      <c r="D45" s="67">
        <f t="shared" si="0"/>
        <v>210.59</v>
      </c>
      <c r="E45" s="37">
        <f t="shared" si="1"/>
        <v>0.73</v>
      </c>
      <c r="F45" s="37">
        <f t="shared" si="3"/>
        <v>0.73</v>
      </c>
      <c r="G45" s="37">
        <f t="shared" si="2"/>
        <v>1.46</v>
      </c>
    </row>
    <row r="46" spans="1:7" ht="15.75" hidden="1">
      <c r="A46" s="34">
        <v>2264</v>
      </c>
      <c r="B46" s="48" t="s">
        <v>24</v>
      </c>
      <c r="C46" s="37">
        <v>1</v>
      </c>
      <c r="D46" s="67">
        <f t="shared" si="0"/>
        <v>1.42</v>
      </c>
      <c r="E46" s="37">
        <f t="shared" si="1"/>
        <v>0</v>
      </c>
      <c r="F46" s="37">
        <f t="shared" si="3"/>
        <v>0</v>
      </c>
      <c r="G46" s="37">
        <f t="shared" si="2"/>
        <v>0</v>
      </c>
    </row>
    <row r="47" spans="1:7" ht="15.75">
      <c r="A47" s="34">
        <v>2279</v>
      </c>
      <c r="B47" s="48" t="s">
        <v>25</v>
      </c>
      <c r="C47" s="37">
        <v>175</v>
      </c>
      <c r="D47" s="67">
        <f t="shared" si="0"/>
        <v>249</v>
      </c>
      <c r="E47" s="37">
        <f t="shared" si="1"/>
        <v>0.86</v>
      </c>
      <c r="F47" s="37">
        <f t="shared" si="3"/>
        <v>0.86</v>
      </c>
      <c r="G47" s="37">
        <f t="shared" si="2"/>
        <v>1.72</v>
      </c>
    </row>
    <row r="48" spans="1:7" ht="15.75">
      <c r="A48" s="34">
        <v>2311</v>
      </c>
      <c r="B48" s="48" t="s">
        <v>26</v>
      </c>
      <c r="C48" s="37">
        <v>15.2</v>
      </c>
      <c r="D48" s="67">
        <f t="shared" si="0"/>
        <v>21.63</v>
      </c>
      <c r="E48" s="37">
        <f t="shared" si="1"/>
        <v>0.07</v>
      </c>
      <c r="F48" s="37">
        <f t="shared" si="3"/>
        <v>0.07</v>
      </c>
      <c r="G48" s="37">
        <f t="shared" si="2"/>
        <v>0.14</v>
      </c>
    </row>
    <row r="49" spans="1:7" ht="16.5" customHeight="1">
      <c r="A49" s="34">
        <v>2312</v>
      </c>
      <c r="B49" s="48" t="s">
        <v>27</v>
      </c>
      <c r="C49" s="37">
        <v>29</v>
      </c>
      <c r="D49" s="67">
        <f t="shared" si="0"/>
        <v>41.26</v>
      </c>
      <c r="E49" s="37">
        <f t="shared" si="1"/>
        <v>0.14</v>
      </c>
      <c r="F49" s="37">
        <f t="shared" si="3"/>
        <v>0.14</v>
      </c>
      <c r="G49" s="37">
        <f t="shared" si="2"/>
        <v>0.28</v>
      </c>
    </row>
    <row r="50" spans="1:7" ht="15.75">
      <c r="A50" s="34">
        <v>2321</v>
      </c>
      <c r="B50" s="48" t="s">
        <v>28</v>
      </c>
      <c r="C50" s="37">
        <v>107</v>
      </c>
      <c r="D50" s="67">
        <f t="shared" si="0"/>
        <v>152.25</v>
      </c>
      <c r="E50" s="37">
        <f t="shared" si="1"/>
        <v>0.53</v>
      </c>
      <c r="F50" s="37">
        <f t="shared" si="3"/>
        <v>0.53</v>
      </c>
      <c r="G50" s="37">
        <f t="shared" si="2"/>
        <v>1.06</v>
      </c>
    </row>
    <row r="51" spans="1:7" ht="15.75">
      <c r="A51" s="34">
        <v>2322</v>
      </c>
      <c r="B51" s="48" t="s">
        <v>29</v>
      </c>
      <c r="C51" s="37">
        <v>7</v>
      </c>
      <c r="D51" s="67">
        <f t="shared" si="0"/>
        <v>9.96</v>
      </c>
      <c r="E51" s="37">
        <f t="shared" si="1"/>
        <v>0.03</v>
      </c>
      <c r="F51" s="37">
        <f t="shared" si="3"/>
        <v>0.03</v>
      </c>
      <c r="G51" s="37">
        <f t="shared" si="2"/>
        <v>0.06</v>
      </c>
    </row>
    <row r="52" spans="1:7" ht="15.75">
      <c r="A52" s="34">
        <v>2341</v>
      </c>
      <c r="B52" s="48" t="s">
        <v>30</v>
      </c>
      <c r="C52" s="37">
        <v>14</v>
      </c>
      <c r="D52" s="67">
        <f t="shared" si="0"/>
        <v>19.92</v>
      </c>
      <c r="E52" s="37">
        <f t="shared" si="1"/>
        <v>0.07</v>
      </c>
      <c r="F52" s="37">
        <f t="shared" si="3"/>
        <v>0.07</v>
      </c>
      <c r="G52" s="37">
        <f t="shared" si="2"/>
        <v>0.14</v>
      </c>
    </row>
    <row r="53" spans="1:7" ht="15.75" hidden="1">
      <c r="A53" s="34">
        <v>2344</v>
      </c>
      <c r="B53" s="48" t="s">
        <v>31</v>
      </c>
      <c r="C53" s="37">
        <v>0</v>
      </c>
      <c r="D53" s="67">
        <f t="shared" si="0"/>
        <v>0</v>
      </c>
      <c r="E53" s="37">
        <f t="shared" si="1"/>
        <v>0</v>
      </c>
      <c r="F53" s="37">
        <f t="shared" si="3"/>
        <v>0</v>
      </c>
      <c r="G53" s="37">
        <f t="shared" si="2"/>
        <v>0</v>
      </c>
    </row>
    <row r="54" spans="1:7" ht="15.75">
      <c r="A54" s="34">
        <v>2350</v>
      </c>
      <c r="B54" s="48" t="s">
        <v>32</v>
      </c>
      <c r="C54" s="37">
        <v>132</v>
      </c>
      <c r="D54" s="67">
        <f t="shared" si="0"/>
        <v>187.82</v>
      </c>
      <c r="E54" s="37">
        <f t="shared" si="1"/>
        <v>0.65</v>
      </c>
      <c r="F54" s="37">
        <f t="shared" si="3"/>
        <v>0.65</v>
      </c>
      <c r="G54" s="37">
        <f t="shared" si="2"/>
        <v>1.3</v>
      </c>
    </row>
    <row r="55" spans="1:7" ht="15.75">
      <c r="A55" s="34">
        <v>2361</v>
      </c>
      <c r="B55" s="48" t="s">
        <v>33</v>
      </c>
      <c r="C55" s="37">
        <v>81</v>
      </c>
      <c r="D55" s="67">
        <f t="shared" si="0"/>
        <v>115.25</v>
      </c>
      <c r="E55" s="37">
        <f t="shared" si="1"/>
        <v>0.4</v>
      </c>
      <c r="F55" s="37">
        <f t="shared" si="3"/>
        <v>0.4</v>
      </c>
      <c r="G55" s="37">
        <f t="shared" si="2"/>
        <v>0.8</v>
      </c>
    </row>
    <row r="56" spans="1:7" ht="15.75" hidden="1">
      <c r="A56" s="34">
        <v>2362</v>
      </c>
      <c r="B56" s="48" t="s">
        <v>34</v>
      </c>
      <c r="C56" s="37"/>
      <c r="D56" s="67">
        <f t="shared" si="0"/>
        <v>0</v>
      </c>
      <c r="E56" s="37">
        <f t="shared" si="1"/>
        <v>0</v>
      </c>
      <c r="F56" s="37">
        <f t="shared" si="3"/>
        <v>0</v>
      </c>
      <c r="G56" s="37">
        <f t="shared" si="2"/>
        <v>0</v>
      </c>
    </row>
    <row r="57" spans="1:7" ht="15.75" hidden="1">
      <c r="A57" s="34">
        <v>2363</v>
      </c>
      <c r="B57" s="48" t="s">
        <v>35</v>
      </c>
      <c r="C57" s="37"/>
      <c r="D57" s="67">
        <f t="shared" si="0"/>
        <v>0</v>
      </c>
      <c r="E57" s="37">
        <f t="shared" si="1"/>
        <v>0</v>
      </c>
      <c r="F57" s="37">
        <f t="shared" si="3"/>
        <v>0</v>
      </c>
      <c r="G57" s="37">
        <f t="shared" si="2"/>
        <v>0</v>
      </c>
    </row>
    <row r="58" spans="1:7" ht="15.75" hidden="1">
      <c r="A58" s="34">
        <v>2370</v>
      </c>
      <c r="B58" s="48" t="s">
        <v>36</v>
      </c>
      <c r="C58" s="37"/>
      <c r="D58" s="67">
        <f t="shared" si="0"/>
        <v>0</v>
      </c>
      <c r="E58" s="37">
        <f t="shared" si="1"/>
        <v>0</v>
      </c>
      <c r="F58" s="37">
        <f t="shared" si="3"/>
        <v>0</v>
      </c>
      <c r="G58" s="37">
        <f t="shared" si="2"/>
        <v>0</v>
      </c>
    </row>
    <row r="59" spans="1:7" ht="15.75">
      <c r="A59" s="34">
        <v>2400</v>
      </c>
      <c r="B59" s="48" t="s">
        <v>51</v>
      </c>
      <c r="C59" s="37">
        <v>6</v>
      </c>
      <c r="D59" s="67">
        <f t="shared" si="0"/>
        <v>8.54</v>
      </c>
      <c r="E59" s="37">
        <f t="shared" si="1"/>
        <v>0.03</v>
      </c>
      <c r="F59" s="37">
        <v>0.06</v>
      </c>
      <c r="G59" s="37">
        <f t="shared" si="2"/>
        <v>0.12</v>
      </c>
    </row>
    <row r="60" spans="1:7" ht="12.75" customHeight="1" hidden="1">
      <c r="A60" s="34">
        <v>2512</v>
      </c>
      <c r="B60" s="48" t="s">
        <v>37</v>
      </c>
      <c r="C60" s="37">
        <v>0</v>
      </c>
      <c r="D60" s="67">
        <f t="shared" si="0"/>
        <v>0</v>
      </c>
      <c r="E60" s="37">
        <f t="shared" si="1"/>
        <v>0</v>
      </c>
      <c r="F60" s="37">
        <f t="shared" si="3"/>
        <v>0</v>
      </c>
      <c r="G60" s="37">
        <f t="shared" si="2"/>
        <v>0</v>
      </c>
    </row>
    <row r="61" spans="1:7" ht="15.75">
      <c r="A61" s="34">
        <v>2513</v>
      </c>
      <c r="B61" s="48" t="s">
        <v>38</v>
      </c>
      <c r="C61" s="37">
        <v>86</v>
      </c>
      <c r="D61" s="67">
        <f t="shared" si="0"/>
        <v>122.37</v>
      </c>
      <c r="E61" s="37">
        <f t="shared" si="1"/>
        <v>0.42</v>
      </c>
      <c r="F61" s="37">
        <f t="shared" si="3"/>
        <v>0.42</v>
      </c>
      <c r="G61" s="37">
        <f t="shared" si="2"/>
        <v>0.84</v>
      </c>
    </row>
    <row r="62" spans="1:7" ht="15.75">
      <c r="A62" s="34">
        <v>2515</v>
      </c>
      <c r="B62" s="48" t="s">
        <v>39</v>
      </c>
      <c r="C62" s="37">
        <v>4</v>
      </c>
      <c r="D62" s="67">
        <f t="shared" si="0"/>
        <v>5.69</v>
      </c>
      <c r="E62" s="37">
        <f t="shared" si="1"/>
        <v>0.02</v>
      </c>
      <c r="F62" s="37">
        <f t="shared" si="3"/>
        <v>0.02</v>
      </c>
      <c r="G62" s="37">
        <f t="shared" si="2"/>
        <v>0.04</v>
      </c>
    </row>
    <row r="63" spans="1:7" ht="14.25" customHeight="1">
      <c r="A63" s="34">
        <v>2519</v>
      </c>
      <c r="B63" s="48" t="s">
        <v>42</v>
      </c>
      <c r="C63" s="37">
        <v>27</v>
      </c>
      <c r="D63" s="67">
        <f t="shared" si="0"/>
        <v>38.42</v>
      </c>
      <c r="E63" s="37">
        <f t="shared" si="1"/>
        <v>0.13</v>
      </c>
      <c r="F63" s="37">
        <v>0.03</v>
      </c>
      <c r="G63" s="37">
        <f t="shared" si="2"/>
        <v>0.06</v>
      </c>
    </row>
    <row r="64" spans="1:7" ht="20.25" customHeight="1" hidden="1">
      <c r="A64" s="34">
        <v>6240</v>
      </c>
      <c r="B64" s="48"/>
      <c r="C64" s="37"/>
      <c r="D64" s="67">
        <f t="shared" si="0"/>
        <v>0</v>
      </c>
      <c r="E64" s="37">
        <f t="shared" si="1"/>
        <v>0</v>
      </c>
      <c r="F64" s="37">
        <f t="shared" si="3"/>
        <v>0</v>
      </c>
      <c r="G64" s="37">
        <f t="shared" si="2"/>
        <v>0</v>
      </c>
    </row>
    <row r="65" spans="1:7" ht="15.75" hidden="1">
      <c r="A65" s="34">
        <v>6290</v>
      </c>
      <c r="B65" s="48"/>
      <c r="C65" s="37"/>
      <c r="D65" s="67">
        <f t="shared" si="0"/>
        <v>0</v>
      </c>
      <c r="E65" s="37">
        <f t="shared" si="1"/>
        <v>0</v>
      </c>
      <c r="F65" s="37">
        <f t="shared" si="3"/>
        <v>0</v>
      </c>
      <c r="G65" s="37">
        <f t="shared" si="2"/>
        <v>0</v>
      </c>
    </row>
    <row r="66" spans="1:7" ht="15.75">
      <c r="A66" s="34">
        <v>5121</v>
      </c>
      <c r="B66" s="48" t="s">
        <v>40</v>
      </c>
      <c r="C66" s="37">
        <v>19</v>
      </c>
      <c r="D66" s="67">
        <f t="shared" si="0"/>
        <v>27.03</v>
      </c>
      <c r="E66" s="37">
        <f t="shared" si="1"/>
        <v>0.09</v>
      </c>
      <c r="F66" s="37">
        <f t="shared" si="3"/>
        <v>0.09</v>
      </c>
      <c r="G66" s="37">
        <f t="shared" si="2"/>
        <v>0.18</v>
      </c>
    </row>
    <row r="67" spans="1:7" ht="15.75">
      <c r="A67" s="34">
        <v>5232</v>
      </c>
      <c r="B67" s="48" t="s">
        <v>41</v>
      </c>
      <c r="C67" s="37">
        <v>2</v>
      </c>
      <c r="D67" s="67">
        <v>12.85</v>
      </c>
      <c r="E67" s="37">
        <v>0.07</v>
      </c>
      <c r="F67" s="37">
        <f t="shared" si="3"/>
        <v>0.07</v>
      </c>
      <c r="G67" s="37">
        <f t="shared" si="2"/>
        <v>0.14</v>
      </c>
    </row>
    <row r="68" spans="1:7" ht="15.75" hidden="1">
      <c r="A68" s="34">
        <v>5238</v>
      </c>
      <c r="B68" s="48" t="s">
        <v>43</v>
      </c>
      <c r="C68" s="37">
        <v>0</v>
      </c>
      <c r="D68" s="67">
        <f t="shared" si="0"/>
        <v>0</v>
      </c>
      <c r="E68" s="37">
        <f t="shared" si="1"/>
        <v>0</v>
      </c>
      <c r="F68" s="37">
        <f t="shared" si="3"/>
        <v>0</v>
      </c>
      <c r="G68" s="37">
        <f t="shared" si="2"/>
        <v>0</v>
      </c>
    </row>
    <row r="69" spans="1:7" ht="15.75">
      <c r="A69" s="34">
        <v>5240</v>
      </c>
      <c r="B69" s="48" t="s">
        <v>44</v>
      </c>
      <c r="C69" s="37">
        <v>1</v>
      </c>
      <c r="D69" s="67">
        <v>10.62</v>
      </c>
      <c r="E69" s="37">
        <f t="shared" si="1"/>
        <v>0.04</v>
      </c>
      <c r="F69" s="37">
        <f t="shared" si="3"/>
        <v>0.04</v>
      </c>
      <c r="G69" s="37">
        <f t="shared" si="2"/>
        <v>0.08</v>
      </c>
    </row>
    <row r="70" spans="1:7" ht="15.75" hidden="1">
      <c r="A70" s="34">
        <v>5250</v>
      </c>
      <c r="B70" s="48" t="s">
        <v>45</v>
      </c>
      <c r="C70" s="37">
        <v>0</v>
      </c>
      <c r="D70" s="48"/>
      <c r="E70" s="37">
        <v>0</v>
      </c>
      <c r="F70" s="37">
        <f>E70/12309*150</f>
        <v>0</v>
      </c>
      <c r="G70" s="37">
        <f>E70/12309*120</f>
        <v>0</v>
      </c>
    </row>
    <row r="71" spans="1:7" ht="15.75">
      <c r="A71" s="45"/>
      <c r="B71" s="71" t="s">
        <v>9</v>
      </c>
      <c r="C71" s="44">
        <f>SUM(C27:C70)</f>
        <v>4812.339999999999</v>
      </c>
      <c r="D71" s="44">
        <f>SUM(D27:D70)</f>
        <v>6866.549999999998</v>
      </c>
      <c r="E71" s="44">
        <f>SUM(E27:E70)</f>
        <v>23.77</v>
      </c>
      <c r="F71" s="44">
        <f>SUM(F27:F70)</f>
        <v>24.15</v>
      </c>
      <c r="G71" s="44">
        <f>SUM(G27:G70)</f>
        <v>48.3</v>
      </c>
    </row>
    <row r="72" spans="1:7" ht="15.75">
      <c r="A72" s="45"/>
      <c r="B72" s="71" t="s">
        <v>52</v>
      </c>
      <c r="C72" s="44">
        <f>C71+C25</f>
        <v>12423.56</v>
      </c>
      <c r="D72" s="44">
        <f>D71+D25</f>
        <v>17696.35</v>
      </c>
      <c r="E72" s="44">
        <f>E71+E25</f>
        <v>61.25</v>
      </c>
      <c r="F72" s="44">
        <f>F71+F25</f>
        <v>62.48</v>
      </c>
      <c r="G72" s="44">
        <f>G71+G25</f>
        <v>124.96</v>
      </c>
    </row>
    <row r="73" spans="1:7" ht="15.75">
      <c r="A73" s="72"/>
      <c r="B73" s="73"/>
      <c r="C73" s="60"/>
      <c r="D73" s="60"/>
      <c r="E73" s="60"/>
      <c r="F73" s="60"/>
      <c r="G73" s="60"/>
    </row>
    <row r="74" spans="1:7" ht="15.75" customHeight="1">
      <c r="A74" s="128" t="s">
        <v>70</v>
      </c>
      <c r="B74" s="129"/>
      <c r="C74" s="75">
        <v>7223</v>
      </c>
      <c r="D74" s="75">
        <v>7223</v>
      </c>
      <c r="E74" s="61">
        <v>25</v>
      </c>
      <c r="F74" s="61">
        <v>25</v>
      </c>
      <c r="G74" s="61">
        <v>50</v>
      </c>
    </row>
    <row r="75" spans="1:7" ht="15.75">
      <c r="A75" s="128" t="s">
        <v>115</v>
      </c>
      <c r="B75" s="129"/>
      <c r="C75" s="97">
        <f>C72/C74</f>
        <v>1.72</v>
      </c>
      <c r="D75" s="86">
        <f>ROUND(D72/D74,2)</f>
        <v>2.45</v>
      </c>
      <c r="E75" s="44">
        <f>ROUND(E72/E74,2)</f>
        <v>2.45</v>
      </c>
      <c r="F75" s="44">
        <f>ROUND(F72/F74,2)</f>
        <v>2.5</v>
      </c>
      <c r="G75" s="44">
        <f>ROUND(G72/G74,2)</f>
        <v>2.5</v>
      </c>
    </row>
    <row r="76" spans="1:7" ht="18" customHeight="1">
      <c r="A76" s="73"/>
      <c r="B76" s="62"/>
      <c r="C76" s="79"/>
      <c r="D76" s="79"/>
      <c r="E76" s="97"/>
      <c r="F76" s="78"/>
      <c r="G76" s="78"/>
    </row>
    <row r="77" spans="1:7" s="4" customFormat="1" ht="15" customHeight="1">
      <c r="A77" s="128" t="s">
        <v>71</v>
      </c>
      <c r="B77" s="129"/>
      <c r="C77" s="74"/>
      <c r="D77" s="74"/>
      <c r="E77" s="63"/>
      <c r="F77" s="63"/>
      <c r="G77" s="63"/>
    </row>
    <row r="78" spans="1:7" s="4" customFormat="1" ht="27.75" customHeight="1">
      <c r="A78" s="128" t="s">
        <v>119</v>
      </c>
      <c r="B78" s="129"/>
      <c r="C78" s="74"/>
      <c r="D78" s="74"/>
      <c r="E78" s="63"/>
      <c r="F78" s="63"/>
      <c r="G78" s="63"/>
    </row>
    <row r="79" spans="1:7" s="4" customFormat="1" ht="15.75">
      <c r="A79" s="56"/>
      <c r="B79" s="56"/>
      <c r="C79" s="56"/>
      <c r="D79" s="56"/>
      <c r="E79" s="56"/>
      <c r="F79" s="56"/>
      <c r="G79" s="56"/>
    </row>
    <row r="80" spans="1:7" s="4" customFormat="1" ht="15.75">
      <c r="A80" s="56" t="s">
        <v>72</v>
      </c>
      <c r="B80" s="56"/>
      <c r="C80" s="56"/>
      <c r="D80" s="56"/>
      <c r="E80" s="56"/>
      <c r="F80" s="56"/>
      <c r="G80" s="56"/>
    </row>
    <row r="81" spans="1:7" s="4" customFormat="1" ht="15.75">
      <c r="A81" s="56"/>
      <c r="B81" s="56"/>
      <c r="C81" s="56"/>
      <c r="D81" s="56"/>
      <c r="E81" s="56"/>
      <c r="F81" s="56"/>
      <c r="G81" s="56"/>
    </row>
    <row r="82" spans="1:7" s="4" customFormat="1" ht="15.75">
      <c r="A82" s="56" t="s">
        <v>83</v>
      </c>
      <c r="B82" s="57"/>
      <c r="C82" s="57"/>
      <c r="D82" s="57"/>
      <c r="E82" s="56"/>
      <c r="F82" s="56"/>
      <c r="G82" s="56"/>
    </row>
    <row r="83" spans="1:7" s="4" customFormat="1" ht="13.5" customHeight="1">
      <c r="A83" s="56"/>
      <c r="B83" s="58" t="s">
        <v>73</v>
      </c>
      <c r="C83" s="58"/>
      <c r="D83" s="58"/>
      <c r="E83" s="56"/>
      <c r="F83" s="56"/>
      <c r="G83" s="56"/>
    </row>
    <row r="84" spans="1:7" ht="15">
      <c r="A84" s="6"/>
      <c r="B84" s="142"/>
      <c r="C84" s="142"/>
      <c r="D84" s="142"/>
      <c r="E84" s="142"/>
      <c r="F84" s="10"/>
      <c r="G84" s="10"/>
    </row>
  </sheetData>
  <sheetProtection/>
  <mergeCells count="15">
    <mergeCell ref="B1:F1"/>
    <mergeCell ref="A74:B74"/>
    <mergeCell ref="A75:B75"/>
    <mergeCell ref="B84:E84"/>
    <mergeCell ref="B8:E8"/>
    <mergeCell ref="A9:E9"/>
    <mergeCell ref="A10:E10"/>
    <mergeCell ref="A7:G7"/>
    <mergeCell ref="B11:E11"/>
    <mergeCell ref="A77:B77"/>
    <mergeCell ref="A78:B78"/>
    <mergeCell ref="B12:E12"/>
    <mergeCell ref="B13:E13"/>
    <mergeCell ref="F3:G3"/>
    <mergeCell ref="F4:G4"/>
  </mergeCells>
  <printOptions/>
  <pageMargins left="0.9453125" right="0.5671875" top="0.6692913385826772" bottom="0.984251968503937" header="0.5118110236220472" footer="0.5118110236220472"/>
  <pageSetup firstPageNumber="4" useFirstPageNumber="1" fitToHeight="0" horizontalDpi="600" verticalDpi="600" orientation="portrait" paperSize="9" scale="55" r:id="rId1"/>
  <headerFooter alignWithMargins="0">
    <oddHeader>&amp;C&amp;"Times New Roman,Regular"&amp;11&amp;P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view="pageLayout" workbookViewId="0" topLeftCell="A1">
      <selection activeCell="G83" sqref="G83"/>
    </sheetView>
  </sheetViews>
  <sheetFormatPr defaultColWidth="9.140625" defaultRowHeight="12.75"/>
  <cols>
    <col min="1" max="1" width="13.421875" style="1" customWidth="1"/>
    <col min="2" max="2" width="99.7109375" style="1" customWidth="1"/>
    <col min="3" max="3" width="10.57421875" style="1" hidden="1" customWidth="1"/>
    <col min="4" max="4" width="10.8515625" style="1" hidden="1" customWidth="1"/>
    <col min="5" max="5" width="21.57421875" style="1" hidden="1" customWidth="1"/>
    <col min="6" max="6" width="21.57421875" style="6" hidden="1" customWidth="1"/>
    <col min="7" max="7" width="40.421875" style="6" customWidth="1"/>
    <col min="8" max="16384" width="9.140625" style="1" customWidth="1"/>
  </cols>
  <sheetData>
    <row r="1" spans="2:7" s="6" customFormat="1" ht="15.75">
      <c r="B1" s="144"/>
      <c r="C1" s="144"/>
      <c r="D1" s="144"/>
      <c r="E1" s="144"/>
      <c r="F1" s="145"/>
      <c r="G1" s="23" t="s">
        <v>11</v>
      </c>
    </row>
    <row r="2" spans="2:7" s="6" customFormat="1" ht="15" customHeight="1">
      <c r="B2" s="22"/>
      <c r="C2" s="22"/>
      <c r="D2" s="22"/>
      <c r="E2" s="22"/>
      <c r="F2" s="19"/>
      <c r="G2" s="18" t="s">
        <v>74</v>
      </c>
    </row>
    <row r="3" spans="2:7" s="6" customFormat="1" ht="15" customHeight="1">
      <c r="B3" s="22"/>
      <c r="C3" s="22"/>
      <c r="D3" s="22"/>
      <c r="E3" s="22"/>
      <c r="F3" s="138" t="s">
        <v>75</v>
      </c>
      <c r="G3" s="139"/>
    </row>
    <row r="4" spans="2:7" s="6" customFormat="1" ht="15.75">
      <c r="B4" s="23"/>
      <c r="C4" s="23"/>
      <c r="D4" s="23"/>
      <c r="E4" s="16"/>
      <c r="F4" s="138" t="s">
        <v>80</v>
      </c>
      <c r="G4" s="139"/>
    </row>
    <row r="5" spans="2:7" s="6" customFormat="1" ht="15.75">
      <c r="B5" s="21"/>
      <c r="C5" s="21"/>
      <c r="D5" s="21"/>
      <c r="E5" s="22"/>
      <c r="F5" s="19"/>
      <c r="G5" s="18" t="s">
        <v>81</v>
      </c>
    </row>
    <row r="6" spans="1:7" ht="15">
      <c r="A6" s="6"/>
      <c r="B6" s="6"/>
      <c r="C6" s="6"/>
      <c r="D6" s="6"/>
      <c r="E6" s="7"/>
      <c r="F6" s="2"/>
      <c r="G6" s="2"/>
    </row>
    <row r="7" spans="1:7" ht="22.5" customHeight="1">
      <c r="A7" s="123" t="s">
        <v>10</v>
      </c>
      <c r="B7" s="123"/>
      <c r="C7" s="123"/>
      <c r="D7" s="123"/>
      <c r="E7" s="123"/>
      <c r="F7" s="123"/>
      <c r="G7" s="123"/>
    </row>
    <row r="8" spans="1:7" ht="15.75" customHeight="1">
      <c r="A8" s="6"/>
      <c r="B8" s="131"/>
      <c r="C8" s="131"/>
      <c r="D8" s="131"/>
      <c r="E8" s="131"/>
      <c r="F8" s="2"/>
      <c r="G8" s="2"/>
    </row>
    <row r="9" spans="1:7" ht="15">
      <c r="A9" s="143" t="s">
        <v>1</v>
      </c>
      <c r="B9" s="143"/>
      <c r="C9" s="143"/>
      <c r="D9" s="143"/>
      <c r="E9" s="143"/>
      <c r="F9" s="64"/>
      <c r="G9" s="64"/>
    </row>
    <row r="10" spans="1:7" ht="15">
      <c r="A10" s="143" t="s">
        <v>0</v>
      </c>
      <c r="B10" s="143"/>
      <c r="C10" s="143"/>
      <c r="D10" s="143"/>
      <c r="E10" s="143"/>
      <c r="F10" s="64"/>
      <c r="G10" s="64"/>
    </row>
    <row r="11" spans="1:7" ht="15">
      <c r="A11" s="17"/>
      <c r="B11" s="143" t="s">
        <v>53</v>
      </c>
      <c r="C11" s="143"/>
      <c r="D11" s="143"/>
      <c r="E11" s="143"/>
      <c r="F11" s="64"/>
      <c r="G11" s="64"/>
    </row>
    <row r="12" spans="1:7" ht="15">
      <c r="A12" s="17"/>
      <c r="B12" s="143" t="s">
        <v>63</v>
      </c>
      <c r="C12" s="143"/>
      <c r="D12" s="143"/>
      <c r="E12" s="143"/>
      <c r="F12" s="64"/>
      <c r="G12" s="64"/>
    </row>
    <row r="13" spans="1:7" ht="15">
      <c r="A13" s="17"/>
      <c r="B13" s="143" t="s">
        <v>56</v>
      </c>
      <c r="C13" s="143"/>
      <c r="D13" s="143"/>
      <c r="E13" s="143"/>
      <c r="F13" s="64"/>
      <c r="G13" s="64"/>
    </row>
    <row r="14" spans="1:7" ht="15">
      <c r="A14" s="17" t="s">
        <v>2</v>
      </c>
      <c r="B14" s="17" t="s">
        <v>116</v>
      </c>
      <c r="C14" s="17"/>
      <c r="D14" s="17"/>
      <c r="E14" s="17"/>
      <c r="F14" s="64"/>
      <c r="G14" s="64"/>
    </row>
    <row r="15" spans="1:7" ht="15" hidden="1">
      <c r="A15" s="98"/>
      <c r="B15" s="99"/>
      <c r="C15" s="99"/>
      <c r="D15" s="99"/>
      <c r="E15" s="100"/>
      <c r="F15" s="64"/>
      <c r="G15" s="64"/>
    </row>
    <row r="16" spans="1:7" ht="67.5" customHeight="1">
      <c r="A16" s="119" t="s">
        <v>3</v>
      </c>
      <c r="B16" s="119" t="s">
        <v>4</v>
      </c>
      <c r="C16" s="119"/>
      <c r="D16" s="119"/>
      <c r="E16" s="119" t="s">
        <v>78</v>
      </c>
      <c r="F16" s="119" t="s">
        <v>79</v>
      </c>
      <c r="G16" s="119" t="s">
        <v>5</v>
      </c>
    </row>
    <row r="17" spans="1:7" ht="15.75">
      <c r="A17" s="30">
        <v>1</v>
      </c>
      <c r="B17" s="102">
        <v>2</v>
      </c>
      <c r="C17" s="102"/>
      <c r="D17" s="102"/>
      <c r="E17" s="30">
        <v>3</v>
      </c>
      <c r="F17" s="102">
        <v>4</v>
      </c>
      <c r="G17" s="102">
        <v>3</v>
      </c>
    </row>
    <row r="18" spans="1:7" ht="15.75">
      <c r="A18" s="30"/>
      <c r="B18" s="65" t="s">
        <v>6</v>
      </c>
      <c r="C18" s="65"/>
      <c r="D18" s="65"/>
      <c r="E18" s="66"/>
      <c r="F18" s="34"/>
      <c r="G18" s="34"/>
    </row>
    <row r="19" spans="1:7" ht="15.75">
      <c r="A19" s="34">
        <v>1100</v>
      </c>
      <c r="B19" s="34" t="s">
        <v>69</v>
      </c>
      <c r="C19" s="37">
        <v>2356.74</v>
      </c>
      <c r="D19" s="67">
        <f aca="true" t="shared" si="0" ref="D19:D24">ROUND(C19/0.702804,2)</f>
        <v>3353.34</v>
      </c>
      <c r="E19" s="37">
        <f aca="true" t="shared" si="1" ref="E19:E24">ROUND(D19/2971*35,2)</f>
        <v>39.5</v>
      </c>
      <c r="F19" s="37">
        <v>41.08</v>
      </c>
      <c r="G19" s="37">
        <f aca="true" t="shared" si="2" ref="G19:G24">F19*2</f>
        <v>82.16</v>
      </c>
    </row>
    <row r="20" spans="1:7" ht="15.75">
      <c r="A20" s="34">
        <v>1200</v>
      </c>
      <c r="B20" s="48" t="s">
        <v>66</v>
      </c>
      <c r="C20" s="70">
        <v>555.96</v>
      </c>
      <c r="D20" s="67">
        <f t="shared" si="0"/>
        <v>791.06</v>
      </c>
      <c r="E20" s="37">
        <f t="shared" si="1"/>
        <v>9.32</v>
      </c>
      <c r="F20" s="37">
        <v>9.69</v>
      </c>
      <c r="G20" s="37">
        <f t="shared" si="2"/>
        <v>19.38</v>
      </c>
    </row>
    <row r="21" spans="1:7" ht="15.75">
      <c r="A21" s="34">
        <v>2222</v>
      </c>
      <c r="B21" s="48" t="s">
        <v>47</v>
      </c>
      <c r="C21" s="37">
        <v>1717.1</v>
      </c>
      <c r="D21" s="67">
        <f t="shared" si="0"/>
        <v>2443.21</v>
      </c>
      <c r="E21" s="37">
        <f t="shared" si="1"/>
        <v>28.78</v>
      </c>
      <c r="F21" s="37">
        <f>E21</f>
        <v>28.78</v>
      </c>
      <c r="G21" s="37">
        <f t="shared" si="2"/>
        <v>57.56</v>
      </c>
    </row>
    <row r="22" spans="1:7" ht="15.75">
      <c r="A22" s="34">
        <v>2243</v>
      </c>
      <c r="B22" s="48" t="s">
        <v>17</v>
      </c>
      <c r="C22" s="37">
        <v>216.8</v>
      </c>
      <c r="D22" s="67">
        <f t="shared" si="0"/>
        <v>308.48</v>
      </c>
      <c r="E22" s="37">
        <f t="shared" si="1"/>
        <v>3.63</v>
      </c>
      <c r="F22" s="37">
        <f>E22</f>
        <v>3.63</v>
      </c>
      <c r="G22" s="37">
        <f t="shared" si="2"/>
        <v>7.26</v>
      </c>
    </row>
    <row r="23" spans="1:7" ht="15.75">
      <c r="A23" s="47">
        <v>2341</v>
      </c>
      <c r="B23" s="48" t="s">
        <v>30</v>
      </c>
      <c r="C23" s="37">
        <v>21.71</v>
      </c>
      <c r="D23" s="67">
        <f t="shared" si="0"/>
        <v>30.89</v>
      </c>
      <c r="E23" s="37">
        <f t="shared" si="1"/>
        <v>0.36</v>
      </c>
      <c r="F23" s="37">
        <f>E23</f>
        <v>0.36</v>
      </c>
      <c r="G23" s="37">
        <f t="shared" si="2"/>
        <v>0.72</v>
      </c>
    </row>
    <row r="24" spans="1:7" ht="13.5" customHeight="1">
      <c r="A24" s="34">
        <v>2350</v>
      </c>
      <c r="B24" s="48" t="s">
        <v>32</v>
      </c>
      <c r="C24" s="37">
        <v>91.5</v>
      </c>
      <c r="D24" s="67">
        <f t="shared" si="0"/>
        <v>130.19</v>
      </c>
      <c r="E24" s="37">
        <f t="shared" si="1"/>
        <v>1.53</v>
      </c>
      <c r="F24" s="37">
        <f>E24</f>
        <v>1.53</v>
      </c>
      <c r="G24" s="37">
        <f t="shared" si="2"/>
        <v>3.06</v>
      </c>
    </row>
    <row r="25" spans="1:7" ht="15.75" customHeight="1">
      <c r="A25" s="34"/>
      <c r="B25" s="69" t="s">
        <v>7</v>
      </c>
      <c r="C25" s="44">
        <f>SUM(C19:C24)</f>
        <v>4959.8099999999995</v>
      </c>
      <c r="D25" s="44">
        <f>SUM(D19:D24)</f>
        <v>7057.17</v>
      </c>
      <c r="E25" s="44">
        <f>SUM(E19:E24)</f>
        <v>83.11999999999999</v>
      </c>
      <c r="F25" s="44">
        <f>SUM(F19:F24)</f>
        <v>85.07</v>
      </c>
      <c r="G25" s="44">
        <f>SUM(G19:G24)</f>
        <v>170.14</v>
      </c>
    </row>
    <row r="26" spans="1:7" ht="15.75">
      <c r="A26" s="45"/>
      <c r="B26" s="34" t="s">
        <v>8</v>
      </c>
      <c r="C26" s="37"/>
      <c r="D26" s="34"/>
      <c r="E26" s="37"/>
      <c r="F26" s="37"/>
      <c r="G26" s="37"/>
    </row>
    <row r="27" spans="1:7" ht="15.75">
      <c r="A27" s="34">
        <v>1100</v>
      </c>
      <c r="B27" s="34" t="s">
        <v>69</v>
      </c>
      <c r="C27" s="37">
        <v>4840.2</v>
      </c>
      <c r="D27" s="67">
        <f aca="true" t="shared" si="3" ref="D27:D66">ROUND(C27/0.702804,2)</f>
        <v>6886.98</v>
      </c>
      <c r="E27" s="37">
        <f aca="true" t="shared" si="4" ref="E27:E66">ROUND(D27/2971*35,2)</f>
        <v>81.13</v>
      </c>
      <c r="F27" s="37">
        <v>83.56</v>
      </c>
      <c r="G27" s="37">
        <f aca="true" t="shared" si="5" ref="G27:G66">F27*2</f>
        <v>167.12</v>
      </c>
    </row>
    <row r="28" spans="1:7" ht="15.75">
      <c r="A28" s="34">
        <v>1200</v>
      </c>
      <c r="B28" s="48" t="s">
        <v>66</v>
      </c>
      <c r="C28" s="37">
        <v>1141.8</v>
      </c>
      <c r="D28" s="67">
        <f t="shared" si="3"/>
        <v>1624.64</v>
      </c>
      <c r="E28" s="37">
        <f t="shared" si="4"/>
        <v>19.14</v>
      </c>
      <c r="F28" s="37">
        <v>19.71</v>
      </c>
      <c r="G28" s="37">
        <f t="shared" si="5"/>
        <v>39.42</v>
      </c>
    </row>
    <row r="29" spans="1:7" ht="15.75" hidden="1">
      <c r="A29" s="34">
        <v>2100</v>
      </c>
      <c r="B29" s="46" t="s">
        <v>50</v>
      </c>
      <c r="C29" s="37"/>
      <c r="D29" s="67">
        <f t="shared" si="3"/>
        <v>0</v>
      </c>
      <c r="E29" s="37">
        <f t="shared" si="4"/>
        <v>0</v>
      </c>
      <c r="F29" s="37">
        <f aca="true" t="shared" si="6" ref="F29:F66">E29</f>
        <v>0</v>
      </c>
      <c r="G29" s="37">
        <f t="shared" si="5"/>
        <v>0</v>
      </c>
    </row>
    <row r="30" spans="1:7" ht="15.75">
      <c r="A30" s="47">
        <v>2210</v>
      </c>
      <c r="B30" s="48" t="s">
        <v>46</v>
      </c>
      <c r="C30" s="37">
        <v>8</v>
      </c>
      <c r="D30" s="67">
        <f t="shared" si="3"/>
        <v>11.38</v>
      </c>
      <c r="E30" s="37">
        <f t="shared" si="4"/>
        <v>0.13</v>
      </c>
      <c r="F30" s="37">
        <f t="shared" si="6"/>
        <v>0.13</v>
      </c>
      <c r="G30" s="37">
        <f t="shared" si="5"/>
        <v>0.26</v>
      </c>
    </row>
    <row r="31" spans="1:7" ht="15.75">
      <c r="A31" s="34">
        <v>2222</v>
      </c>
      <c r="B31" s="48" t="s">
        <v>47</v>
      </c>
      <c r="C31" s="37">
        <v>47</v>
      </c>
      <c r="D31" s="67">
        <f t="shared" si="3"/>
        <v>66.87</v>
      </c>
      <c r="E31" s="37">
        <f t="shared" si="4"/>
        <v>0.79</v>
      </c>
      <c r="F31" s="37">
        <f t="shared" si="6"/>
        <v>0.79</v>
      </c>
      <c r="G31" s="37">
        <f t="shared" si="5"/>
        <v>1.58</v>
      </c>
    </row>
    <row r="32" spans="1:7" ht="15.75">
      <c r="A32" s="34">
        <v>2223</v>
      </c>
      <c r="B32" s="48" t="s">
        <v>48</v>
      </c>
      <c r="C32" s="37">
        <v>28</v>
      </c>
      <c r="D32" s="67">
        <f t="shared" si="3"/>
        <v>39.84</v>
      </c>
      <c r="E32" s="37">
        <f t="shared" si="4"/>
        <v>0.47</v>
      </c>
      <c r="F32" s="37">
        <f t="shared" si="6"/>
        <v>0.47</v>
      </c>
      <c r="G32" s="37">
        <f t="shared" si="5"/>
        <v>0.94</v>
      </c>
    </row>
    <row r="33" spans="1:7" ht="15.75">
      <c r="A33" s="34">
        <v>2230</v>
      </c>
      <c r="B33" s="48" t="s">
        <v>49</v>
      </c>
      <c r="C33" s="37">
        <v>6</v>
      </c>
      <c r="D33" s="67">
        <f t="shared" si="3"/>
        <v>8.54</v>
      </c>
      <c r="E33" s="37">
        <f t="shared" si="4"/>
        <v>0.1</v>
      </c>
      <c r="F33" s="37">
        <f t="shared" si="6"/>
        <v>0.1</v>
      </c>
      <c r="G33" s="37">
        <f t="shared" si="5"/>
        <v>0.2</v>
      </c>
    </row>
    <row r="34" spans="1:7" ht="15.75" hidden="1">
      <c r="A34" s="34">
        <v>2241</v>
      </c>
      <c r="B34" s="48" t="s">
        <v>15</v>
      </c>
      <c r="C34" s="37"/>
      <c r="D34" s="67">
        <f t="shared" si="3"/>
        <v>0</v>
      </c>
      <c r="E34" s="37">
        <f t="shared" si="4"/>
        <v>0</v>
      </c>
      <c r="F34" s="37">
        <f t="shared" si="6"/>
        <v>0</v>
      </c>
      <c r="G34" s="37">
        <f t="shared" si="5"/>
        <v>0</v>
      </c>
    </row>
    <row r="35" spans="1:7" ht="15.75">
      <c r="A35" s="34">
        <v>2242</v>
      </c>
      <c r="B35" s="48" t="s">
        <v>16</v>
      </c>
      <c r="C35" s="37">
        <v>13</v>
      </c>
      <c r="D35" s="67">
        <f t="shared" si="3"/>
        <v>18.5</v>
      </c>
      <c r="E35" s="37">
        <f t="shared" si="4"/>
        <v>0.22</v>
      </c>
      <c r="F35" s="37">
        <f t="shared" si="6"/>
        <v>0.22</v>
      </c>
      <c r="G35" s="37">
        <f t="shared" si="5"/>
        <v>0.44</v>
      </c>
    </row>
    <row r="36" spans="1:7" ht="15.75">
      <c r="A36" s="34">
        <v>2243</v>
      </c>
      <c r="B36" s="48" t="s">
        <v>17</v>
      </c>
      <c r="C36" s="37">
        <v>43</v>
      </c>
      <c r="D36" s="67">
        <f t="shared" si="3"/>
        <v>61.18</v>
      </c>
      <c r="E36" s="37">
        <f t="shared" si="4"/>
        <v>0.72</v>
      </c>
      <c r="F36" s="37">
        <f t="shared" si="6"/>
        <v>0.72</v>
      </c>
      <c r="G36" s="37">
        <f t="shared" si="5"/>
        <v>1.44</v>
      </c>
    </row>
    <row r="37" spans="1:7" ht="15.75">
      <c r="A37" s="34">
        <v>2244</v>
      </c>
      <c r="B37" s="48" t="s">
        <v>18</v>
      </c>
      <c r="C37" s="37">
        <v>625.94</v>
      </c>
      <c r="D37" s="67">
        <f t="shared" si="3"/>
        <v>890.63</v>
      </c>
      <c r="E37" s="37">
        <f t="shared" si="4"/>
        <v>10.49</v>
      </c>
      <c r="F37" s="37">
        <f t="shared" si="6"/>
        <v>10.49</v>
      </c>
      <c r="G37" s="37">
        <f t="shared" si="5"/>
        <v>20.98</v>
      </c>
    </row>
    <row r="38" spans="1:7" ht="15.75">
      <c r="A38" s="34">
        <v>2247</v>
      </c>
      <c r="B38" s="65" t="s">
        <v>19</v>
      </c>
      <c r="C38" s="37">
        <v>4</v>
      </c>
      <c r="D38" s="67">
        <f t="shared" si="3"/>
        <v>5.69</v>
      </c>
      <c r="E38" s="37">
        <f t="shared" si="4"/>
        <v>0.07</v>
      </c>
      <c r="F38" s="37">
        <f t="shared" si="6"/>
        <v>0.07</v>
      </c>
      <c r="G38" s="37">
        <f t="shared" si="5"/>
        <v>0.14</v>
      </c>
    </row>
    <row r="39" spans="1:7" ht="15" customHeight="1">
      <c r="A39" s="34">
        <v>2249</v>
      </c>
      <c r="B39" s="48" t="s">
        <v>20</v>
      </c>
      <c r="C39" s="37">
        <v>16</v>
      </c>
      <c r="D39" s="67">
        <f t="shared" si="3"/>
        <v>22.77</v>
      </c>
      <c r="E39" s="37">
        <f t="shared" si="4"/>
        <v>0.27</v>
      </c>
      <c r="F39" s="37">
        <f t="shared" si="6"/>
        <v>0.27</v>
      </c>
      <c r="G39" s="37">
        <f t="shared" si="5"/>
        <v>0.54</v>
      </c>
    </row>
    <row r="40" spans="1:7" ht="15.75">
      <c r="A40" s="34">
        <v>2251</v>
      </c>
      <c r="B40" s="48" t="s">
        <v>12</v>
      </c>
      <c r="C40" s="37">
        <v>46</v>
      </c>
      <c r="D40" s="67">
        <f t="shared" si="3"/>
        <v>65.45</v>
      </c>
      <c r="E40" s="37">
        <f t="shared" si="4"/>
        <v>0.77</v>
      </c>
      <c r="F40" s="37">
        <f t="shared" si="6"/>
        <v>0.77</v>
      </c>
      <c r="G40" s="37">
        <f t="shared" si="5"/>
        <v>1.54</v>
      </c>
    </row>
    <row r="41" spans="1:7" ht="15.75" hidden="1">
      <c r="A41" s="34">
        <v>2252</v>
      </c>
      <c r="B41" s="48" t="s">
        <v>13</v>
      </c>
      <c r="C41" s="37"/>
      <c r="D41" s="67">
        <f t="shared" si="3"/>
        <v>0</v>
      </c>
      <c r="E41" s="37">
        <f t="shared" si="4"/>
        <v>0</v>
      </c>
      <c r="F41" s="37">
        <f t="shared" si="6"/>
        <v>0</v>
      </c>
      <c r="G41" s="37">
        <f t="shared" si="5"/>
        <v>0</v>
      </c>
    </row>
    <row r="42" spans="1:7" ht="15.75" hidden="1">
      <c r="A42" s="34">
        <v>2259</v>
      </c>
      <c r="B42" s="48" t="s">
        <v>14</v>
      </c>
      <c r="C42" s="37"/>
      <c r="D42" s="67">
        <f t="shared" si="3"/>
        <v>0</v>
      </c>
      <c r="E42" s="37">
        <f t="shared" si="4"/>
        <v>0</v>
      </c>
      <c r="F42" s="37">
        <f t="shared" si="6"/>
        <v>0</v>
      </c>
      <c r="G42" s="37">
        <f t="shared" si="5"/>
        <v>0</v>
      </c>
    </row>
    <row r="43" spans="1:7" ht="15.75">
      <c r="A43" s="34">
        <v>2261</v>
      </c>
      <c r="B43" s="48" t="s">
        <v>21</v>
      </c>
      <c r="C43" s="37">
        <v>9</v>
      </c>
      <c r="D43" s="67">
        <f t="shared" si="3"/>
        <v>12.81</v>
      </c>
      <c r="E43" s="37">
        <f t="shared" si="4"/>
        <v>0.15</v>
      </c>
      <c r="F43" s="37">
        <f t="shared" si="6"/>
        <v>0.15</v>
      </c>
      <c r="G43" s="37">
        <f t="shared" si="5"/>
        <v>0.3</v>
      </c>
    </row>
    <row r="44" spans="1:7" ht="15.75">
      <c r="A44" s="34">
        <v>2262</v>
      </c>
      <c r="B44" s="48" t="s">
        <v>22</v>
      </c>
      <c r="C44" s="37">
        <v>37</v>
      </c>
      <c r="D44" s="67">
        <f t="shared" si="3"/>
        <v>52.65</v>
      </c>
      <c r="E44" s="37">
        <f t="shared" si="4"/>
        <v>0.62</v>
      </c>
      <c r="F44" s="37">
        <f t="shared" si="6"/>
        <v>0.62</v>
      </c>
      <c r="G44" s="37">
        <f t="shared" si="5"/>
        <v>1.24</v>
      </c>
    </row>
    <row r="45" spans="1:7" ht="15.75">
      <c r="A45" s="34">
        <v>2263</v>
      </c>
      <c r="B45" s="48" t="s">
        <v>23</v>
      </c>
      <c r="C45" s="37">
        <v>137</v>
      </c>
      <c r="D45" s="67">
        <f t="shared" si="3"/>
        <v>194.93</v>
      </c>
      <c r="E45" s="37">
        <f t="shared" si="4"/>
        <v>2.3</v>
      </c>
      <c r="F45" s="37">
        <f t="shared" si="6"/>
        <v>2.3</v>
      </c>
      <c r="G45" s="37">
        <f t="shared" si="5"/>
        <v>4.6</v>
      </c>
    </row>
    <row r="46" spans="1:7" ht="15.75" hidden="1">
      <c r="A46" s="34">
        <v>2264</v>
      </c>
      <c r="B46" s="48" t="s">
        <v>24</v>
      </c>
      <c r="C46" s="37">
        <v>0</v>
      </c>
      <c r="D46" s="67">
        <f t="shared" si="3"/>
        <v>0</v>
      </c>
      <c r="E46" s="37">
        <f t="shared" si="4"/>
        <v>0</v>
      </c>
      <c r="F46" s="37">
        <f t="shared" si="6"/>
        <v>0</v>
      </c>
      <c r="G46" s="37">
        <f t="shared" si="5"/>
        <v>0</v>
      </c>
    </row>
    <row r="47" spans="1:7" ht="15.75">
      <c r="A47" s="34">
        <v>2279</v>
      </c>
      <c r="B47" s="48" t="s">
        <v>25</v>
      </c>
      <c r="C47" s="37">
        <v>155</v>
      </c>
      <c r="D47" s="67">
        <f t="shared" si="3"/>
        <v>220.55</v>
      </c>
      <c r="E47" s="37">
        <f t="shared" si="4"/>
        <v>2.6</v>
      </c>
      <c r="F47" s="37">
        <f t="shared" si="6"/>
        <v>2.6</v>
      </c>
      <c r="G47" s="37">
        <f t="shared" si="5"/>
        <v>5.2</v>
      </c>
    </row>
    <row r="48" spans="1:7" ht="15.75">
      <c r="A48" s="34">
        <v>2311</v>
      </c>
      <c r="B48" s="48" t="s">
        <v>26</v>
      </c>
      <c r="C48" s="37">
        <v>14</v>
      </c>
      <c r="D48" s="67">
        <f t="shared" si="3"/>
        <v>19.92</v>
      </c>
      <c r="E48" s="37">
        <f t="shared" si="4"/>
        <v>0.23</v>
      </c>
      <c r="F48" s="37">
        <f t="shared" si="6"/>
        <v>0.23</v>
      </c>
      <c r="G48" s="37">
        <f t="shared" si="5"/>
        <v>0.46</v>
      </c>
    </row>
    <row r="49" spans="1:7" ht="15.75">
      <c r="A49" s="34">
        <v>2312</v>
      </c>
      <c r="B49" s="48" t="s">
        <v>27</v>
      </c>
      <c r="C49" s="37">
        <v>27</v>
      </c>
      <c r="D49" s="67">
        <f t="shared" si="3"/>
        <v>38.42</v>
      </c>
      <c r="E49" s="37">
        <f t="shared" si="4"/>
        <v>0.45</v>
      </c>
      <c r="F49" s="37">
        <f t="shared" si="6"/>
        <v>0.45</v>
      </c>
      <c r="G49" s="37">
        <f t="shared" si="5"/>
        <v>0.9</v>
      </c>
    </row>
    <row r="50" spans="1:7" ht="15.75">
      <c r="A50" s="34">
        <v>2321</v>
      </c>
      <c r="B50" s="48" t="s">
        <v>28</v>
      </c>
      <c r="C50" s="37">
        <v>81</v>
      </c>
      <c r="D50" s="67">
        <f t="shared" si="3"/>
        <v>115.25</v>
      </c>
      <c r="E50" s="37">
        <f t="shared" si="4"/>
        <v>1.36</v>
      </c>
      <c r="F50" s="37">
        <f t="shared" si="6"/>
        <v>1.36</v>
      </c>
      <c r="G50" s="37">
        <f t="shared" si="5"/>
        <v>2.72</v>
      </c>
    </row>
    <row r="51" spans="1:7" ht="15.75">
      <c r="A51" s="34">
        <v>2322</v>
      </c>
      <c r="B51" s="48" t="s">
        <v>29</v>
      </c>
      <c r="C51" s="37">
        <v>18</v>
      </c>
      <c r="D51" s="67">
        <f t="shared" si="3"/>
        <v>25.61</v>
      </c>
      <c r="E51" s="37">
        <f t="shared" si="4"/>
        <v>0.3</v>
      </c>
      <c r="F51" s="37">
        <v>0.2</v>
      </c>
      <c r="G51" s="37">
        <f t="shared" si="5"/>
        <v>0.4</v>
      </c>
    </row>
    <row r="52" spans="1:7" ht="15.75">
      <c r="A52" s="34">
        <v>2341</v>
      </c>
      <c r="B52" s="48" t="s">
        <v>30</v>
      </c>
      <c r="C52" s="37">
        <v>20</v>
      </c>
      <c r="D52" s="67">
        <f t="shared" si="3"/>
        <v>28.46</v>
      </c>
      <c r="E52" s="37">
        <f t="shared" si="4"/>
        <v>0.34</v>
      </c>
      <c r="F52" s="37">
        <f t="shared" si="6"/>
        <v>0.34</v>
      </c>
      <c r="G52" s="37">
        <f t="shared" si="5"/>
        <v>0.68</v>
      </c>
    </row>
    <row r="53" spans="1:7" ht="15.75" hidden="1">
      <c r="A53" s="34">
        <v>2344</v>
      </c>
      <c r="B53" s="48" t="s">
        <v>31</v>
      </c>
      <c r="C53" s="37"/>
      <c r="D53" s="67">
        <f t="shared" si="3"/>
        <v>0</v>
      </c>
      <c r="E53" s="37">
        <f t="shared" si="4"/>
        <v>0</v>
      </c>
      <c r="F53" s="37">
        <f t="shared" si="6"/>
        <v>0</v>
      </c>
      <c r="G53" s="37">
        <f t="shared" si="5"/>
        <v>0</v>
      </c>
    </row>
    <row r="54" spans="1:7" ht="15.75">
      <c r="A54" s="34">
        <v>2350</v>
      </c>
      <c r="B54" s="48" t="s">
        <v>32</v>
      </c>
      <c r="C54" s="37">
        <v>123</v>
      </c>
      <c r="D54" s="67">
        <f t="shared" si="3"/>
        <v>175.01</v>
      </c>
      <c r="E54" s="37">
        <f t="shared" si="4"/>
        <v>2.06</v>
      </c>
      <c r="F54" s="37">
        <f t="shared" si="6"/>
        <v>2.06</v>
      </c>
      <c r="G54" s="37">
        <f t="shared" si="5"/>
        <v>4.12</v>
      </c>
    </row>
    <row r="55" spans="1:7" ht="15.75">
      <c r="A55" s="34">
        <v>2361</v>
      </c>
      <c r="B55" s="48" t="s">
        <v>33</v>
      </c>
      <c r="C55" s="37">
        <v>75</v>
      </c>
      <c r="D55" s="67">
        <f t="shared" si="3"/>
        <v>106.72</v>
      </c>
      <c r="E55" s="37">
        <f t="shared" si="4"/>
        <v>1.26</v>
      </c>
      <c r="F55" s="37">
        <f t="shared" si="6"/>
        <v>1.26</v>
      </c>
      <c r="G55" s="37">
        <f t="shared" si="5"/>
        <v>2.52</v>
      </c>
    </row>
    <row r="56" spans="1:7" ht="15.75" hidden="1">
      <c r="A56" s="34">
        <v>2362</v>
      </c>
      <c r="B56" s="48" t="s">
        <v>34</v>
      </c>
      <c r="C56" s="37"/>
      <c r="D56" s="67">
        <f t="shared" si="3"/>
        <v>0</v>
      </c>
      <c r="E56" s="37">
        <f t="shared" si="4"/>
        <v>0</v>
      </c>
      <c r="F56" s="37">
        <f t="shared" si="6"/>
        <v>0</v>
      </c>
      <c r="G56" s="37">
        <f t="shared" si="5"/>
        <v>0</v>
      </c>
    </row>
    <row r="57" spans="1:7" ht="15.75" hidden="1">
      <c r="A57" s="34">
        <v>2363</v>
      </c>
      <c r="B57" s="48" t="s">
        <v>35</v>
      </c>
      <c r="C57" s="37"/>
      <c r="D57" s="67">
        <f t="shared" si="3"/>
        <v>0</v>
      </c>
      <c r="E57" s="37">
        <f t="shared" si="4"/>
        <v>0</v>
      </c>
      <c r="F57" s="37">
        <f t="shared" si="6"/>
        <v>0</v>
      </c>
      <c r="G57" s="37">
        <f t="shared" si="5"/>
        <v>0</v>
      </c>
    </row>
    <row r="58" spans="1:7" ht="15.75" hidden="1">
      <c r="A58" s="34">
        <v>2370</v>
      </c>
      <c r="B58" s="48" t="s">
        <v>36</v>
      </c>
      <c r="C58" s="37"/>
      <c r="D58" s="67">
        <f t="shared" si="3"/>
        <v>0</v>
      </c>
      <c r="E58" s="37">
        <f t="shared" si="4"/>
        <v>0</v>
      </c>
      <c r="F58" s="37">
        <f t="shared" si="6"/>
        <v>0</v>
      </c>
      <c r="G58" s="37">
        <f t="shared" si="5"/>
        <v>0</v>
      </c>
    </row>
    <row r="59" spans="1:7" ht="15.75">
      <c r="A59" s="34">
        <v>2400</v>
      </c>
      <c r="B59" s="48" t="s">
        <v>51</v>
      </c>
      <c r="C59" s="37">
        <v>6</v>
      </c>
      <c r="D59" s="67">
        <f t="shared" si="3"/>
        <v>8.54</v>
      </c>
      <c r="E59" s="37">
        <f t="shared" si="4"/>
        <v>0.1</v>
      </c>
      <c r="F59" s="37">
        <f t="shared" si="6"/>
        <v>0.1</v>
      </c>
      <c r="G59" s="37">
        <f t="shared" si="5"/>
        <v>0.2</v>
      </c>
    </row>
    <row r="60" spans="1:7" ht="15.75" hidden="1">
      <c r="A60" s="34">
        <v>2512</v>
      </c>
      <c r="B60" s="48" t="s">
        <v>37</v>
      </c>
      <c r="C60" s="37">
        <v>0</v>
      </c>
      <c r="D60" s="67">
        <f t="shared" si="3"/>
        <v>0</v>
      </c>
      <c r="E60" s="37">
        <f t="shared" si="4"/>
        <v>0</v>
      </c>
      <c r="F60" s="37">
        <f t="shared" si="6"/>
        <v>0</v>
      </c>
      <c r="G60" s="37">
        <f t="shared" si="5"/>
        <v>0</v>
      </c>
    </row>
    <row r="61" spans="1:7" ht="15.75">
      <c r="A61" s="34">
        <v>2513</v>
      </c>
      <c r="B61" s="48" t="s">
        <v>38</v>
      </c>
      <c r="C61" s="37">
        <v>98</v>
      </c>
      <c r="D61" s="67">
        <f t="shared" si="3"/>
        <v>139.44</v>
      </c>
      <c r="E61" s="37">
        <f t="shared" si="4"/>
        <v>1.64</v>
      </c>
      <c r="F61" s="37">
        <f t="shared" si="6"/>
        <v>1.64</v>
      </c>
      <c r="G61" s="37">
        <f t="shared" si="5"/>
        <v>3.28</v>
      </c>
    </row>
    <row r="62" spans="1:7" ht="15.75">
      <c r="A62" s="34">
        <v>2515</v>
      </c>
      <c r="B62" s="48" t="s">
        <v>39</v>
      </c>
      <c r="C62" s="37">
        <v>4</v>
      </c>
      <c r="D62" s="67">
        <f t="shared" si="3"/>
        <v>5.69</v>
      </c>
      <c r="E62" s="37">
        <f t="shared" si="4"/>
        <v>0.07</v>
      </c>
      <c r="F62" s="37">
        <f t="shared" si="6"/>
        <v>0.07</v>
      </c>
      <c r="G62" s="37">
        <f t="shared" si="5"/>
        <v>0.14</v>
      </c>
    </row>
    <row r="63" spans="1:7" ht="15.75">
      <c r="A63" s="34">
        <v>2519</v>
      </c>
      <c r="B63" s="48" t="s">
        <v>42</v>
      </c>
      <c r="C63" s="37">
        <v>25</v>
      </c>
      <c r="D63" s="67">
        <f t="shared" si="3"/>
        <v>35.57</v>
      </c>
      <c r="E63" s="37">
        <f t="shared" si="4"/>
        <v>0.42</v>
      </c>
      <c r="F63" s="37">
        <f t="shared" si="6"/>
        <v>0.42</v>
      </c>
      <c r="G63" s="37">
        <f t="shared" si="5"/>
        <v>0.84</v>
      </c>
    </row>
    <row r="64" spans="1:7" ht="15.75" hidden="1">
      <c r="A64" s="34">
        <v>6240</v>
      </c>
      <c r="B64" s="48"/>
      <c r="C64" s="37"/>
      <c r="D64" s="67">
        <f t="shared" si="3"/>
        <v>0</v>
      </c>
      <c r="E64" s="37">
        <f t="shared" si="4"/>
        <v>0</v>
      </c>
      <c r="F64" s="37">
        <f t="shared" si="6"/>
        <v>0</v>
      </c>
      <c r="G64" s="37">
        <f t="shared" si="5"/>
        <v>0</v>
      </c>
    </row>
    <row r="65" spans="1:7" ht="15.75" hidden="1">
      <c r="A65" s="34">
        <v>6290</v>
      </c>
      <c r="B65" s="48"/>
      <c r="C65" s="37"/>
      <c r="D65" s="67">
        <f t="shared" si="3"/>
        <v>0</v>
      </c>
      <c r="E65" s="37">
        <f t="shared" si="4"/>
        <v>0</v>
      </c>
      <c r="F65" s="37">
        <f t="shared" si="6"/>
        <v>0</v>
      </c>
      <c r="G65" s="37">
        <f t="shared" si="5"/>
        <v>0</v>
      </c>
    </row>
    <row r="66" spans="1:7" ht="15.75">
      <c r="A66" s="34">
        <v>5121</v>
      </c>
      <c r="B66" s="48" t="s">
        <v>40</v>
      </c>
      <c r="C66" s="37">
        <v>17</v>
      </c>
      <c r="D66" s="67">
        <f t="shared" si="3"/>
        <v>24.19</v>
      </c>
      <c r="E66" s="37">
        <f t="shared" si="4"/>
        <v>0.28</v>
      </c>
      <c r="F66" s="37">
        <f t="shared" si="6"/>
        <v>0.28</v>
      </c>
      <c r="G66" s="37">
        <f t="shared" si="5"/>
        <v>0.56</v>
      </c>
    </row>
    <row r="67" spans="1:7" ht="15.75">
      <c r="A67" s="34">
        <v>5232</v>
      </c>
      <c r="B67" s="48" t="s">
        <v>41</v>
      </c>
      <c r="C67" s="37">
        <v>2</v>
      </c>
      <c r="D67" s="67">
        <v>11.15</v>
      </c>
      <c r="E67" s="37">
        <v>0.15</v>
      </c>
      <c r="F67" s="37">
        <v>0.15</v>
      </c>
      <c r="G67" s="37">
        <f>F67*2</f>
        <v>0.3</v>
      </c>
    </row>
    <row r="68" spans="1:7" ht="15" customHeight="1" hidden="1">
      <c r="A68" s="34">
        <v>5238</v>
      </c>
      <c r="B68" s="48" t="s">
        <v>43</v>
      </c>
      <c r="C68" s="37">
        <v>0</v>
      </c>
      <c r="D68" s="48"/>
      <c r="E68" s="37">
        <v>0</v>
      </c>
      <c r="F68" s="37">
        <f>E68/7223*40</f>
        <v>0</v>
      </c>
      <c r="G68" s="37">
        <f>E68/7223*50</f>
        <v>0</v>
      </c>
    </row>
    <row r="69" spans="1:7" ht="15.75" hidden="1">
      <c r="A69" s="34">
        <v>5240</v>
      </c>
      <c r="B69" s="48" t="s">
        <v>44</v>
      </c>
      <c r="C69" s="37">
        <v>0</v>
      </c>
      <c r="D69" s="48"/>
      <c r="E69" s="37">
        <v>0</v>
      </c>
      <c r="F69" s="37">
        <f>E69/7223*40</f>
        <v>0</v>
      </c>
      <c r="G69" s="37">
        <f>E69/7223*50</f>
        <v>0</v>
      </c>
    </row>
    <row r="70" spans="1:7" ht="15.75" hidden="1">
      <c r="A70" s="34">
        <v>5250</v>
      </c>
      <c r="B70" s="48" t="s">
        <v>45</v>
      </c>
      <c r="C70" s="37"/>
      <c r="D70" s="48"/>
      <c r="E70" s="37"/>
      <c r="F70" s="37">
        <f>E70/12309*150</f>
        <v>0</v>
      </c>
      <c r="G70" s="37">
        <f>E70/12309*120</f>
        <v>0</v>
      </c>
    </row>
    <row r="71" spans="1:7" ht="15.75">
      <c r="A71" s="45"/>
      <c r="B71" s="71" t="s">
        <v>9</v>
      </c>
      <c r="C71" s="44">
        <f>SUM(C27:C70)</f>
        <v>7666.9400000000005</v>
      </c>
      <c r="D71" s="44">
        <f>SUM(D27:D70)</f>
        <v>10917.380000000001</v>
      </c>
      <c r="E71" s="44">
        <f>SUM(E27:E70)</f>
        <v>128.62999999999997</v>
      </c>
      <c r="F71" s="44">
        <f>SUM(F26:F70)</f>
        <v>131.52999999999997</v>
      </c>
      <c r="G71" s="44">
        <f>SUM(G26:G70)</f>
        <v>263.05999999999995</v>
      </c>
    </row>
    <row r="72" spans="1:7" ht="15.75">
      <c r="A72" s="45"/>
      <c r="B72" s="71" t="s">
        <v>52</v>
      </c>
      <c r="C72" s="44">
        <f>C71+C25</f>
        <v>12626.75</v>
      </c>
      <c r="D72" s="44">
        <f>D71+D25</f>
        <v>17974.550000000003</v>
      </c>
      <c r="E72" s="44">
        <f>E71+E25</f>
        <v>211.74999999999994</v>
      </c>
      <c r="F72" s="44">
        <f>F71+F25</f>
        <v>216.59999999999997</v>
      </c>
      <c r="G72" s="44">
        <f>G71+G25</f>
        <v>433.19999999999993</v>
      </c>
    </row>
    <row r="73" spans="1:7" ht="15.75">
      <c r="A73" s="72"/>
      <c r="B73" s="73"/>
      <c r="C73" s="60"/>
      <c r="D73" s="60"/>
      <c r="E73" s="60"/>
      <c r="F73" s="60"/>
      <c r="G73" s="60"/>
    </row>
    <row r="74" spans="1:7" ht="15.75" customHeight="1">
      <c r="A74" s="128" t="s">
        <v>70</v>
      </c>
      <c r="B74" s="129"/>
      <c r="C74" s="75">
        <v>2971</v>
      </c>
      <c r="D74" s="75">
        <v>2971</v>
      </c>
      <c r="E74" s="61">
        <v>35</v>
      </c>
      <c r="F74" s="61">
        <v>35</v>
      </c>
      <c r="G74" s="61">
        <v>70</v>
      </c>
    </row>
    <row r="75" spans="1:7" ht="15.75">
      <c r="A75" s="128" t="s">
        <v>117</v>
      </c>
      <c r="B75" s="129"/>
      <c r="C75" s="80">
        <f>C72/C74</f>
        <v>4.25</v>
      </c>
      <c r="D75" s="78">
        <f>ROUND(D72/D74,2)</f>
        <v>6.05</v>
      </c>
      <c r="E75" s="44">
        <f>ROUND(E72/E74,2)</f>
        <v>6.05</v>
      </c>
      <c r="F75" s="44">
        <f>ROUND(F72/F74,2)</f>
        <v>6.19</v>
      </c>
      <c r="G75" s="44">
        <f>ROUND(G72/G74,2)</f>
        <v>6.19</v>
      </c>
    </row>
    <row r="76" spans="1:7" ht="15.75">
      <c r="A76" s="73"/>
      <c r="B76" s="62"/>
      <c r="C76" s="62"/>
      <c r="D76" s="62"/>
      <c r="E76" s="62"/>
      <c r="F76" s="75"/>
      <c r="G76" s="75"/>
    </row>
    <row r="77" spans="1:7" s="4" customFormat="1" ht="15" customHeight="1">
      <c r="A77" s="128" t="s">
        <v>71</v>
      </c>
      <c r="B77" s="129"/>
      <c r="C77" s="74"/>
      <c r="D77" s="74"/>
      <c r="E77" s="63"/>
      <c r="F77" s="63"/>
      <c r="G77" s="63"/>
    </row>
    <row r="78" spans="1:7" s="4" customFormat="1" ht="33" customHeight="1">
      <c r="A78" s="128" t="s">
        <v>118</v>
      </c>
      <c r="B78" s="129"/>
      <c r="C78" s="74"/>
      <c r="D78" s="74"/>
      <c r="E78" s="63"/>
      <c r="F78" s="63"/>
      <c r="G78" s="63"/>
    </row>
    <row r="79" spans="1:7" s="4" customFormat="1" ht="15.75">
      <c r="A79" s="92"/>
      <c r="B79" s="92"/>
      <c r="C79" s="92"/>
      <c r="D79" s="92"/>
      <c r="E79" s="92"/>
      <c r="F79" s="92"/>
      <c r="G79" s="92"/>
    </row>
    <row r="80" spans="1:7" s="4" customFormat="1" ht="15.75">
      <c r="A80" s="92" t="s">
        <v>72</v>
      </c>
      <c r="B80" s="92"/>
      <c r="C80" s="92"/>
      <c r="D80" s="92"/>
      <c r="E80" s="92"/>
      <c r="F80" s="92"/>
      <c r="G80" s="92"/>
    </row>
    <row r="81" spans="1:7" s="4" customFormat="1" ht="15.75">
      <c r="A81" s="92"/>
      <c r="B81" s="92"/>
      <c r="C81" s="92"/>
      <c r="D81" s="92"/>
      <c r="E81" s="92"/>
      <c r="F81" s="92"/>
      <c r="G81" s="92"/>
    </row>
    <row r="82" spans="1:7" s="4" customFormat="1" ht="15.75">
      <c r="A82" s="92" t="s">
        <v>83</v>
      </c>
      <c r="B82" s="103"/>
      <c r="C82" s="103"/>
      <c r="D82" s="103"/>
      <c r="E82" s="92"/>
      <c r="F82" s="92"/>
      <c r="G82" s="92"/>
    </row>
    <row r="83" spans="1:7" s="4" customFormat="1" ht="13.5" customHeight="1">
      <c r="A83" s="92"/>
      <c r="B83" s="104" t="s">
        <v>73</v>
      </c>
      <c r="C83" s="104"/>
      <c r="D83" s="104"/>
      <c r="E83" s="92"/>
      <c r="F83" s="92"/>
      <c r="G83" s="92"/>
    </row>
    <row r="84" spans="1:7" ht="15">
      <c r="A84" s="101"/>
      <c r="B84" s="101"/>
      <c r="C84" s="101"/>
      <c r="D84" s="101"/>
      <c r="E84" s="101"/>
      <c r="F84" s="98"/>
      <c r="G84" s="98"/>
    </row>
  </sheetData>
  <sheetProtection/>
  <mergeCells count="14">
    <mergeCell ref="B8:E8"/>
    <mergeCell ref="A9:E9"/>
    <mergeCell ref="A7:G7"/>
    <mergeCell ref="A10:E10"/>
    <mergeCell ref="B11:E11"/>
    <mergeCell ref="B1:F1"/>
    <mergeCell ref="F3:G3"/>
    <mergeCell ref="F4:G4"/>
    <mergeCell ref="A77:B77"/>
    <mergeCell ref="A78:B78"/>
    <mergeCell ref="B12:E12"/>
    <mergeCell ref="B13:E13"/>
    <mergeCell ref="A74:B74"/>
    <mergeCell ref="A75:B75"/>
  </mergeCells>
  <printOptions/>
  <pageMargins left="0.9453125" right="0.5671875" top="0.6692913385826772" bottom="0.984251968503937" header="0.5118110236220472" footer="0.5118110236220472"/>
  <pageSetup firstPageNumber="5" useFirstPageNumber="1" fitToHeight="0" horizontalDpi="600" verticalDpi="600" orientation="portrait" paperSize="9" scale="55" r:id="rId1"/>
  <headerFooter alignWithMargins="0">
    <oddHeader>&amp;C&amp;"Times New Roman,Regular"&amp;11&amp;P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84"/>
  <sheetViews>
    <sheetView view="pageLayout" workbookViewId="0" topLeftCell="A1">
      <selection activeCell="B87" sqref="B87"/>
    </sheetView>
  </sheetViews>
  <sheetFormatPr defaultColWidth="9.140625" defaultRowHeight="12.75"/>
  <cols>
    <col min="1" max="1" width="13.140625" style="1" customWidth="1"/>
    <col min="2" max="2" width="99.7109375" style="1" customWidth="1"/>
    <col min="3" max="3" width="12.28125" style="1" hidden="1" customWidth="1"/>
    <col min="4" max="4" width="11.140625" style="1" hidden="1" customWidth="1"/>
    <col min="5" max="5" width="21.57421875" style="1" hidden="1" customWidth="1"/>
    <col min="6" max="6" width="21.57421875" style="6" hidden="1" customWidth="1"/>
    <col min="7" max="7" width="40.421875" style="6" customWidth="1"/>
    <col min="8" max="16384" width="9.140625" style="1" customWidth="1"/>
  </cols>
  <sheetData>
    <row r="1" spans="2:7" s="6" customFormat="1" ht="15.75">
      <c r="B1" s="132"/>
      <c r="C1" s="132"/>
      <c r="D1" s="132"/>
      <c r="E1" s="132"/>
      <c r="F1" s="133"/>
      <c r="G1" s="18" t="s">
        <v>11</v>
      </c>
    </row>
    <row r="2" spans="2:7" s="6" customFormat="1" ht="15" customHeight="1">
      <c r="B2" s="19"/>
      <c r="C2" s="19"/>
      <c r="D2" s="19"/>
      <c r="E2" s="19"/>
      <c r="F2" s="19"/>
      <c r="G2" s="18" t="s">
        <v>74</v>
      </c>
    </row>
    <row r="3" spans="2:7" s="6" customFormat="1" ht="15" customHeight="1">
      <c r="B3" s="19"/>
      <c r="C3" s="19"/>
      <c r="D3" s="19"/>
      <c r="E3" s="19"/>
      <c r="F3" s="138" t="s">
        <v>75</v>
      </c>
      <c r="G3" s="139"/>
    </row>
    <row r="4" spans="2:7" s="6" customFormat="1" ht="15.75">
      <c r="B4" s="18"/>
      <c r="C4" s="18"/>
      <c r="D4" s="18"/>
      <c r="E4" s="20"/>
      <c r="F4" s="138" t="s">
        <v>80</v>
      </c>
      <c r="G4" s="139"/>
    </row>
    <row r="5" spans="2:7" s="6" customFormat="1" ht="15.75">
      <c r="B5" s="93"/>
      <c r="C5" s="93"/>
      <c r="D5" s="93"/>
      <c r="E5" s="19"/>
      <c r="F5" s="19"/>
      <c r="G5" s="18" t="s">
        <v>81</v>
      </c>
    </row>
    <row r="6" spans="1:7" ht="15">
      <c r="A6" s="6"/>
      <c r="B6" s="6"/>
      <c r="C6" s="6"/>
      <c r="D6" s="6"/>
      <c r="E6" s="7"/>
      <c r="F6" s="2"/>
      <c r="G6" s="2"/>
    </row>
    <row r="7" spans="1:7" ht="18.75">
      <c r="A7" s="123" t="s">
        <v>10</v>
      </c>
      <c r="B7" s="123"/>
      <c r="C7" s="123"/>
      <c r="D7" s="123"/>
      <c r="E7" s="123"/>
      <c r="F7" s="123"/>
      <c r="G7" s="123"/>
    </row>
    <row r="8" spans="1:7" ht="15">
      <c r="A8" s="6"/>
      <c r="B8" s="131"/>
      <c r="C8" s="131"/>
      <c r="D8" s="131"/>
      <c r="E8" s="131"/>
      <c r="F8" s="2"/>
      <c r="G8" s="2"/>
    </row>
    <row r="9" spans="1:7" ht="15.75">
      <c r="A9" s="146" t="s">
        <v>1</v>
      </c>
      <c r="B9" s="146"/>
      <c r="C9" s="146"/>
      <c r="D9" s="146"/>
      <c r="E9" s="146"/>
      <c r="F9" s="73"/>
      <c r="G9" s="73"/>
    </row>
    <row r="10" spans="1:7" ht="15.75" customHeight="1">
      <c r="A10" s="146" t="s">
        <v>0</v>
      </c>
      <c r="B10" s="146"/>
      <c r="C10" s="146"/>
      <c r="D10" s="146"/>
      <c r="E10" s="146"/>
      <c r="F10" s="73"/>
      <c r="G10" s="73"/>
    </row>
    <row r="11" spans="1:7" ht="15.75">
      <c r="A11" s="14"/>
      <c r="B11" s="146" t="s">
        <v>53</v>
      </c>
      <c r="C11" s="146"/>
      <c r="D11" s="146"/>
      <c r="E11" s="146"/>
      <c r="F11" s="73"/>
      <c r="G11" s="73"/>
    </row>
    <row r="12" spans="1:7" ht="15.75">
      <c r="A12" s="14"/>
      <c r="B12" s="146" t="s">
        <v>63</v>
      </c>
      <c r="C12" s="146"/>
      <c r="D12" s="146"/>
      <c r="E12" s="146"/>
      <c r="F12" s="73"/>
      <c r="G12" s="73"/>
    </row>
    <row r="13" spans="1:7" ht="15.75">
      <c r="A13" s="14"/>
      <c r="B13" s="146" t="s">
        <v>57</v>
      </c>
      <c r="C13" s="146"/>
      <c r="D13" s="146"/>
      <c r="E13" s="146"/>
      <c r="F13" s="73"/>
      <c r="G13" s="73"/>
    </row>
    <row r="14" spans="1:7" ht="15.75">
      <c r="A14" s="14" t="s">
        <v>2</v>
      </c>
      <c r="B14" s="14" t="s">
        <v>116</v>
      </c>
      <c r="C14" s="14"/>
      <c r="D14" s="14"/>
      <c r="E14" s="14"/>
      <c r="F14" s="73"/>
      <c r="G14" s="73"/>
    </row>
    <row r="15" spans="1:7" ht="15.75" hidden="1">
      <c r="A15" s="105"/>
      <c r="B15" s="106"/>
      <c r="C15" s="106"/>
      <c r="D15" s="106"/>
      <c r="E15" s="107"/>
      <c r="F15" s="73"/>
      <c r="G15" s="73"/>
    </row>
    <row r="16" spans="1:7" ht="66" customHeight="1">
      <c r="A16" s="119" t="s">
        <v>3</v>
      </c>
      <c r="B16" s="119" t="s">
        <v>4</v>
      </c>
      <c r="C16" s="119"/>
      <c r="D16" s="119"/>
      <c r="E16" s="119" t="s">
        <v>78</v>
      </c>
      <c r="F16" s="119" t="s">
        <v>79</v>
      </c>
      <c r="G16" s="119" t="s">
        <v>5</v>
      </c>
    </row>
    <row r="17" spans="1:7" ht="15.75">
      <c r="A17" s="30">
        <v>1</v>
      </c>
      <c r="B17" s="102">
        <v>2</v>
      </c>
      <c r="C17" s="102"/>
      <c r="D17" s="102"/>
      <c r="E17" s="30">
        <v>3</v>
      </c>
      <c r="F17" s="102">
        <v>4</v>
      </c>
      <c r="G17" s="102">
        <v>3</v>
      </c>
    </row>
    <row r="18" spans="1:7" ht="15.75">
      <c r="A18" s="30"/>
      <c r="B18" s="65" t="s">
        <v>6</v>
      </c>
      <c r="C18" s="65"/>
      <c r="D18" s="65"/>
      <c r="E18" s="66"/>
      <c r="F18" s="34"/>
      <c r="G18" s="34"/>
    </row>
    <row r="19" spans="1:7" ht="15.75">
      <c r="A19" s="34">
        <v>1100</v>
      </c>
      <c r="B19" s="34" t="s">
        <v>69</v>
      </c>
      <c r="C19" s="37">
        <v>1.36</v>
      </c>
      <c r="D19" s="67">
        <f>ROUND(C19/0.702804,2)</f>
        <v>1.94</v>
      </c>
      <c r="E19" s="37">
        <f>ROUND(D19/2,2)</f>
        <v>0.97</v>
      </c>
      <c r="F19" s="37">
        <v>1.01</v>
      </c>
      <c r="G19" s="37">
        <f>F19*2</f>
        <v>2.02</v>
      </c>
    </row>
    <row r="20" spans="1:7" ht="15.75">
      <c r="A20" s="34">
        <v>1200</v>
      </c>
      <c r="B20" s="48" t="s">
        <v>66</v>
      </c>
      <c r="C20" s="70">
        <v>0.32</v>
      </c>
      <c r="D20" s="67">
        <f>ROUND(C20/0.702804,2)</f>
        <v>0.46</v>
      </c>
      <c r="E20" s="37">
        <f>ROUND(D20/2,2)</f>
        <v>0.23</v>
      </c>
      <c r="F20" s="37">
        <v>0.24</v>
      </c>
      <c r="G20" s="37">
        <f>F20*2</f>
        <v>0.48</v>
      </c>
    </row>
    <row r="21" spans="1:7" ht="15.75">
      <c r="A21" s="34">
        <v>2222</v>
      </c>
      <c r="B21" s="48" t="s">
        <v>47</v>
      </c>
      <c r="C21" s="37">
        <v>0.88</v>
      </c>
      <c r="D21" s="67">
        <f>ROUND(C21/0.702804,2)</f>
        <v>1.25</v>
      </c>
      <c r="E21" s="37">
        <f>ROUND(D21/2,2)</f>
        <v>0.63</v>
      </c>
      <c r="F21" s="37">
        <f>E21</f>
        <v>0.63</v>
      </c>
      <c r="G21" s="37">
        <f>F21*2</f>
        <v>1.26</v>
      </c>
    </row>
    <row r="22" spans="1:7" ht="15.75">
      <c r="A22" s="47">
        <v>2341</v>
      </c>
      <c r="B22" s="48" t="s">
        <v>30</v>
      </c>
      <c r="C22" s="37">
        <v>0.03</v>
      </c>
      <c r="D22" s="67">
        <f>ROUND(C22/0.702804,2)</f>
        <v>0.04</v>
      </c>
      <c r="E22" s="37">
        <f>ROUND(D22/2,2)</f>
        <v>0.02</v>
      </c>
      <c r="F22" s="37">
        <f>E22</f>
        <v>0.02</v>
      </c>
      <c r="G22" s="37">
        <f>F22*2</f>
        <v>0.04</v>
      </c>
    </row>
    <row r="23" spans="1:7" ht="15.75" customHeight="1" hidden="1">
      <c r="A23" s="34">
        <v>2350</v>
      </c>
      <c r="B23" s="48" t="s">
        <v>32</v>
      </c>
      <c r="C23" s="37">
        <v>0</v>
      </c>
      <c r="D23" s="48"/>
      <c r="E23" s="37">
        <v>0</v>
      </c>
      <c r="F23" s="37">
        <f>E23/2971*30</f>
        <v>0</v>
      </c>
      <c r="G23" s="37">
        <f>E23/2971*70</f>
        <v>0</v>
      </c>
    </row>
    <row r="24" spans="1:7" ht="15.75" customHeight="1" hidden="1">
      <c r="A24" s="34"/>
      <c r="B24" s="34"/>
      <c r="C24" s="37"/>
      <c r="D24" s="34"/>
      <c r="E24" s="37"/>
      <c r="F24" s="37">
        <f>E24/2971*30</f>
        <v>0</v>
      </c>
      <c r="G24" s="37">
        <f>E24/2971*70</f>
        <v>0</v>
      </c>
    </row>
    <row r="25" spans="1:7" ht="15.75" customHeight="1">
      <c r="A25" s="34"/>
      <c r="B25" s="69" t="s">
        <v>7</v>
      </c>
      <c r="C25" s="44">
        <f>SUM(C19:C24)</f>
        <v>2.59</v>
      </c>
      <c r="D25" s="44">
        <f>SUM(D19:D24)</f>
        <v>3.69</v>
      </c>
      <c r="E25" s="44">
        <f>SUM(E19:E24)</f>
        <v>1.85</v>
      </c>
      <c r="F25" s="44">
        <f>SUM(F19:F24)</f>
        <v>1.9</v>
      </c>
      <c r="G25" s="44">
        <f>SUM(G19:G24)</f>
        <v>3.8</v>
      </c>
    </row>
    <row r="26" spans="1:7" ht="15.75">
      <c r="A26" s="45"/>
      <c r="B26" s="34" t="s">
        <v>8</v>
      </c>
      <c r="C26" s="37"/>
      <c r="D26" s="34"/>
      <c r="E26" s="37"/>
      <c r="F26" s="44"/>
      <c r="G26" s="44"/>
    </row>
    <row r="27" spans="1:7" ht="15.75">
      <c r="A27" s="34">
        <v>1100</v>
      </c>
      <c r="B27" s="34" t="s">
        <v>69</v>
      </c>
      <c r="C27" s="37">
        <v>0.66</v>
      </c>
      <c r="D27" s="67">
        <f>ROUND(C27/0.702804,2)</f>
        <v>0.94</v>
      </c>
      <c r="E27" s="37">
        <f>ROUND(D27/2,2)</f>
        <v>0.47</v>
      </c>
      <c r="F27" s="37">
        <v>0.48</v>
      </c>
      <c r="G27" s="37">
        <f aca="true" t="shared" si="0" ref="G27:G32">F27*2</f>
        <v>0.96</v>
      </c>
    </row>
    <row r="28" spans="1:7" ht="15.75">
      <c r="A28" s="34">
        <v>1200</v>
      </c>
      <c r="B28" s="48" t="s">
        <v>66</v>
      </c>
      <c r="C28" s="37">
        <v>0.16</v>
      </c>
      <c r="D28" s="67">
        <f>ROUND(C28/0.702804,2)</f>
        <v>0.23</v>
      </c>
      <c r="E28" s="37">
        <f>ROUND(D28/2,2)</f>
        <v>0.12</v>
      </c>
      <c r="F28" s="37">
        <v>0.11</v>
      </c>
      <c r="G28" s="37">
        <f t="shared" si="0"/>
        <v>0.22</v>
      </c>
    </row>
    <row r="29" spans="1:7" ht="15.75" hidden="1">
      <c r="A29" s="34">
        <v>2100</v>
      </c>
      <c r="B29" s="46" t="s">
        <v>50</v>
      </c>
      <c r="C29" s="37"/>
      <c r="D29" s="67">
        <f>ROUND(C29/0.702804,2)</f>
        <v>0</v>
      </c>
      <c r="E29" s="37">
        <f>ROUND(D29/2,2)</f>
        <v>0</v>
      </c>
      <c r="F29" s="37">
        <f>E29</f>
        <v>0</v>
      </c>
      <c r="G29" s="37">
        <f t="shared" si="0"/>
        <v>0</v>
      </c>
    </row>
    <row r="30" spans="1:7" ht="15.75" hidden="1">
      <c r="A30" s="47">
        <v>2210</v>
      </c>
      <c r="B30" s="48" t="s">
        <v>46</v>
      </c>
      <c r="C30" s="37">
        <v>0</v>
      </c>
      <c r="D30" s="67">
        <f>ROUND(C30/0.702804,2)</f>
        <v>0</v>
      </c>
      <c r="E30" s="37">
        <f>ROUND(D30/2,2)</f>
        <v>0</v>
      </c>
      <c r="F30" s="37">
        <f>E30</f>
        <v>0</v>
      </c>
      <c r="G30" s="37">
        <f t="shared" si="0"/>
        <v>0</v>
      </c>
    </row>
    <row r="31" spans="1:7" ht="15.75" hidden="1">
      <c r="A31" s="34">
        <v>2222</v>
      </c>
      <c r="B31" s="48" t="s">
        <v>47</v>
      </c>
      <c r="C31" s="37"/>
      <c r="D31" s="67">
        <f>ROUND(C31/0.702804,2)</f>
        <v>0</v>
      </c>
      <c r="E31" s="37">
        <f>ROUND(D31/2,2)</f>
        <v>0</v>
      </c>
      <c r="F31" s="37">
        <f>E31</f>
        <v>0</v>
      </c>
      <c r="G31" s="37">
        <f t="shared" si="0"/>
        <v>0</v>
      </c>
    </row>
    <row r="32" spans="1:7" ht="15.75">
      <c r="A32" s="34">
        <v>2223</v>
      </c>
      <c r="B32" s="48" t="s">
        <v>48</v>
      </c>
      <c r="C32" s="37">
        <v>0.51</v>
      </c>
      <c r="D32" s="67">
        <v>0.72</v>
      </c>
      <c r="E32" s="37">
        <v>0.35</v>
      </c>
      <c r="F32" s="37">
        <f>E32</f>
        <v>0.35</v>
      </c>
      <c r="G32" s="37">
        <f t="shared" si="0"/>
        <v>0.7</v>
      </c>
    </row>
    <row r="33" spans="1:7" ht="15.75" hidden="1">
      <c r="A33" s="34">
        <v>2230</v>
      </c>
      <c r="B33" s="48" t="s">
        <v>49</v>
      </c>
      <c r="C33" s="37">
        <v>0</v>
      </c>
      <c r="D33" s="48"/>
      <c r="E33" s="37">
        <v>0</v>
      </c>
      <c r="F33" s="37">
        <f aca="true" t="shared" si="1" ref="F33:F68">E33/2971*30</f>
        <v>0</v>
      </c>
      <c r="G33" s="37">
        <f aca="true" t="shared" si="2" ref="G33:G68">E33/2971*70</f>
        <v>0</v>
      </c>
    </row>
    <row r="34" spans="1:7" ht="15.75" hidden="1">
      <c r="A34" s="34">
        <v>2241</v>
      </c>
      <c r="B34" s="48" t="s">
        <v>15</v>
      </c>
      <c r="C34" s="37">
        <v>0</v>
      </c>
      <c r="D34" s="48"/>
      <c r="E34" s="37">
        <v>0</v>
      </c>
      <c r="F34" s="37">
        <f t="shared" si="1"/>
        <v>0</v>
      </c>
      <c r="G34" s="37">
        <f t="shared" si="2"/>
        <v>0</v>
      </c>
    </row>
    <row r="35" spans="1:7" ht="15.75" hidden="1">
      <c r="A35" s="34">
        <v>2242</v>
      </c>
      <c r="B35" s="48" t="s">
        <v>16</v>
      </c>
      <c r="C35" s="37">
        <v>0</v>
      </c>
      <c r="D35" s="48"/>
      <c r="E35" s="37">
        <v>0</v>
      </c>
      <c r="F35" s="37">
        <f t="shared" si="1"/>
        <v>0</v>
      </c>
      <c r="G35" s="37">
        <f t="shared" si="2"/>
        <v>0</v>
      </c>
    </row>
    <row r="36" spans="1:7" ht="15.75" hidden="1">
      <c r="A36" s="34">
        <v>2243</v>
      </c>
      <c r="B36" s="48" t="s">
        <v>17</v>
      </c>
      <c r="C36" s="37">
        <v>0</v>
      </c>
      <c r="D36" s="48"/>
      <c r="E36" s="37">
        <v>0</v>
      </c>
      <c r="F36" s="37">
        <f t="shared" si="1"/>
        <v>0</v>
      </c>
      <c r="G36" s="37">
        <f t="shared" si="2"/>
        <v>0</v>
      </c>
    </row>
    <row r="37" spans="1:7" ht="15.75" hidden="1">
      <c r="A37" s="34">
        <v>2244</v>
      </c>
      <c r="B37" s="48" t="s">
        <v>18</v>
      </c>
      <c r="C37" s="37">
        <v>0</v>
      </c>
      <c r="D37" s="48"/>
      <c r="E37" s="37">
        <v>0</v>
      </c>
      <c r="F37" s="37">
        <f t="shared" si="1"/>
        <v>0</v>
      </c>
      <c r="G37" s="37">
        <f t="shared" si="2"/>
        <v>0</v>
      </c>
    </row>
    <row r="38" spans="1:7" ht="15.75" hidden="1">
      <c r="A38" s="34">
        <v>2247</v>
      </c>
      <c r="B38" s="65" t="s">
        <v>19</v>
      </c>
      <c r="C38" s="37">
        <v>0</v>
      </c>
      <c r="D38" s="65"/>
      <c r="E38" s="37">
        <v>0</v>
      </c>
      <c r="F38" s="37">
        <f t="shared" si="1"/>
        <v>0</v>
      </c>
      <c r="G38" s="37">
        <f t="shared" si="2"/>
        <v>0</v>
      </c>
    </row>
    <row r="39" spans="1:7" ht="15.75" hidden="1">
      <c r="A39" s="34">
        <v>2249</v>
      </c>
      <c r="B39" s="48" t="s">
        <v>20</v>
      </c>
      <c r="C39" s="37">
        <v>0</v>
      </c>
      <c r="D39" s="48"/>
      <c r="E39" s="37">
        <v>0</v>
      </c>
      <c r="F39" s="37">
        <f t="shared" si="1"/>
        <v>0</v>
      </c>
      <c r="G39" s="37">
        <f t="shared" si="2"/>
        <v>0</v>
      </c>
    </row>
    <row r="40" spans="1:7" ht="15.75" hidden="1">
      <c r="A40" s="34">
        <v>2251</v>
      </c>
      <c r="B40" s="48" t="s">
        <v>12</v>
      </c>
      <c r="C40" s="37">
        <v>0</v>
      </c>
      <c r="D40" s="48"/>
      <c r="E40" s="37">
        <v>0</v>
      </c>
      <c r="F40" s="37">
        <f t="shared" si="1"/>
        <v>0</v>
      </c>
      <c r="G40" s="37">
        <f t="shared" si="2"/>
        <v>0</v>
      </c>
    </row>
    <row r="41" spans="1:7" ht="15.75" hidden="1">
      <c r="A41" s="34">
        <v>2252</v>
      </c>
      <c r="B41" s="48" t="s">
        <v>13</v>
      </c>
      <c r="C41" s="37"/>
      <c r="D41" s="48"/>
      <c r="E41" s="37"/>
      <c r="F41" s="37">
        <f t="shared" si="1"/>
        <v>0</v>
      </c>
      <c r="G41" s="37">
        <f t="shared" si="2"/>
        <v>0</v>
      </c>
    </row>
    <row r="42" spans="1:7" ht="15.75" hidden="1">
      <c r="A42" s="34">
        <v>2259</v>
      </c>
      <c r="B42" s="48" t="s">
        <v>14</v>
      </c>
      <c r="C42" s="37"/>
      <c r="D42" s="48"/>
      <c r="E42" s="37"/>
      <c r="F42" s="37">
        <f t="shared" si="1"/>
        <v>0</v>
      </c>
      <c r="G42" s="37">
        <f t="shared" si="2"/>
        <v>0</v>
      </c>
    </row>
    <row r="43" spans="1:7" ht="15.75" hidden="1">
      <c r="A43" s="34">
        <v>2261</v>
      </c>
      <c r="B43" s="48" t="s">
        <v>21</v>
      </c>
      <c r="C43" s="37">
        <v>0</v>
      </c>
      <c r="D43" s="48"/>
      <c r="E43" s="37">
        <v>0</v>
      </c>
      <c r="F43" s="37">
        <f t="shared" si="1"/>
        <v>0</v>
      </c>
      <c r="G43" s="37">
        <f t="shared" si="2"/>
        <v>0</v>
      </c>
    </row>
    <row r="44" spans="1:7" ht="15.75" hidden="1">
      <c r="A44" s="34">
        <v>2262</v>
      </c>
      <c r="B44" s="48" t="s">
        <v>22</v>
      </c>
      <c r="C44" s="37">
        <v>0</v>
      </c>
      <c r="D44" s="48"/>
      <c r="E44" s="37">
        <v>0</v>
      </c>
      <c r="F44" s="37">
        <f t="shared" si="1"/>
        <v>0</v>
      </c>
      <c r="G44" s="37">
        <f t="shared" si="2"/>
        <v>0</v>
      </c>
    </row>
    <row r="45" spans="1:7" ht="15.75" hidden="1">
      <c r="A45" s="34">
        <v>2263</v>
      </c>
      <c r="B45" s="48" t="s">
        <v>23</v>
      </c>
      <c r="C45" s="37">
        <v>0</v>
      </c>
      <c r="D45" s="48"/>
      <c r="E45" s="37">
        <v>0</v>
      </c>
      <c r="F45" s="37">
        <f t="shared" si="1"/>
        <v>0</v>
      </c>
      <c r="G45" s="37">
        <f t="shared" si="2"/>
        <v>0</v>
      </c>
    </row>
    <row r="46" spans="1:7" ht="15.75" hidden="1">
      <c r="A46" s="34">
        <v>2264</v>
      </c>
      <c r="B46" s="48" t="s">
        <v>24</v>
      </c>
      <c r="C46" s="37">
        <v>0</v>
      </c>
      <c r="D46" s="48"/>
      <c r="E46" s="37">
        <v>0</v>
      </c>
      <c r="F46" s="37">
        <f t="shared" si="1"/>
        <v>0</v>
      </c>
      <c r="G46" s="37">
        <f t="shared" si="2"/>
        <v>0</v>
      </c>
    </row>
    <row r="47" spans="1:7" ht="15.75" hidden="1">
      <c r="A47" s="34">
        <v>2279</v>
      </c>
      <c r="B47" s="48" t="s">
        <v>25</v>
      </c>
      <c r="C47" s="37">
        <v>0</v>
      </c>
      <c r="D47" s="48"/>
      <c r="E47" s="37">
        <v>0</v>
      </c>
      <c r="F47" s="37">
        <f t="shared" si="1"/>
        <v>0</v>
      </c>
      <c r="G47" s="37">
        <f t="shared" si="2"/>
        <v>0</v>
      </c>
    </row>
    <row r="48" spans="1:7" ht="15.75" hidden="1">
      <c r="A48" s="34">
        <v>2311</v>
      </c>
      <c r="B48" s="48" t="s">
        <v>26</v>
      </c>
      <c r="C48" s="37">
        <v>0</v>
      </c>
      <c r="D48" s="48"/>
      <c r="E48" s="37">
        <v>0</v>
      </c>
      <c r="F48" s="37">
        <f t="shared" si="1"/>
        <v>0</v>
      </c>
      <c r="G48" s="37">
        <f t="shared" si="2"/>
        <v>0</v>
      </c>
    </row>
    <row r="49" spans="1:7" ht="15.75" hidden="1">
      <c r="A49" s="34">
        <v>2312</v>
      </c>
      <c r="B49" s="48" t="s">
        <v>27</v>
      </c>
      <c r="C49" s="37">
        <v>0</v>
      </c>
      <c r="D49" s="48"/>
      <c r="E49" s="37">
        <v>0</v>
      </c>
      <c r="F49" s="37">
        <f t="shared" si="1"/>
        <v>0</v>
      </c>
      <c r="G49" s="37">
        <f t="shared" si="2"/>
        <v>0</v>
      </c>
    </row>
    <row r="50" spans="1:7" ht="15.75" hidden="1">
      <c r="A50" s="34">
        <v>2321</v>
      </c>
      <c r="B50" s="48" t="s">
        <v>28</v>
      </c>
      <c r="C50" s="37">
        <v>0</v>
      </c>
      <c r="D50" s="48"/>
      <c r="E50" s="37">
        <v>0</v>
      </c>
      <c r="F50" s="37">
        <f t="shared" si="1"/>
        <v>0</v>
      </c>
      <c r="G50" s="37">
        <f t="shared" si="2"/>
        <v>0</v>
      </c>
    </row>
    <row r="51" spans="1:7" ht="15.75" hidden="1">
      <c r="A51" s="34">
        <v>2322</v>
      </c>
      <c r="B51" s="48" t="s">
        <v>29</v>
      </c>
      <c r="C51" s="37">
        <v>0</v>
      </c>
      <c r="D51" s="48"/>
      <c r="E51" s="37">
        <v>0</v>
      </c>
      <c r="F51" s="37">
        <f t="shared" si="1"/>
        <v>0</v>
      </c>
      <c r="G51" s="37">
        <f t="shared" si="2"/>
        <v>0</v>
      </c>
    </row>
    <row r="52" spans="1:7" ht="15.75" hidden="1">
      <c r="A52" s="34">
        <v>2341</v>
      </c>
      <c r="B52" s="48" t="s">
        <v>30</v>
      </c>
      <c r="C52" s="37">
        <v>0</v>
      </c>
      <c r="D52" s="48"/>
      <c r="E52" s="37">
        <v>0</v>
      </c>
      <c r="F52" s="37">
        <f t="shared" si="1"/>
        <v>0</v>
      </c>
      <c r="G52" s="37">
        <f t="shared" si="2"/>
        <v>0</v>
      </c>
    </row>
    <row r="53" spans="1:7" ht="15.75" hidden="1">
      <c r="A53" s="34">
        <v>2344</v>
      </c>
      <c r="B53" s="48" t="s">
        <v>31</v>
      </c>
      <c r="C53" s="37">
        <v>0</v>
      </c>
      <c r="D53" s="48"/>
      <c r="E53" s="37">
        <v>0</v>
      </c>
      <c r="F53" s="37">
        <f t="shared" si="1"/>
        <v>0</v>
      </c>
      <c r="G53" s="37">
        <f t="shared" si="2"/>
        <v>0</v>
      </c>
    </row>
    <row r="54" spans="1:7" ht="15.75" hidden="1">
      <c r="A54" s="34">
        <v>2350</v>
      </c>
      <c r="B54" s="48" t="s">
        <v>32</v>
      </c>
      <c r="C54" s="37">
        <v>0</v>
      </c>
      <c r="D54" s="48"/>
      <c r="E54" s="37">
        <v>0</v>
      </c>
      <c r="F54" s="37">
        <f t="shared" si="1"/>
        <v>0</v>
      </c>
      <c r="G54" s="37">
        <f t="shared" si="2"/>
        <v>0</v>
      </c>
    </row>
    <row r="55" spans="1:7" ht="15.75" hidden="1">
      <c r="A55" s="34">
        <v>2361</v>
      </c>
      <c r="B55" s="48" t="s">
        <v>33</v>
      </c>
      <c r="C55" s="37">
        <v>0</v>
      </c>
      <c r="D55" s="48"/>
      <c r="E55" s="37">
        <v>0</v>
      </c>
      <c r="F55" s="37">
        <f t="shared" si="1"/>
        <v>0</v>
      </c>
      <c r="G55" s="37">
        <f t="shared" si="2"/>
        <v>0</v>
      </c>
    </row>
    <row r="56" spans="1:7" ht="15.75" hidden="1">
      <c r="A56" s="34">
        <v>2362</v>
      </c>
      <c r="B56" s="48" t="s">
        <v>34</v>
      </c>
      <c r="C56" s="37">
        <v>0</v>
      </c>
      <c r="D56" s="48"/>
      <c r="E56" s="37">
        <v>0</v>
      </c>
      <c r="F56" s="37">
        <f t="shared" si="1"/>
        <v>0</v>
      </c>
      <c r="G56" s="37">
        <f t="shared" si="2"/>
        <v>0</v>
      </c>
    </row>
    <row r="57" spans="1:7" ht="15.75" hidden="1">
      <c r="A57" s="34">
        <v>2363</v>
      </c>
      <c r="B57" s="48" t="s">
        <v>35</v>
      </c>
      <c r="C57" s="37">
        <v>0</v>
      </c>
      <c r="D57" s="48"/>
      <c r="E57" s="37">
        <v>0</v>
      </c>
      <c r="F57" s="37">
        <f t="shared" si="1"/>
        <v>0</v>
      </c>
      <c r="G57" s="37">
        <f t="shared" si="2"/>
        <v>0</v>
      </c>
    </row>
    <row r="58" spans="1:7" ht="15.75" hidden="1">
      <c r="A58" s="34">
        <v>2370</v>
      </c>
      <c r="B58" s="48" t="s">
        <v>36</v>
      </c>
      <c r="C58" s="37">
        <v>0</v>
      </c>
      <c r="D58" s="48"/>
      <c r="E58" s="37">
        <v>0</v>
      </c>
      <c r="F58" s="37">
        <f t="shared" si="1"/>
        <v>0</v>
      </c>
      <c r="G58" s="37">
        <f t="shared" si="2"/>
        <v>0</v>
      </c>
    </row>
    <row r="59" spans="1:7" ht="15.75" hidden="1">
      <c r="A59" s="34">
        <v>2400</v>
      </c>
      <c r="B59" s="48" t="s">
        <v>51</v>
      </c>
      <c r="C59" s="37">
        <v>0</v>
      </c>
      <c r="D59" s="48"/>
      <c r="E59" s="37">
        <v>0</v>
      </c>
      <c r="F59" s="37">
        <f t="shared" si="1"/>
        <v>0</v>
      </c>
      <c r="G59" s="37">
        <f t="shared" si="2"/>
        <v>0</v>
      </c>
    </row>
    <row r="60" spans="1:7" ht="15.75" hidden="1">
      <c r="A60" s="34">
        <v>2512</v>
      </c>
      <c r="B60" s="48" t="s">
        <v>37</v>
      </c>
      <c r="C60" s="37">
        <v>0</v>
      </c>
      <c r="D60" s="48"/>
      <c r="E60" s="37">
        <v>0</v>
      </c>
      <c r="F60" s="37">
        <f t="shared" si="1"/>
        <v>0</v>
      </c>
      <c r="G60" s="37">
        <f t="shared" si="2"/>
        <v>0</v>
      </c>
    </row>
    <row r="61" spans="1:7" ht="15.75" hidden="1">
      <c r="A61" s="34">
        <v>2513</v>
      </c>
      <c r="B61" s="48" t="s">
        <v>38</v>
      </c>
      <c r="C61" s="37">
        <v>0</v>
      </c>
      <c r="D61" s="48"/>
      <c r="E61" s="37">
        <v>0</v>
      </c>
      <c r="F61" s="37">
        <f t="shared" si="1"/>
        <v>0</v>
      </c>
      <c r="G61" s="37">
        <f t="shared" si="2"/>
        <v>0</v>
      </c>
    </row>
    <row r="62" spans="1:7" ht="15.75" hidden="1">
      <c r="A62" s="34">
        <v>2515</v>
      </c>
      <c r="B62" s="48" t="s">
        <v>39</v>
      </c>
      <c r="C62" s="37">
        <v>0</v>
      </c>
      <c r="D62" s="48"/>
      <c r="E62" s="37">
        <v>0</v>
      </c>
      <c r="F62" s="37">
        <f t="shared" si="1"/>
        <v>0</v>
      </c>
      <c r="G62" s="37">
        <f t="shared" si="2"/>
        <v>0</v>
      </c>
    </row>
    <row r="63" spans="1:7" ht="15.75" hidden="1">
      <c r="A63" s="34">
        <v>2519</v>
      </c>
      <c r="B63" s="48" t="s">
        <v>42</v>
      </c>
      <c r="C63" s="37">
        <v>0</v>
      </c>
      <c r="D63" s="48"/>
      <c r="E63" s="37">
        <v>0</v>
      </c>
      <c r="F63" s="37">
        <f t="shared" si="1"/>
        <v>0</v>
      </c>
      <c r="G63" s="37">
        <f t="shared" si="2"/>
        <v>0</v>
      </c>
    </row>
    <row r="64" spans="1:7" ht="15.75" hidden="1">
      <c r="A64" s="34">
        <v>6240</v>
      </c>
      <c r="B64" s="48"/>
      <c r="C64" s="37">
        <v>0</v>
      </c>
      <c r="D64" s="48"/>
      <c r="E64" s="37">
        <v>0</v>
      </c>
      <c r="F64" s="37">
        <f t="shared" si="1"/>
        <v>0</v>
      </c>
      <c r="G64" s="37">
        <f t="shared" si="2"/>
        <v>0</v>
      </c>
    </row>
    <row r="65" spans="1:7" ht="15.75" hidden="1">
      <c r="A65" s="34">
        <v>6290</v>
      </c>
      <c r="B65" s="48"/>
      <c r="C65" s="37">
        <v>0</v>
      </c>
      <c r="D65" s="48"/>
      <c r="E65" s="37">
        <v>0</v>
      </c>
      <c r="F65" s="37">
        <f t="shared" si="1"/>
        <v>0</v>
      </c>
      <c r="G65" s="37">
        <f t="shared" si="2"/>
        <v>0</v>
      </c>
    </row>
    <row r="66" spans="1:7" ht="15.75" hidden="1">
      <c r="A66" s="34">
        <v>5121</v>
      </c>
      <c r="B66" s="48" t="s">
        <v>40</v>
      </c>
      <c r="C66" s="37">
        <v>0</v>
      </c>
      <c r="D66" s="48"/>
      <c r="E66" s="37">
        <v>0</v>
      </c>
      <c r="F66" s="37">
        <f t="shared" si="1"/>
        <v>0</v>
      </c>
      <c r="G66" s="37">
        <f t="shared" si="2"/>
        <v>0</v>
      </c>
    </row>
    <row r="67" spans="1:7" ht="15.75" hidden="1">
      <c r="A67" s="34">
        <v>5232</v>
      </c>
      <c r="B67" s="48" t="s">
        <v>41</v>
      </c>
      <c r="C67" s="37">
        <v>0</v>
      </c>
      <c r="D67" s="48"/>
      <c r="E67" s="37">
        <v>0</v>
      </c>
      <c r="F67" s="37">
        <f t="shared" si="1"/>
        <v>0</v>
      </c>
      <c r="G67" s="37">
        <f t="shared" si="2"/>
        <v>0</v>
      </c>
    </row>
    <row r="68" spans="1:7" ht="15.75" hidden="1">
      <c r="A68" s="34">
        <v>5238</v>
      </c>
      <c r="B68" s="48" t="s">
        <v>43</v>
      </c>
      <c r="C68" s="37">
        <v>0</v>
      </c>
      <c r="D68" s="48"/>
      <c r="E68" s="37">
        <v>0</v>
      </c>
      <c r="F68" s="37">
        <f t="shared" si="1"/>
        <v>0</v>
      </c>
      <c r="G68" s="37">
        <f t="shared" si="2"/>
        <v>0</v>
      </c>
    </row>
    <row r="69" spans="1:7" ht="15.75" hidden="1">
      <c r="A69" s="34">
        <v>5240</v>
      </c>
      <c r="B69" s="48" t="s">
        <v>44</v>
      </c>
      <c r="C69" s="37">
        <v>0</v>
      </c>
      <c r="D69" s="48"/>
      <c r="E69" s="37">
        <v>0</v>
      </c>
      <c r="F69" s="37">
        <f>E69/7223*40</f>
        <v>0</v>
      </c>
      <c r="G69" s="37">
        <f>E69/7223*50</f>
        <v>0</v>
      </c>
    </row>
    <row r="70" spans="1:7" ht="15.75" hidden="1">
      <c r="A70" s="34">
        <v>5250</v>
      </c>
      <c r="B70" s="48" t="s">
        <v>45</v>
      </c>
      <c r="C70" s="37"/>
      <c r="D70" s="48"/>
      <c r="E70" s="37"/>
      <c r="F70" s="37">
        <f>E70/7223*40</f>
        <v>0</v>
      </c>
      <c r="G70" s="37">
        <f>E70/7223*50</f>
        <v>0</v>
      </c>
    </row>
    <row r="71" spans="1:7" ht="15.75">
      <c r="A71" s="45"/>
      <c r="B71" s="71" t="s">
        <v>9</v>
      </c>
      <c r="C71" s="44">
        <f>SUM(C27:C70)</f>
        <v>1.33</v>
      </c>
      <c r="D71" s="44">
        <f>SUM(D27:D70)</f>
        <v>1.89</v>
      </c>
      <c r="E71" s="44">
        <f>SUM(E27:E70)</f>
        <v>0.94</v>
      </c>
      <c r="F71" s="44">
        <f>SUM(F27:F70)</f>
        <v>0.94</v>
      </c>
      <c r="G71" s="44">
        <f>SUM(G27:G70)</f>
        <v>1.88</v>
      </c>
    </row>
    <row r="72" spans="1:7" ht="15.75">
      <c r="A72" s="45"/>
      <c r="B72" s="71" t="s">
        <v>52</v>
      </c>
      <c r="C72" s="44">
        <f>C71+C25</f>
        <v>3.92</v>
      </c>
      <c r="D72" s="44">
        <f>D71+D25</f>
        <v>5.58</v>
      </c>
      <c r="E72" s="44">
        <f>E71+E25</f>
        <v>2.79</v>
      </c>
      <c r="F72" s="44">
        <f>F71+F25</f>
        <v>2.84</v>
      </c>
      <c r="G72" s="44">
        <f>G71+G25</f>
        <v>5.68</v>
      </c>
    </row>
    <row r="73" spans="1:7" ht="15.75">
      <c r="A73" s="72"/>
      <c r="B73" s="73"/>
      <c r="C73" s="60"/>
      <c r="D73" s="73"/>
      <c r="E73" s="60"/>
      <c r="F73" s="60"/>
      <c r="G73" s="60"/>
    </row>
    <row r="74" spans="1:7" ht="15.75" customHeight="1">
      <c r="A74" s="128" t="s">
        <v>70</v>
      </c>
      <c r="B74" s="129"/>
      <c r="C74" s="75">
        <v>2</v>
      </c>
      <c r="D74" s="79">
        <v>2</v>
      </c>
      <c r="E74" s="61">
        <v>1</v>
      </c>
      <c r="F74" s="61">
        <v>1</v>
      </c>
      <c r="G74" s="61">
        <v>2</v>
      </c>
    </row>
    <row r="75" spans="1:7" ht="33.75" customHeight="1">
      <c r="A75" s="128" t="s">
        <v>117</v>
      </c>
      <c r="B75" s="129"/>
      <c r="C75" s="96">
        <f>C72/C74</f>
        <v>1.96</v>
      </c>
      <c r="D75" s="108">
        <f>ROUND(D72/D74,2)</f>
        <v>2.79</v>
      </c>
      <c r="E75" s="44">
        <f>ROUND(E72/E74,2)</f>
        <v>2.79</v>
      </c>
      <c r="F75" s="44">
        <f>ROUND(F72/F74,2)</f>
        <v>2.84</v>
      </c>
      <c r="G75" s="44">
        <f>ROUND(G72/G74,2)</f>
        <v>2.84</v>
      </c>
    </row>
    <row r="76" spans="1:7" ht="15.75">
      <c r="A76" s="105"/>
      <c r="B76" s="147"/>
      <c r="C76" s="147"/>
      <c r="D76" s="147"/>
      <c r="E76" s="147"/>
      <c r="F76" s="75"/>
      <c r="G76" s="75"/>
    </row>
    <row r="77" spans="1:7" s="4" customFormat="1" ht="15.75">
      <c r="A77" s="128" t="s">
        <v>71</v>
      </c>
      <c r="B77" s="129"/>
      <c r="C77" s="74"/>
      <c r="D77" s="74"/>
      <c r="E77" s="63"/>
      <c r="F77" s="63"/>
      <c r="G77" s="63"/>
    </row>
    <row r="78" spans="1:7" s="4" customFormat="1" ht="15.75">
      <c r="A78" s="128" t="s">
        <v>118</v>
      </c>
      <c r="B78" s="129"/>
      <c r="C78" s="74"/>
      <c r="D78" s="74"/>
      <c r="E78" s="63"/>
      <c r="F78" s="63"/>
      <c r="G78" s="63"/>
    </row>
    <row r="79" spans="1:7" s="4" customFormat="1" ht="15.75">
      <c r="A79" s="92"/>
      <c r="B79" s="92"/>
      <c r="C79" s="92"/>
      <c r="D79" s="92"/>
      <c r="E79" s="92"/>
      <c r="F79" s="92"/>
      <c r="G79" s="92"/>
    </row>
    <row r="80" spans="1:7" s="4" customFormat="1" ht="15.75">
      <c r="A80" s="92" t="s">
        <v>72</v>
      </c>
      <c r="B80" s="92"/>
      <c r="C80" s="92"/>
      <c r="D80" s="92"/>
      <c r="E80" s="92"/>
      <c r="F80" s="92"/>
      <c r="G80" s="92"/>
    </row>
    <row r="81" spans="1:7" s="4" customFormat="1" ht="15.75">
      <c r="A81" s="92"/>
      <c r="B81" s="92"/>
      <c r="C81" s="92"/>
      <c r="D81" s="92"/>
      <c r="E81" s="92"/>
      <c r="F81" s="92"/>
      <c r="G81" s="92"/>
    </row>
    <row r="82" spans="1:7" s="4" customFormat="1" ht="15.75">
      <c r="A82" s="92" t="s">
        <v>83</v>
      </c>
      <c r="B82" s="103"/>
      <c r="C82" s="103"/>
      <c r="D82" s="103"/>
      <c r="E82" s="92"/>
      <c r="F82" s="92"/>
      <c r="G82" s="92"/>
    </row>
    <row r="83" spans="1:7" s="4" customFormat="1" ht="13.5" customHeight="1">
      <c r="A83" s="92"/>
      <c r="B83" s="104" t="s">
        <v>73</v>
      </c>
      <c r="C83" s="104"/>
      <c r="D83" s="104"/>
      <c r="E83" s="92"/>
      <c r="F83" s="92"/>
      <c r="G83" s="92"/>
    </row>
    <row r="84" spans="6:7" ht="14.25">
      <c r="F84" s="10"/>
      <c r="G84" s="10"/>
    </row>
  </sheetData>
  <sheetProtection/>
  <mergeCells count="15">
    <mergeCell ref="B1:F1"/>
    <mergeCell ref="B8:E8"/>
    <mergeCell ref="A9:E9"/>
    <mergeCell ref="B11:E11"/>
    <mergeCell ref="A77:B77"/>
    <mergeCell ref="A10:E10"/>
    <mergeCell ref="A7:G7"/>
    <mergeCell ref="F3:G3"/>
    <mergeCell ref="F4:G4"/>
    <mergeCell ref="A78:B78"/>
    <mergeCell ref="B12:E12"/>
    <mergeCell ref="B13:E13"/>
    <mergeCell ref="A74:B74"/>
    <mergeCell ref="A75:B75"/>
    <mergeCell ref="B76:E76"/>
  </mergeCells>
  <printOptions/>
  <pageMargins left="0.9453125" right="0.5671875" top="0.6692913385826772" bottom="0.984251968503937" header="0.5118110236220472" footer="0.5118110236220472"/>
  <pageSetup firstPageNumber="6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87"/>
  <sheetViews>
    <sheetView view="pageLayout" zoomScaleNormal="80" workbookViewId="0" topLeftCell="A1">
      <selection activeCell="A85" sqref="A85"/>
    </sheetView>
  </sheetViews>
  <sheetFormatPr defaultColWidth="9.140625" defaultRowHeight="12.75"/>
  <cols>
    <col min="1" max="1" width="11.57421875" style="1" customWidth="1"/>
    <col min="2" max="2" width="99.7109375" style="1" customWidth="1"/>
    <col min="3" max="3" width="16.7109375" style="1" hidden="1" customWidth="1"/>
    <col min="4" max="4" width="11.00390625" style="1" hidden="1" customWidth="1"/>
    <col min="5" max="5" width="21.57421875" style="1" hidden="1" customWidth="1"/>
    <col min="6" max="6" width="21.57421875" style="6" hidden="1" customWidth="1"/>
    <col min="7" max="7" width="40.421875" style="6" customWidth="1"/>
    <col min="8" max="16384" width="9.140625" style="1" customWidth="1"/>
  </cols>
  <sheetData>
    <row r="1" spans="2:7" s="6" customFormat="1" ht="15.75">
      <c r="B1" s="132"/>
      <c r="C1" s="132"/>
      <c r="D1" s="132"/>
      <c r="E1" s="132"/>
      <c r="F1" s="133"/>
      <c r="G1" s="18" t="s">
        <v>11</v>
      </c>
    </row>
    <row r="2" spans="2:7" s="6" customFormat="1" ht="15" customHeight="1">
      <c r="B2" s="19"/>
      <c r="C2" s="19"/>
      <c r="D2" s="19"/>
      <c r="E2" s="19"/>
      <c r="F2" s="19"/>
      <c r="G2" s="18" t="s">
        <v>74</v>
      </c>
    </row>
    <row r="3" spans="2:7" s="6" customFormat="1" ht="15" customHeight="1">
      <c r="B3" s="19"/>
      <c r="C3" s="19"/>
      <c r="D3" s="19"/>
      <c r="E3" s="19"/>
      <c r="F3" s="136" t="s">
        <v>75</v>
      </c>
      <c r="G3" s="137"/>
    </row>
    <row r="4" spans="2:7" s="6" customFormat="1" ht="15.75">
      <c r="B4" s="18"/>
      <c r="C4" s="18"/>
      <c r="D4" s="18"/>
      <c r="E4" s="20"/>
      <c r="F4" s="138" t="s">
        <v>80</v>
      </c>
      <c r="G4" s="139"/>
    </row>
    <row r="5" spans="2:7" s="6" customFormat="1" ht="15.75">
      <c r="B5" s="93"/>
      <c r="C5" s="93"/>
      <c r="D5" s="93"/>
      <c r="E5" s="19"/>
      <c r="F5" s="19"/>
      <c r="G5" s="18" t="s">
        <v>81</v>
      </c>
    </row>
    <row r="6" spans="1:7" ht="15">
      <c r="A6" s="6"/>
      <c r="B6" s="2"/>
      <c r="C6" s="2"/>
      <c r="D6" s="2"/>
      <c r="E6" s="3"/>
      <c r="F6" s="2"/>
      <c r="G6" s="2"/>
    </row>
    <row r="7" spans="1:7" ht="23.25" customHeight="1">
      <c r="A7" s="149" t="s">
        <v>10</v>
      </c>
      <c r="B7" s="149"/>
      <c r="C7" s="149"/>
      <c r="D7" s="149"/>
      <c r="E7" s="149"/>
      <c r="F7" s="149"/>
      <c r="G7" s="149"/>
    </row>
    <row r="8" spans="1:7" ht="15.75" customHeight="1">
      <c r="A8" s="6"/>
      <c r="B8" s="131"/>
      <c r="C8" s="131"/>
      <c r="D8" s="131"/>
      <c r="E8" s="131"/>
      <c r="F8" s="2"/>
      <c r="G8" s="2"/>
    </row>
    <row r="9" spans="1:7" ht="15">
      <c r="A9" s="148" t="s">
        <v>1</v>
      </c>
      <c r="B9" s="148"/>
      <c r="C9" s="148"/>
      <c r="D9" s="148"/>
      <c r="E9" s="148"/>
      <c r="F9" s="2"/>
      <c r="G9" s="2"/>
    </row>
    <row r="10" spans="1:7" ht="15.75" customHeight="1">
      <c r="A10" s="148" t="s">
        <v>0</v>
      </c>
      <c r="B10" s="148"/>
      <c r="C10" s="148"/>
      <c r="D10" s="148"/>
      <c r="E10" s="148"/>
      <c r="F10" s="2"/>
      <c r="G10" s="2"/>
    </row>
    <row r="11" spans="1:7" ht="15">
      <c r="A11" s="8"/>
      <c r="B11" s="148" t="s">
        <v>53</v>
      </c>
      <c r="C11" s="148"/>
      <c r="D11" s="148"/>
      <c r="E11" s="148"/>
      <c r="F11" s="2"/>
      <c r="G11" s="2"/>
    </row>
    <row r="12" spans="1:7" ht="15">
      <c r="A12" s="8"/>
      <c r="B12" s="148" t="s">
        <v>63</v>
      </c>
      <c r="C12" s="148"/>
      <c r="D12" s="148"/>
      <c r="E12" s="148"/>
      <c r="F12" s="2"/>
      <c r="G12" s="2"/>
    </row>
    <row r="13" spans="1:7" ht="15" customHeight="1">
      <c r="A13" s="8"/>
      <c r="B13" s="143" t="s">
        <v>67</v>
      </c>
      <c r="C13" s="143"/>
      <c r="D13" s="143"/>
      <c r="E13" s="143"/>
      <c r="F13" s="143"/>
      <c r="G13" s="143"/>
    </row>
    <row r="14" spans="1:7" ht="15">
      <c r="A14" s="8" t="s">
        <v>2</v>
      </c>
      <c r="B14" s="8" t="s">
        <v>116</v>
      </c>
      <c r="C14" s="8"/>
      <c r="D14" s="8"/>
      <c r="E14" s="8"/>
      <c r="F14" s="2"/>
      <c r="G14" s="2"/>
    </row>
    <row r="15" spans="1:7" ht="15" hidden="1">
      <c r="A15" s="6"/>
      <c r="B15" s="9"/>
      <c r="C15" s="9"/>
      <c r="D15" s="9"/>
      <c r="E15" s="7"/>
      <c r="F15" s="2"/>
      <c r="G15" s="2"/>
    </row>
    <row r="16" spans="1:7" ht="15" hidden="1">
      <c r="A16" s="6"/>
      <c r="B16" s="9"/>
      <c r="C16" s="9"/>
      <c r="D16" s="9"/>
      <c r="E16" s="7"/>
      <c r="F16" s="2"/>
      <c r="G16" s="2"/>
    </row>
    <row r="17" spans="1:7" ht="67.5" customHeight="1">
      <c r="A17" s="119" t="s">
        <v>3</v>
      </c>
      <c r="B17" s="119" t="s">
        <v>4</v>
      </c>
      <c r="C17" s="119"/>
      <c r="D17" s="119"/>
      <c r="E17" s="119" t="s">
        <v>78</v>
      </c>
      <c r="F17" s="119" t="s">
        <v>79</v>
      </c>
      <c r="G17" s="119" t="s">
        <v>5</v>
      </c>
    </row>
    <row r="18" spans="1:7" ht="14.25" customHeight="1">
      <c r="A18" s="28">
        <v>1</v>
      </c>
      <c r="B18" s="29">
        <v>2</v>
      </c>
      <c r="C18" s="29"/>
      <c r="D18" s="29"/>
      <c r="E18" s="28">
        <v>3</v>
      </c>
      <c r="F18" s="29">
        <v>4</v>
      </c>
      <c r="G18" s="29">
        <v>3</v>
      </c>
    </row>
    <row r="19" spans="1:7" ht="15.75">
      <c r="A19" s="30"/>
      <c r="B19" s="65" t="s">
        <v>6</v>
      </c>
      <c r="C19" s="65"/>
      <c r="D19" s="65"/>
      <c r="E19" s="66"/>
      <c r="F19" s="34"/>
      <c r="G19" s="34"/>
    </row>
    <row r="20" spans="1:7" ht="15.75">
      <c r="A20" s="34">
        <v>1100</v>
      </c>
      <c r="B20" s="34" t="s">
        <v>69</v>
      </c>
      <c r="C20" s="37">
        <v>5182.61</v>
      </c>
      <c r="D20" s="67">
        <f aca="true" t="shared" si="0" ref="D20:D25">ROUND(C20/0.702804,2)</f>
        <v>7374.19</v>
      </c>
      <c r="E20" s="37">
        <f aca="true" t="shared" si="1" ref="E20:E25">ROUND(D20/9665*850,2)</f>
        <v>648.53</v>
      </c>
      <c r="F20" s="37">
        <v>676.18</v>
      </c>
      <c r="G20" s="37">
        <f aca="true" t="shared" si="2" ref="G20:G25">F20*2</f>
        <v>1352.36</v>
      </c>
    </row>
    <row r="21" spans="1:7" ht="15.75">
      <c r="A21" s="34">
        <v>1200</v>
      </c>
      <c r="B21" s="48" t="s">
        <v>66</v>
      </c>
      <c r="C21" s="70">
        <v>1222.58</v>
      </c>
      <c r="D21" s="67">
        <f t="shared" si="0"/>
        <v>1739.57</v>
      </c>
      <c r="E21" s="37">
        <f t="shared" si="1"/>
        <v>152.99</v>
      </c>
      <c r="F21" s="37">
        <v>159.51</v>
      </c>
      <c r="G21" s="37">
        <f t="shared" si="2"/>
        <v>319.02</v>
      </c>
    </row>
    <row r="22" spans="1:7" ht="15.75">
      <c r="A22" s="34">
        <v>2222</v>
      </c>
      <c r="B22" s="48" t="s">
        <v>47</v>
      </c>
      <c r="C22" s="37">
        <v>6378.9</v>
      </c>
      <c r="D22" s="67">
        <f t="shared" si="0"/>
        <v>9076.36</v>
      </c>
      <c r="E22" s="37">
        <f t="shared" si="1"/>
        <v>798.23</v>
      </c>
      <c r="F22" s="37">
        <f>E22</f>
        <v>798.23</v>
      </c>
      <c r="G22" s="37">
        <f t="shared" si="2"/>
        <v>1596.46</v>
      </c>
    </row>
    <row r="23" spans="1:7" ht="15.75">
      <c r="A23" s="34">
        <v>2243</v>
      </c>
      <c r="B23" s="68" t="s">
        <v>58</v>
      </c>
      <c r="C23" s="37">
        <v>3374.26</v>
      </c>
      <c r="D23" s="67">
        <f t="shared" si="0"/>
        <v>4801.14</v>
      </c>
      <c r="E23" s="37">
        <f t="shared" si="1"/>
        <v>422.24</v>
      </c>
      <c r="F23" s="37">
        <f>E23</f>
        <v>422.24</v>
      </c>
      <c r="G23" s="37">
        <f t="shared" si="2"/>
        <v>844.48</v>
      </c>
    </row>
    <row r="24" spans="1:7" ht="15.75">
      <c r="A24" s="34">
        <v>2341</v>
      </c>
      <c r="B24" s="48" t="s">
        <v>30</v>
      </c>
      <c r="C24" s="37">
        <v>337.96</v>
      </c>
      <c r="D24" s="67">
        <f t="shared" si="0"/>
        <v>480.87</v>
      </c>
      <c r="E24" s="37">
        <f t="shared" si="1"/>
        <v>42.29</v>
      </c>
      <c r="F24" s="37">
        <f>E24</f>
        <v>42.29</v>
      </c>
      <c r="G24" s="37">
        <f t="shared" si="2"/>
        <v>84.58</v>
      </c>
    </row>
    <row r="25" spans="1:7" ht="15.75" customHeight="1">
      <c r="A25" s="34">
        <v>2350</v>
      </c>
      <c r="B25" s="48" t="s">
        <v>32</v>
      </c>
      <c r="C25" s="37">
        <v>760.55</v>
      </c>
      <c r="D25" s="67">
        <f t="shared" si="0"/>
        <v>1082.17</v>
      </c>
      <c r="E25" s="37">
        <f t="shared" si="1"/>
        <v>95.17</v>
      </c>
      <c r="F25" s="37">
        <f>E25</f>
        <v>95.17</v>
      </c>
      <c r="G25" s="37">
        <f t="shared" si="2"/>
        <v>190.34</v>
      </c>
    </row>
    <row r="26" spans="1:7" ht="15.75" customHeight="1" hidden="1">
      <c r="A26" s="34"/>
      <c r="B26" s="48"/>
      <c r="C26" s="37"/>
      <c r="D26" s="48"/>
      <c r="E26" s="37"/>
      <c r="F26" s="44"/>
      <c r="G26" s="44"/>
    </row>
    <row r="27" spans="1:7" ht="15.75" customHeight="1" hidden="1">
      <c r="A27" s="34"/>
      <c r="B27" s="48"/>
      <c r="C27" s="37"/>
      <c r="D27" s="48"/>
      <c r="E27" s="37"/>
      <c r="F27" s="44"/>
      <c r="G27" s="44"/>
    </row>
    <row r="28" spans="1:7" ht="15.75" customHeight="1" hidden="1">
      <c r="A28" s="34"/>
      <c r="B28" s="34"/>
      <c r="C28" s="37"/>
      <c r="D28" s="34"/>
      <c r="E28" s="37"/>
      <c r="F28" s="37"/>
      <c r="G28" s="37"/>
    </row>
    <row r="29" spans="1:7" ht="15.75" customHeight="1">
      <c r="A29" s="34"/>
      <c r="B29" s="69" t="s">
        <v>7</v>
      </c>
      <c r="C29" s="44">
        <f>SUM(C20:C28)</f>
        <v>17256.86</v>
      </c>
      <c r="D29" s="44">
        <f>SUM(D20:D28)</f>
        <v>24554.300000000003</v>
      </c>
      <c r="E29" s="44">
        <f>SUM(E20:E28)</f>
        <v>2159.4500000000003</v>
      </c>
      <c r="F29" s="44">
        <f>SUM(F20:F28)</f>
        <v>2193.62</v>
      </c>
      <c r="G29" s="44">
        <f>SUM(G20:G28)</f>
        <v>4387.24</v>
      </c>
    </row>
    <row r="30" spans="1:7" ht="15.75">
      <c r="A30" s="45"/>
      <c r="B30" s="34" t="s">
        <v>8</v>
      </c>
      <c r="C30" s="37"/>
      <c r="D30" s="34"/>
      <c r="E30" s="37"/>
      <c r="F30" s="37"/>
      <c r="G30" s="37"/>
    </row>
    <row r="31" spans="1:7" ht="15.75">
      <c r="A31" s="34">
        <v>1100</v>
      </c>
      <c r="B31" s="34" t="s">
        <v>69</v>
      </c>
      <c r="C31" s="37">
        <v>8815.44</v>
      </c>
      <c r="D31" s="67">
        <f aca="true" t="shared" si="3" ref="D31:D72">ROUND(C31/0.702804,2)</f>
        <v>12543.24</v>
      </c>
      <c r="E31" s="37">
        <f aca="true" t="shared" si="4" ref="E31:E72">ROUND(D31/9665*850,2)</f>
        <v>1103.13</v>
      </c>
      <c r="F31" s="37">
        <v>1136.22</v>
      </c>
      <c r="G31" s="37">
        <f aca="true" t="shared" si="5" ref="G31:G73">F31*2</f>
        <v>2272.44</v>
      </c>
    </row>
    <row r="32" spans="1:7" ht="15.75">
      <c r="A32" s="34">
        <v>1200</v>
      </c>
      <c r="B32" s="48" t="s">
        <v>66</v>
      </c>
      <c r="C32" s="37">
        <v>2079.56</v>
      </c>
      <c r="D32" s="67">
        <f t="shared" si="3"/>
        <v>2958.95</v>
      </c>
      <c r="E32" s="37">
        <f t="shared" si="4"/>
        <v>260.23</v>
      </c>
      <c r="F32" s="37">
        <v>268.04</v>
      </c>
      <c r="G32" s="37">
        <f t="shared" si="5"/>
        <v>536.08</v>
      </c>
    </row>
    <row r="33" spans="1:7" ht="15.75" hidden="1">
      <c r="A33" s="34">
        <v>2100</v>
      </c>
      <c r="B33" s="46" t="s">
        <v>50</v>
      </c>
      <c r="C33" s="37"/>
      <c r="D33" s="67">
        <f t="shared" si="3"/>
        <v>0</v>
      </c>
      <c r="E33" s="37">
        <f t="shared" si="4"/>
        <v>0</v>
      </c>
      <c r="F33" s="37">
        <f aca="true" t="shared" si="6" ref="F33:F72">E33</f>
        <v>0</v>
      </c>
      <c r="G33" s="37">
        <f t="shared" si="5"/>
        <v>0</v>
      </c>
    </row>
    <row r="34" spans="1:7" ht="15.75">
      <c r="A34" s="47">
        <v>2210</v>
      </c>
      <c r="B34" s="48" t="s">
        <v>46</v>
      </c>
      <c r="C34" s="37">
        <v>255</v>
      </c>
      <c r="D34" s="67">
        <f t="shared" si="3"/>
        <v>362.83</v>
      </c>
      <c r="E34" s="37">
        <f t="shared" si="4"/>
        <v>31.91</v>
      </c>
      <c r="F34" s="37">
        <f t="shared" si="6"/>
        <v>31.91</v>
      </c>
      <c r="G34" s="37">
        <f t="shared" si="5"/>
        <v>63.82</v>
      </c>
    </row>
    <row r="35" spans="1:7" ht="15.75">
      <c r="A35" s="34">
        <v>2222</v>
      </c>
      <c r="B35" s="48" t="s">
        <v>47</v>
      </c>
      <c r="C35" s="37">
        <v>220</v>
      </c>
      <c r="D35" s="67">
        <f t="shared" si="3"/>
        <v>313.03</v>
      </c>
      <c r="E35" s="37">
        <f t="shared" si="4"/>
        <v>27.53</v>
      </c>
      <c r="F35" s="37">
        <f t="shared" si="6"/>
        <v>27.53</v>
      </c>
      <c r="G35" s="37">
        <f t="shared" si="5"/>
        <v>55.06</v>
      </c>
    </row>
    <row r="36" spans="1:7" ht="15.75">
      <c r="A36" s="34">
        <v>2223</v>
      </c>
      <c r="B36" s="48" t="s">
        <v>48</v>
      </c>
      <c r="C36" s="37">
        <v>298</v>
      </c>
      <c r="D36" s="67">
        <f t="shared" si="3"/>
        <v>424.02</v>
      </c>
      <c r="E36" s="37">
        <f t="shared" si="4"/>
        <v>37.29</v>
      </c>
      <c r="F36" s="37">
        <f t="shared" si="6"/>
        <v>37.29</v>
      </c>
      <c r="G36" s="37">
        <f t="shared" si="5"/>
        <v>74.58</v>
      </c>
    </row>
    <row r="37" spans="1:7" ht="15.75" hidden="1">
      <c r="A37" s="34">
        <v>2230</v>
      </c>
      <c r="B37" s="48" t="s">
        <v>49</v>
      </c>
      <c r="C37" s="37">
        <v>0</v>
      </c>
      <c r="D37" s="67">
        <f t="shared" si="3"/>
        <v>0</v>
      </c>
      <c r="E37" s="37">
        <f t="shared" si="4"/>
        <v>0</v>
      </c>
      <c r="F37" s="37">
        <f t="shared" si="6"/>
        <v>0</v>
      </c>
      <c r="G37" s="37">
        <f t="shared" si="5"/>
        <v>0</v>
      </c>
    </row>
    <row r="38" spans="1:7" ht="15.75" hidden="1">
      <c r="A38" s="34">
        <v>2241</v>
      </c>
      <c r="B38" s="48" t="s">
        <v>15</v>
      </c>
      <c r="C38" s="37"/>
      <c r="D38" s="67">
        <f t="shared" si="3"/>
        <v>0</v>
      </c>
      <c r="E38" s="37">
        <f t="shared" si="4"/>
        <v>0</v>
      </c>
      <c r="F38" s="37">
        <f t="shared" si="6"/>
        <v>0</v>
      </c>
      <c r="G38" s="37">
        <f t="shared" si="5"/>
        <v>0</v>
      </c>
    </row>
    <row r="39" spans="1:7" ht="15.75">
      <c r="A39" s="34">
        <v>2242</v>
      </c>
      <c r="B39" s="48" t="s">
        <v>16</v>
      </c>
      <c r="C39" s="37">
        <v>109</v>
      </c>
      <c r="D39" s="67">
        <f t="shared" si="3"/>
        <v>155.09</v>
      </c>
      <c r="E39" s="37">
        <f t="shared" si="4"/>
        <v>13.64</v>
      </c>
      <c r="F39" s="37">
        <f t="shared" si="6"/>
        <v>13.64</v>
      </c>
      <c r="G39" s="37">
        <f t="shared" si="5"/>
        <v>27.28</v>
      </c>
    </row>
    <row r="40" spans="1:7" ht="15.75">
      <c r="A40" s="34">
        <v>2243</v>
      </c>
      <c r="B40" s="48" t="s">
        <v>17</v>
      </c>
      <c r="C40" s="37">
        <v>370</v>
      </c>
      <c r="D40" s="67">
        <f t="shared" si="3"/>
        <v>526.46</v>
      </c>
      <c r="E40" s="37">
        <f t="shared" si="4"/>
        <v>46.3</v>
      </c>
      <c r="F40" s="37">
        <f t="shared" si="6"/>
        <v>46.3</v>
      </c>
      <c r="G40" s="37">
        <f t="shared" si="5"/>
        <v>92.6</v>
      </c>
    </row>
    <row r="41" spans="1:7" ht="15.75">
      <c r="A41" s="34">
        <v>2244</v>
      </c>
      <c r="B41" s="48" t="s">
        <v>18</v>
      </c>
      <c r="C41" s="37">
        <v>5444.49</v>
      </c>
      <c r="D41" s="67">
        <f t="shared" si="3"/>
        <v>7746.81</v>
      </c>
      <c r="E41" s="37">
        <f t="shared" si="4"/>
        <v>681.3</v>
      </c>
      <c r="F41" s="37">
        <f t="shared" si="6"/>
        <v>681.3</v>
      </c>
      <c r="G41" s="37">
        <f t="shared" si="5"/>
        <v>1362.6</v>
      </c>
    </row>
    <row r="42" spans="1:7" ht="15.75">
      <c r="A42" s="34">
        <v>2247</v>
      </c>
      <c r="B42" s="65" t="s">
        <v>19</v>
      </c>
      <c r="C42" s="37">
        <v>30</v>
      </c>
      <c r="D42" s="67">
        <f t="shared" si="3"/>
        <v>42.69</v>
      </c>
      <c r="E42" s="37">
        <f t="shared" si="4"/>
        <v>3.75</v>
      </c>
      <c r="F42" s="37">
        <f t="shared" si="6"/>
        <v>3.75</v>
      </c>
      <c r="G42" s="37">
        <f t="shared" si="5"/>
        <v>7.5</v>
      </c>
    </row>
    <row r="43" spans="1:7" ht="15.75">
      <c r="A43" s="34">
        <v>2249</v>
      </c>
      <c r="B43" s="48" t="s">
        <v>20</v>
      </c>
      <c r="C43" s="37">
        <v>134</v>
      </c>
      <c r="D43" s="67">
        <f t="shared" si="3"/>
        <v>190.66</v>
      </c>
      <c r="E43" s="37">
        <f t="shared" si="4"/>
        <v>16.77</v>
      </c>
      <c r="F43" s="37">
        <f t="shared" si="6"/>
        <v>16.77</v>
      </c>
      <c r="G43" s="37">
        <f t="shared" si="5"/>
        <v>33.54</v>
      </c>
    </row>
    <row r="44" spans="1:7" ht="15.75">
      <c r="A44" s="34">
        <v>2251</v>
      </c>
      <c r="B44" s="48" t="s">
        <v>12</v>
      </c>
      <c r="C44" s="37">
        <v>407</v>
      </c>
      <c r="D44" s="67">
        <f t="shared" si="3"/>
        <v>579.11</v>
      </c>
      <c r="E44" s="37">
        <f t="shared" si="4"/>
        <v>50.93</v>
      </c>
      <c r="F44" s="37">
        <f t="shared" si="6"/>
        <v>50.93</v>
      </c>
      <c r="G44" s="37">
        <f t="shared" si="5"/>
        <v>101.86</v>
      </c>
    </row>
    <row r="45" spans="1:7" ht="15.75" hidden="1">
      <c r="A45" s="34">
        <v>2252</v>
      </c>
      <c r="B45" s="48" t="s">
        <v>13</v>
      </c>
      <c r="C45" s="37"/>
      <c r="D45" s="67">
        <f t="shared" si="3"/>
        <v>0</v>
      </c>
      <c r="E45" s="37">
        <f t="shared" si="4"/>
        <v>0</v>
      </c>
      <c r="F45" s="37">
        <f t="shared" si="6"/>
        <v>0</v>
      </c>
      <c r="G45" s="37">
        <f t="shared" si="5"/>
        <v>0</v>
      </c>
    </row>
    <row r="46" spans="1:7" ht="15.75">
      <c r="A46" s="34">
        <v>2259</v>
      </c>
      <c r="B46" s="48" t="s">
        <v>14</v>
      </c>
      <c r="C46" s="37">
        <v>1</v>
      </c>
      <c r="D46" s="67">
        <f t="shared" si="3"/>
        <v>1.42</v>
      </c>
      <c r="E46" s="37">
        <f t="shared" si="4"/>
        <v>0.12</v>
      </c>
      <c r="F46" s="37">
        <f t="shared" si="6"/>
        <v>0.12</v>
      </c>
      <c r="G46" s="37">
        <f t="shared" si="5"/>
        <v>0.24</v>
      </c>
    </row>
    <row r="47" spans="1:7" ht="15.75">
      <c r="A47" s="34">
        <v>2261</v>
      </c>
      <c r="B47" s="48" t="s">
        <v>21</v>
      </c>
      <c r="C47" s="37">
        <v>72</v>
      </c>
      <c r="D47" s="67">
        <f t="shared" si="3"/>
        <v>102.45</v>
      </c>
      <c r="E47" s="37">
        <f t="shared" si="4"/>
        <v>9.01</v>
      </c>
      <c r="F47" s="37">
        <f t="shared" si="6"/>
        <v>9.01</v>
      </c>
      <c r="G47" s="37">
        <f t="shared" si="5"/>
        <v>18.02</v>
      </c>
    </row>
    <row r="48" spans="1:7" ht="15.75">
      <c r="A48" s="34">
        <v>2262</v>
      </c>
      <c r="B48" s="48" t="s">
        <v>22</v>
      </c>
      <c r="C48" s="37">
        <v>321</v>
      </c>
      <c r="D48" s="67">
        <f t="shared" si="3"/>
        <v>456.74</v>
      </c>
      <c r="E48" s="37">
        <f t="shared" si="4"/>
        <v>40.17</v>
      </c>
      <c r="F48" s="37">
        <f t="shared" si="6"/>
        <v>40.17</v>
      </c>
      <c r="G48" s="37">
        <f t="shared" si="5"/>
        <v>80.34</v>
      </c>
    </row>
    <row r="49" spans="1:7" ht="15.75">
      <c r="A49" s="34">
        <v>2263</v>
      </c>
      <c r="B49" s="48" t="s">
        <v>23</v>
      </c>
      <c r="C49" s="37">
        <v>1186</v>
      </c>
      <c r="D49" s="67">
        <f t="shared" si="3"/>
        <v>1687.53</v>
      </c>
      <c r="E49" s="37">
        <f t="shared" si="4"/>
        <v>148.41</v>
      </c>
      <c r="F49" s="37">
        <f t="shared" si="6"/>
        <v>148.41</v>
      </c>
      <c r="G49" s="37">
        <f t="shared" si="5"/>
        <v>296.82</v>
      </c>
    </row>
    <row r="50" spans="1:7" ht="15.75">
      <c r="A50" s="34">
        <v>2264</v>
      </c>
      <c r="B50" s="48" t="s">
        <v>24</v>
      </c>
      <c r="C50" s="37">
        <v>6</v>
      </c>
      <c r="D50" s="67">
        <f t="shared" si="3"/>
        <v>8.54</v>
      </c>
      <c r="E50" s="37">
        <f t="shared" si="4"/>
        <v>0.75</v>
      </c>
      <c r="F50" s="37">
        <f t="shared" si="6"/>
        <v>0.75</v>
      </c>
      <c r="G50" s="37">
        <f t="shared" si="5"/>
        <v>1.5</v>
      </c>
    </row>
    <row r="51" spans="1:7" ht="15.75">
      <c r="A51" s="34">
        <v>2279</v>
      </c>
      <c r="B51" s="48" t="s">
        <v>25</v>
      </c>
      <c r="C51" s="37">
        <v>1358</v>
      </c>
      <c r="D51" s="67">
        <f t="shared" si="3"/>
        <v>1932.26</v>
      </c>
      <c r="E51" s="37">
        <f t="shared" si="4"/>
        <v>169.93</v>
      </c>
      <c r="F51" s="37">
        <f t="shared" si="6"/>
        <v>169.93</v>
      </c>
      <c r="G51" s="37">
        <f t="shared" si="5"/>
        <v>339.86</v>
      </c>
    </row>
    <row r="52" spans="1:7" ht="15.75">
      <c r="A52" s="34">
        <v>2311</v>
      </c>
      <c r="B52" s="48" t="s">
        <v>26</v>
      </c>
      <c r="C52" s="37">
        <v>128</v>
      </c>
      <c r="D52" s="67">
        <f t="shared" si="3"/>
        <v>182.13</v>
      </c>
      <c r="E52" s="37">
        <f t="shared" si="4"/>
        <v>16.02</v>
      </c>
      <c r="F52" s="37">
        <f t="shared" si="6"/>
        <v>16.02</v>
      </c>
      <c r="G52" s="37">
        <f t="shared" si="5"/>
        <v>32.04</v>
      </c>
    </row>
    <row r="53" spans="1:7" ht="15.75">
      <c r="A53" s="34">
        <v>2312</v>
      </c>
      <c r="B53" s="48" t="s">
        <v>27</v>
      </c>
      <c r="C53" s="37">
        <v>231</v>
      </c>
      <c r="D53" s="67">
        <f t="shared" si="3"/>
        <v>328.68</v>
      </c>
      <c r="E53" s="37">
        <f t="shared" si="4"/>
        <v>28.91</v>
      </c>
      <c r="F53" s="37">
        <f t="shared" si="6"/>
        <v>28.91</v>
      </c>
      <c r="G53" s="37">
        <f t="shared" si="5"/>
        <v>57.82</v>
      </c>
    </row>
    <row r="54" spans="1:7" ht="15.75">
      <c r="A54" s="34">
        <v>2321</v>
      </c>
      <c r="B54" s="48" t="s">
        <v>28</v>
      </c>
      <c r="C54" s="37">
        <v>620</v>
      </c>
      <c r="D54" s="67">
        <f t="shared" si="3"/>
        <v>882.18</v>
      </c>
      <c r="E54" s="37">
        <f t="shared" si="4"/>
        <v>77.58</v>
      </c>
      <c r="F54" s="37">
        <f t="shared" si="6"/>
        <v>77.58</v>
      </c>
      <c r="G54" s="37">
        <f t="shared" si="5"/>
        <v>155.16</v>
      </c>
    </row>
    <row r="55" spans="1:7" ht="15.75">
      <c r="A55" s="34">
        <v>2322</v>
      </c>
      <c r="B55" s="48" t="s">
        <v>29</v>
      </c>
      <c r="C55" s="37">
        <v>241</v>
      </c>
      <c r="D55" s="67">
        <f t="shared" si="3"/>
        <v>342.91</v>
      </c>
      <c r="E55" s="37">
        <f t="shared" si="4"/>
        <v>30.16</v>
      </c>
      <c r="F55" s="37">
        <f t="shared" si="6"/>
        <v>30.16</v>
      </c>
      <c r="G55" s="37">
        <f t="shared" si="5"/>
        <v>60.32</v>
      </c>
    </row>
    <row r="56" spans="1:7" ht="15.75">
      <c r="A56" s="34">
        <v>2341</v>
      </c>
      <c r="B56" s="48" t="s">
        <v>30</v>
      </c>
      <c r="C56" s="37">
        <v>172</v>
      </c>
      <c r="D56" s="67">
        <f t="shared" si="3"/>
        <v>244.73</v>
      </c>
      <c r="E56" s="37">
        <f t="shared" si="4"/>
        <v>21.52</v>
      </c>
      <c r="F56" s="37">
        <f t="shared" si="6"/>
        <v>21.52</v>
      </c>
      <c r="G56" s="37">
        <f t="shared" si="5"/>
        <v>43.04</v>
      </c>
    </row>
    <row r="57" spans="1:7" ht="15.75">
      <c r="A57" s="34">
        <v>2344</v>
      </c>
      <c r="B57" s="48" t="s">
        <v>31</v>
      </c>
      <c r="C57" s="37">
        <v>3</v>
      </c>
      <c r="D57" s="67">
        <f t="shared" si="3"/>
        <v>4.27</v>
      </c>
      <c r="E57" s="37">
        <f t="shared" si="4"/>
        <v>0.38</v>
      </c>
      <c r="F57" s="37">
        <f t="shared" si="6"/>
        <v>0.38</v>
      </c>
      <c r="G57" s="37">
        <f t="shared" si="5"/>
        <v>0.76</v>
      </c>
    </row>
    <row r="58" spans="1:7" ht="15" customHeight="1">
      <c r="A58" s="34">
        <v>2350</v>
      </c>
      <c r="B58" s="48" t="s">
        <v>32</v>
      </c>
      <c r="C58" s="37">
        <v>1056</v>
      </c>
      <c r="D58" s="67">
        <f t="shared" si="3"/>
        <v>1502.55</v>
      </c>
      <c r="E58" s="37">
        <f t="shared" si="4"/>
        <v>132.14</v>
      </c>
      <c r="F58" s="37">
        <f t="shared" si="6"/>
        <v>132.14</v>
      </c>
      <c r="G58" s="37">
        <f t="shared" si="5"/>
        <v>264.28</v>
      </c>
    </row>
    <row r="59" spans="1:7" ht="15.75">
      <c r="A59" s="34">
        <v>2361</v>
      </c>
      <c r="B59" s="48" t="s">
        <v>33</v>
      </c>
      <c r="C59" s="37">
        <v>647</v>
      </c>
      <c r="D59" s="67">
        <f t="shared" si="3"/>
        <v>920.6</v>
      </c>
      <c r="E59" s="37">
        <f t="shared" si="4"/>
        <v>80.96</v>
      </c>
      <c r="F59" s="37">
        <f t="shared" si="6"/>
        <v>80.96</v>
      </c>
      <c r="G59" s="37">
        <f t="shared" si="5"/>
        <v>161.92</v>
      </c>
    </row>
    <row r="60" spans="1:7" ht="15.75" hidden="1">
      <c r="A60" s="34">
        <v>2362</v>
      </c>
      <c r="B60" s="48" t="s">
        <v>34</v>
      </c>
      <c r="C60" s="37"/>
      <c r="D60" s="67">
        <f t="shared" si="3"/>
        <v>0</v>
      </c>
      <c r="E60" s="37">
        <f t="shared" si="4"/>
        <v>0</v>
      </c>
      <c r="F60" s="37">
        <f t="shared" si="6"/>
        <v>0</v>
      </c>
      <c r="G60" s="37">
        <f t="shared" si="5"/>
        <v>0</v>
      </c>
    </row>
    <row r="61" spans="1:7" ht="15.75" hidden="1">
      <c r="A61" s="34">
        <v>2363</v>
      </c>
      <c r="B61" s="48" t="s">
        <v>35</v>
      </c>
      <c r="C61" s="37"/>
      <c r="D61" s="67">
        <f t="shared" si="3"/>
        <v>0</v>
      </c>
      <c r="E61" s="37">
        <f t="shared" si="4"/>
        <v>0</v>
      </c>
      <c r="F61" s="37">
        <f t="shared" si="6"/>
        <v>0</v>
      </c>
      <c r="G61" s="37">
        <f t="shared" si="5"/>
        <v>0</v>
      </c>
    </row>
    <row r="62" spans="1:7" ht="15.75" hidden="1">
      <c r="A62" s="34">
        <v>2370</v>
      </c>
      <c r="B62" s="48" t="s">
        <v>36</v>
      </c>
      <c r="C62" s="37"/>
      <c r="D62" s="67">
        <f t="shared" si="3"/>
        <v>0</v>
      </c>
      <c r="E62" s="37">
        <f t="shared" si="4"/>
        <v>0</v>
      </c>
      <c r="F62" s="37">
        <f t="shared" si="6"/>
        <v>0</v>
      </c>
      <c r="G62" s="37">
        <f t="shared" si="5"/>
        <v>0</v>
      </c>
    </row>
    <row r="63" spans="1:7" ht="15.75">
      <c r="A63" s="34">
        <v>2400</v>
      </c>
      <c r="B63" s="48" t="s">
        <v>51</v>
      </c>
      <c r="C63" s="37">
        <v>48</v>
      </c>
      <c r="D63" s="67">
        <f t="shared" si="3"/>
        <v>68.3</v>
      </c>
      <c r="E63" s="37">
        <f t="shared" si="4"/>
        <v>6.01</v>
      </c>
      <c r="F63" s="37">
        <f t="shared" si="6"/>
        <v>6.01</v>
      </c>
      <c r="G63" s="37">
        <f t="shared" si="5"/>
        <v>12.02</v>
      </c>
    </row>
    <row r="64" spans="1:7" ht="15.75" hidden="1">
      <c r="A64" s="34">
        <v>2512</v>
      </c>
      <c r="B64" s="48" t="s">
        <v>37</v>
      </c>
      <c r="C64" s="37">
        <v>0</v>
      </c>
      <c r="D64" s="67">
        <f t="shared" si="3"/>
        <v>0</v>
      </c>
      <c r="E64" s="37">
        <f t="shared" si="4"/>
        <v>0</v>
      </c>
      <c r="F64" s="37">
        <f t="shared" si="6"/>
        <v>0</v>
      </c>
      <c r="G64" s="37">
        <f t="shared" si="5"/>
        <v>0</v>
      </c>
    </row>
    <row r="65" spans="1:7" ht="15.75">
      <c r="A65" s="34">
        <v>2513</v>
      </c>
      <c r="B65" s="48" t="s">
        <v>38</v>
      </c>
      <c r="C65" s="37">
        <v>573</v>
      </c>
      <c r="D65" s="67">
        <f t="shared" si="3"/>
        <v>815.31</v>
      </c>
      <c r="E65" s="37">
        <f t="shared" si="4"/>
        <v>71.7</v>
      </c>
      <c r="F65" s="37">
        <f t="shared" si="6"/>
        <v>71.7</v>
      </c>
      <c r="G65" s="37">
        <f t="shared" si="5"/>
        <v>143.4</v>
      </c>
    </row>
    <row r="66" spans="1:7" ht="14.25" customHeight="1">
      <c r="A66" s="34">
        <v>2515</v>
      </c>
      <c r="B66" s="48" t="s">
        <v>39</v>
      </c>
      <c r="C66" s="37">
        <v>34</v>
      </c>
      <c r="D66" s="67">
        <f t="shared" si="3"/>
        <v>48.38</v>
      </c>
      <c r="E66" s="37">
        <f t="shared" si="4"/>
        <v>4.25</v>
      </c>
      <c r="F66" s="37">
        <f t="shared" si="6"/>
        <v>4.25</v>
      </c>
      <c r="G66" s="37">
        <f t="shared" si="5"/>
        <v>8.5</v>
      </c>
    </row>
    <row r="67" spans="1:7" ht="15.75">
      <c r="A67" s="34">
        <v>2519</v>
      </c>
      <c r="B67" s="48" t="s">
        <v>42</v>
      </c>
      <c r="C67" s="37">
        <v>138</v>
      </c>
      <c r="D67" s="67">
        <f t="shared" si="3"/>
        <v>196.36</v>
      </c>
      <c r="E67" s="37">
        <f t="shared" si="4"/>
        <v>17.27</v>
      </c>
      <c r="F67" s="37">
        <f t="shared" si="6"/>
        <v>17.27</v>
      </c>
      <c r="G67" s="37">
        <f t="shared" si="5"/>
        <v>34.54</v>
      </c>
    </row>
    <row r="68" spans="1:7" ht="15.75" hidden="1">
      <c r="A68" s="34">
        <v>6240</v>
      </c>
      <c r="B68" s="48"/>
      <c r="C68" s="37"/>
      <c r="D68" s="67">
        <f t="shared" si="3"/>
        <v>0</v>
      </c>
      <c r="E68" s="37">
        <f t="shared" si="4"/>
        <v>0</v>
      </c>
      <c r="F68" s="37">
        <f t="shared" si="6"/>
        <v>0</v>
      </c>
      <c r="G68" s="37">
        <f t="shared" si="5"/>
        <v>0</v>
      </c>
    </row>
    <row r="69" spans="1:7" ht="15.75" hidden="1">
      <c r="A69" s="34">
        <v>6290</v>
      </c>
      <c r="B69" s="48"/>
      <c r="C69" s="37"/>
      <c r="D69" s="67">
        <f t="shared" si="3"/>
        <v>0</v>
      </c>
      <c r="E69" s="37">
        <f t="shared" si="4"/>
        <v>0</v>
      </c>
      <c r="F69" s="37">
        <f t="shared" si="6"/>
        <v>0</v>
      </c>
      <c r="G69" s="37">
        <f t="shared" si="5"/>
        <v>0</v>
      </c>
    </row>
    <row r="70" spans="1:7" ht="15.75">
      <c r="A70" s="34">
        <v>5121</v>
      </c>
      <c r="B70" s="48" t="s">
        <v>40</v>
      </c>
      <c r="C70" s="37">
        <v>152</v>
      </c>
      <c r="D70" s="67">
        <f t="shared" si="3"/>
        <v>216.28</v>
      </c>
      <c r="E70" s="37">
        <f t="shared" si="4"/>
        <v>19.02</v>
      </c>
      <c r="F70" s="37">
        <f t="shared" si="6"/>
        <v>19.02</v>
      </c>
      <c r="G70" s="37">
        <f t="shared" si="5"/>
        <v>38.04</v>
      </c>
    </row>
    <row r="71" spans="1:7" ht="15.75">
      <c r="A71" s="34">
        <v>5232</v>
      </c>
      <c r="B71" s="48" t="s">
        <v>41</v>
      </c>
      <c r="C71" s="37">
        <v>18</v>
      </c>
      <c r="D71" s="67">
        <v>45.61</v>
      </c>
      <c r="E71" s="37">
        <f t="shared" si="4"/>
        <v>4.01</v>
      </c>
      <c r="F71" s="37">
        <f t="shared" si="6"/>
        <v>4.01</v>
      </c>
      <c r="G71" s="37">
        <f t="shared" si="5"/>
        <v>8.02</v>
      </c>
    </row>
    <row r="72" spans="1:7" ht="15.75" hidden="1">
      <c r="A72" s="34">
        <v>5238</v>
      </c>
      <c r="B72" s="48" t="s">
        <v>43</v>
      </c>
      <c r="C72" s="37">
        <v>0</v>
      </c>
      <c r="D72" s="67">
        <f t="shared" si="3"/>
        <v>0</v>
      </c>
      <c r="E72" s="37">
        <f t="shared" si="4"/>
        <v>0</v>
      </c>
      <c r="F72" s="37">
        <f t="shared" si="6"/>
        <v>0</v>
      </c>
      <c r="G72" s="37">
        <f t="shared" si="5"/>
        <v>0</v>
      </c>
    </row>
    <row r="73" spans="1:7" ht="15.75">
      <c r="A73" s="34">
        <v>5240</v>
      </c>
      <c r="B73" s="48" t="s">
        <v>44</v>
      </c>
      <c r="C73" s="37">
        <v>5</v>
      </c>
      <c r="D73" s="67">
        <v>21.83</v>
      </c>
      <c r="E73" s="37">
        <v>1.95</v>
      </c>
      <c r="F73" s="37">
        <v>3.38</v>
      </c>
      <c r="G73" s="37">
        <f t="shared" si="5"/>
        <v>6.76</v>
      </c>
    </row>
    <row r="74" spans="1:7" ht="15.75" hidden="1">
      <c r="A74" s="34">
        <v>5250</v>
      </c>
      <c r="B74" s="48" t="s">
        <v>45</v>
      </c>
      <c r="C74" s="37"/>
      <c r="D74" s="48"/>
      <c r="E74" s="37"/>
      <c r="F74" s="37">
        <f>E74/9665*1700</f>
        <v>0</v>
      </c>
      <c r="G74" s="37">
        <f>E74/9665*1700</f>
        <v>0</v>
      </c>
    </row>
    <row r="75" spans="1:7" ht="15.75">
      <c r="A75" s="45"/>
      <c r="B75" s="71" t="s">
        <v>9</v>
      </c>
      <c r="C75" s="44">
        <f>SUM(C31:C74)</f>
        <v>25172.489999999998</v>
      </c>
      <c r="D75" s="44">
        <f>SUM(D31:D74)</f>
        <v>35851.95</v>
      </c>
      <c r="E75" s="44">
        <f>SUM(E31:E74)</f>
        <v>3153.0499999999993</v>
      </c>
      <c r="F75" s="44">
        <f>SUM(F31:F74)</f>
        <v>3195.3799999999997</v>
      </c>
      <c r="G75" s="44">
        <f>SUM(G31:G74)</f>
        <v>6390.759999999999</v>
      </c>
    </row>
    <row r="76" spans="1:7" ht="15.75">
      <c r="A76" s="45"/>
      <c r="B76" s="71" t="s">
        <v>52</v>
      </c>
      <c r="C76" s="44">
        <f>C75+C29</f>
        <v>42429.35</v>
      </c>
      <c r="D76" s="44">
        <f>D75+D29</f>
        <v>60406.25</v>
      </c>
      <c r="E76" s="44">
        <f>E75+E29</f>
        <v>5312.5</v>
      </c>
      <c r="F76" s="44">
        <f>F75+F29</f>
        <v>5389</v>
      </c>
      <c r="G76" s="44">
        <f>G75+G29</f>
        <v>10778</v>
      </c>
    </row>
    <row r="77" spans="1:7" ht="15.75">
      <c r="A77" s="72"/>
      <c r="B77" s="73"/>
      <c r="C77" s="60"/>
      <c r="D77" s="60"/>
      <c r="E77" s="60"/>
      <c r="F77" s="60"/>
      <c r="G77" s="60"/>
    </row>
    <row r="78" spans="1:7" ht="15.75" customHeight="1">
      <c r="A78" s="128" t="s">
        <v>70</v>
      </c>
      <c r="B78" s="129"/>
      <c r="C78" s="75">
        <v>9665</v>
      </c>
      <c r="D78" s="61">
        <v>9665</v>
      </c>
      <c r="E78" s="61">
        <v>850</v>
      </c>
      <c r="F78" s="61">
        <v>850</v>
      </c>
      <c r="G78" s="61">
        <v>1700</v>
      </c>
    </row>
    <row r="79" spans="1:7" ht="15.75">
      <c r="A79" s="128" t="s">
        <v>117</v>
      </c>
      <c r="B79" s="129"/>
      <c r="C79" s="96">
        <f>C76/C78</f>
        <v>4.39</v>
      </c>
      <c r="D79" s="44">
        <f>ROUND(D76/D78,2)</f>
        <v>6.25</v>
      </c>
      <c r="E79" s="44">
        <f>ROUND(E76/E78,2)</f>
        <v>6.25</v>
      </c>
      <c r="F79" s="44">
        <f>ROUND(F76/F78,2)</f>
        <v>6.34</v>
      </c>
      <c r="G79" s="44">
        <f>ROUND(G76/G78,2)</f>
        <v>6.34</v>
      </c>
    </row>
    <row r="80" spans="1:7" ht="15.75">
      <c r="A80" s="73"/>
      <c r="B80" s="62"/>
      <c r="C80" s="62"/>
      <c r="D80" s="62"/>
      <c r="E80" s="62"/>
      <c r="F80" s="75"/>
      <c r="G80" s="75"/>
    </row>
    <row r="81" spans="1:7" s="4" customFormat="1" ht="15.75">
      <c r="A81" s="128" t="s">
        <v>71</v>
      </c>
      <c r="B81" s="129"/>
      <c r="C81" s="74"/>
      <c r="D81" s="74"/>
      <c r="E81" s="63"/>
      <c r="F81" s="63"/>
      <c r="G81" s="63"/>
    </row>
    <row r="82" spans="1:7" s="4" customFormat="1" ht="15.75">
      <c r="A82" s="128" t="s">
        <v>118</v>
      </c>
      <c r="B82" s="129"/>
      <c r="C82" s="74"/>
      <c r="D82" s="74"/>
      <c r="E82" s="63"/>
      <c r="F82" s="63"/>
      <c r="G82" s="63"/>
    </row>
    <row r="83" spans="1:7" s="4" customFormat="1" ht="15.75">
      <c r="A83" s="56"/>
      <c r="B83" s="56"/>
      <c r="C83" s="56"/>
      <c r="D83" s="56"/>
      <c r="E83" s="56"/>
      <c r="F83" s="56"/>
      <c r="G83" s="56"/>
    </row>
    <row r="84" spans="1:7" s="4" customFormat="1" ht="15.75">
      <c r="A84" s="56" t="s">
        <v>72</v>
      </c>
      <c r="B84" s="56"/>
      <c r="C84" s="56"/>
      <c r="D84" s="56"/>
      <c r="E84" s="56"/>
      <c r="F84" s="56"/>
      <c r="G84" s="56"/>
    </row>
    <row r="85" spans="1:7" s="4" customFormat="1" ht="15.75">
      <c r="A85" s="56"/>
      <c r="B85" s="56"/>
      <c r="C85" s="56"/>
      <c r="D85" s="56"/>
      <c r="E85" s="56"/>
      <c r="F85" s="56"/>
      <c r="G85" s="56"/>
    </row>
    <row r="86" spans="1:7" s="4" customFormat="1" ht="15.75">
      <c r="A86" s="56" t="s">
        <v>83</v>
      </c>
      <c r="B86" s="57"/>
      <c r="C86" s="57"/>
      <c r="D86" s="57"/>
      <c r="E86" s="56"/>
      <c r="F86" s="56"/>
      <c r="G86" s="56"/>
    </row>
    <row r="87" spans="1:7" s="4" customFormat="1" ht="13.5" customHeight="1">
      <c r="A87" s="56"/>
      <c r="B87" s="58" t="s">
        <v>73</v>
      </c>
      <c r="C87" s="58"/>
      <c r="D87" s="58"/>
      <c r="E87" s="56"/>
      <c r="F87" s="56"/>
      <c r="G87" s="56"/>
    </row>
  </sheetData>
  <sheetProtection/>
  <mergeCells count="14">
    <mergeCell ref="A81:B81"/>
    <mergeCell ref="A82:B82"/>
    <mergeCell ref="B1:F1"/>
    <mergeCell ref="B12:E12"/>
    <mergeCell ref="A78:B78"/>
    <mergeCell ref="A79:B79"/>
    <mergeCell ref="A10:E10"/>
    <mergeCell ref="B8:E8"/>
    <mergeCell ref="B13:G13"/>
    <mergeCell ref="A9:E9"/>
    <mergeCell ref="F3:G3"/>
    <mergeCell ref="F4:G4"/>
    <mergeCell ref="B11:E11"/>
    <mergeCell ref="A7:G7"/>
  </mergeCells>
  <printOptions/>
  <pageMargins left="0.9453125" right="0.5671875" top="0.6692913385826772" bottom="0.984251968503937" header="0.5118110236220472" footer="0.5118110236220472"/>
  <pageSetup firstPageNumber="7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view="pageLayout" zoomScaleNormal="80" workbookViewId="0" topLeftCell="A1">
      <selection activeCell="B84" sqref="B84"/>
    </sheetView>
  </sheetViews>
  <sheetFormatPr defaultColWidth="9.140625" defaultRowHeight="12.75"/>
  <cols>
    <col min="1" max="1" width="12.421875" style="1" customWidth="1"/>
    <col min="2" max="2" width="99.7109375" style="1" customWidth="1"/>
    <col min="3" max="3" width="12.28125" style="1" hidden="1" customWidth="1"/>
    <col min="4" max="4" width="16.00390625" style="1" hidden="1" customWidth="1"/>
    <col min="5" max="5" width="21.57421875" style="1" hidden="1" customWidth="1"/>
    <col min="6" max="6" width="21.57421875" style="6" hidden="1" customWidth="1"/>
    <col min="7" max="7" width="40.421875" style="6" customWidth="1"/>
    <col min="8" max="16384" width="9.140625" style="1" customWidth="1"/>
  </cols>
  <sheetData>
    <row r="1" spans="2:7" s="6" customFormat="1" ht="15.75">
      <c r="B1" s="132"/>
      <c r="C1" s="132"/>
      <c r="D1" s="132"/>
      <c r="E1" s="132"/>
      <c r="F1" s="133"/>
      <c r="G1" s="18" t="s">
        <v>11</v>
      </c>
    </row>
    <row r="2" spans="2:7" s="6" customFormat="1" ht="15" customHeight="1">
      <c r="B2" s="19"/>
      <c r="C2" s="19"/>
      <c r="D2" s="19"/>
      <c r="E2" s="19"/>
      <c r="F2" s="19"/>
      <c r="G2" s="18" t="s">
        <v>74</v>
      </c>
    </row>
    <row r="3" spans="2:7" s="6" customFormat="1" ht="15" customHeight="1">
      <c r="B3" s="19"/>
      <c r="C3" s="19"/>
      <c r="D3" s="19"/>
      <c r="E3" s="19"/>
      <c r="F3" s="136" t="s">
        <v>75</v>
      </c>
      <c r="G3" s="137"/>
    </row>
    <row r="4" spans="2:7" s="6" customFormat="1" ht="15.75">
      <c r="B4" s="18"/>
      <c r="C4" s="18"/>
      <c r="D4" s="18"/>
      <c r="E4" s="20"/>
      <c r="F4" s="138" t="s">
        <v>80</v>
      </c>
      <c r="G4" s="139"/>
    </row>
    <row r="5" spans="2:7" s="6" customFormat="1" ht="15.75">
      <c r="B5" s="93"/>
      <c r="C5" s="93"/>
      <c r="D5" s="93"/>
      <c r="E5" s="19"/>
      <c r="F5" s="19"/>
      <c r="G5" s="18" t="s">
        <v>81</v>
      </c>
    </row>
    <row r="6" spans="1:7" ht="15">
      <c r="A6" s="6"/>
      <c r="B6" s="6"/>
      <c r="C6" s="6"/>
      <c r="D6" s="6"/>
      <c r="E6" s="7"/>
      <c r="F6" s="2"/>
      <c r="G6" s="2"/>
    </row>
    <row r="7" spans="1:7" ht="19.5" customHeight="1">
      <c r="A7" s="123" t="s">
        <v>10</v>
      </c>
      <c r="B7" s="123"/>
      <c r="C7" s="123"/>
      <c r="D7" s="123"/>
      <c r="E7" s="123"/>
      <c r="F7" s="123"/>
      <c r="G7" s="123"/>
    </row>
    <row r="8" spans="1:7" ht="15">
      <c r="A8" s="6"/>
      <c r="B8" s="131"/>
      <c r="C8" s="131"/>
      <c r="D8" s="131"/>
      <c r="E8" s="131"/>
      <c r="F8" s="2"/>
      <c r="G8" s="2"/>
    </row>
    <row r="9" spans="1:7" ht="15.75">
      <c r="A9" s="127" t="s">
        <v>1</v>
      </c>
      <c r="B9" s="127"/>
      <c r="C9" s="127"/>
      <c r="D9" s="127"/>
      <c r="E9" s="127"/>
      <c r="F9" s="24"/>
      <c r="G9" s="24"/>
    </row>
    <row r="10" spans="1:7" ht="15.75">
      <c r="A10" s="127" t="s">
        <v>0</v>
      </c>
      <c r="B10" s="127"/>
      <c r="C10" s="127"/>
      <c r="D10" s="127"/>
      <c r="E10" s="127"/>
      <c r="F10" s="24"/>
      <c r="G10" s="24"/>
    </row>
    <row r="11" spans="1:7" ht="15.75">
      <c r="A11" s="15"/>
      <c r="B11" s="127" t="s">
        <v>53</v>
      </c>
      <c r="C11" s="127"/>
      <c r="D11" s="127"/>
      <c r="E11" s="127"/>
      <c r="F11" s="24"/>
      <c r="G11" s="24"/>
    </row>
    <row r="12" spans="1:7" ht="15.75">
      <c r="A12" s="15"/>
      <c r="B12" s="127" t="s">
        <v>63</v>
      </c>
      <c r="C12" s="127"/>
      <c r="D12" s="127"/>
      <c r="E12" s="127"/>
      <c r="F12" s="24"/>
      <c r="G12" s="24"/>
    </row>
    <row r="13" spans="1:7" ht="15" customHeight="1">
      <c r="A13" s="15"/>
      <c r="B13" s="146" t="s">
        <v>65</v>
      </c>
      <c r="C13" s="146"/>
      <c r="D13" s="146"/>
      <c r="E13" s="146"/>
      <c r="F13" s="146"/>
      <c r="G13" s="146"/>
    </row>
    <row r="14" spans="1:7" ht="15.75">
      <c r="A14" s="15" t="s">
        <v>2</v>
      </c>
      <c r="B14" s="15" t="s">
        <v>116</v>
      </c>
      <c r="C14" s="15"/>
      <c r="D14" s="15"/>
      <c r="E14" s="15"/>
      <c r="F14" s="24"/>
      <c r="G14" s="24"/>
    </row>
    <row r="15" spans="1:7" ht="27" customHeight="1" hidden="1">
      <c r="A15" s="15"/>
      <c r="B15" s="15"/>
      <c r="C15" s="15"/>
      <c r="D15" s="15"/>
      <c r="E15" s="15"/>
      <c r="F15" s="24"/>
      <c r="G15" s="24"/>
    </row>
    <row r="16" spans="1:7" ht="15.75" hidden="1">
      <c r="A16" s="25"/>
      <c r="B16" s="26"/>
      <c r="C16" s="26"/>
      <c r="D16" s="26"/>
      <c r="E16" s="16"/>
      <c r="F16" s="24"/>
      <c r="G16" s="24"/>
    </row>
    <row r="17" spans="1:7" ht="67.5" customHeight="1">
      <c r="A17" s="119" t="s">
        <v>3</v>
      </c>
      <c r="B17" s="119" t="s">
        <v>4</v>
      </c>
      <c r="C17" s="119"/>
      <c r="D17" s="119"/>
      <c r="E17" s="119" t="s">
        <v>78</v>
      </c>
      <c r="F17" s="119" t="s">
        <v>79</v>
      </c>
      <c r="G17" s="119" t="s">
        <v>5</v>
      </c>
    </row>
    <row r="18" spans="1:7" ht="15.75">
      <c r="A18" s="28">
        <v>1</v>
      </c>
      <c r="B18" s="29">
        <v>2</v>
      </c>
      <c r="C18" s="28">
        <v>3</v>
      </c>
      <c r="D18" s="29"/>
      <c r="E18" s="28">
        <v>3</v>
      </c>
      <c r="F18" s="29">
        <v>4</v>
      </c>
      <c r="G18" s="29">
        <v>3</v>
      </c>
    </row>
    <row r="19" spans="1:7" ht="15.75">
      <c r="A19" s="30"/>
      <c r="B19" s="65" t="s">
        <v>6</v>
      </c>
      <c r="C19" s="66"/>
      <c r="D19" s="65"/>
      <c r="E19" s="66"/>
      <c r="F19" s="34"/>
      <c r="G19" s="34"/>
    </row>
    <row r="20" spans="1:7" ht="15.75">
      <c r="A20" s="34">
        <v>1100</v>
      </c>
      <c r="B20" s="34" t="s">
        <v>69</v>
      </c>
      <c r="C20" s="37">
        <v>166.5</v>
      </c>
      <c r="D20" s="67">
        <f aca="true" t="shared" si="0" ref="D20:D25">ROUND(C20/0.702804,2)</f>
        <v>236.91</v>
      </c>
      <c r="E20" s="37">
        <f aca="true" t="shared" si="1" ref="E20:E25">ROUND(D20/621*310,2)</f>
        <v>118.26</v>
      </c>
      <c r="F20" s="37">
        <v>122.99</v>
      </c>
      <c r="G20" s="37">
        <f aca="true" t="shared" si="2" ref="G20:G25">ROUND(F20/311*621,2)</f>
        <v>245.58</v>
      </c>
    </row>
    <row r="21" spans="1:7" ht="15.75">
      <c r="A21" s="34">
        <v>1200</v>
      </c>
      <c r="B21" s="48" t="s">
        <v>66</v>
      </c>
      <c r="C21" s="70">
        <v>39.28</v>
      </c>
      <c r="D21" s="67">
        <f t="shared" si="0"/>
        <v>55.89</v>
      </c>
      <c r="E21" s="37">
        <f t="shared" si="1"/>
        <v>27.9</v>
      </c>
      <c r="F21" s="37">
        <v>29.01</v>
      </c>
      <c r="G21" s="37">
        <f t="shared" si="2"/>
        <v>57.93</v>
      </c>
    </row>
    <row r="22" spans="1:7" ht="15.75">
      <c r="A22" s="34">
        <v>2222</v>
      </c>
      <c r="B22" s="48" t="s">
        <v>47</v>
      </c>
      <c r="C22" s="37">
        <v>204.93</v>
      </c>
      <c r="D22" s="67">
        <f t="shared" si="0"/>
        <v>291.59</v>
      </c>
      <c r="E22" s="37">
        <f t="shared" si="1"/>
        <v>145.56</v>
      </c>
      <c r="F22" s="37">
        <f>ROUND(E22/310*311,2)</f>
        <v>146.03</v>
      </c>
      <c r="G22" s="37">
        <f t="shared" si="2"/>
        <v>291.59</v>
      </c>
    </row>
    <row r="23" spans="1:7" ht="15.75">
      <c r="A23" s="34">
        <v>2243</v>
      </c>
      <c r="B23" s="68" t="s">
        <v>58</v>
      </c>
      <c r="C23" s="37">
        <v>108.4</v>
      </c>
      <c r="D23" s="67">
        <f t="shared" si="0"/>
        <v>154.24</v>
      </c>
      <c r="E23" s="37">
        <f t="shared" si="1"/>
        <v>77</v>
      </c>
      <c r="F23" s="37">
        <f>ROUND(E23/310*311,2)</f>
        <v>77.25</v>
      </c>
      <c r="G23" s="37">
        <f t="shared" si="2"/>
        <v>154.25</v>
      </c>
    </row>
    <row r="24" spans="1:7" ht="15.75">
      <c r="A24" s="34">
        <v>2341</v>
      </c>
      <c r="B24" s="48" t="s">
        <v>30</v>
      </c>
      <c r="C24" s="37">
        <v>10.86</v>
      </c>
      <c r="D24" s="67">
        <f t="shared" si="0"/>
        <v>15.45</v>
      </c>
      <c r="E24" s="37">
        <f t="shared" si="1"/>
        <v>7.71</v>
      </c>
      <c r="F24" s="37">
        <f>ROUND(E24/310*311,2)</f>
        <v>7.73</v>
      </c>
      <c r="G24" s="37">
        <f t="shared" si="2"/>
        <v>15.44</v>
      </c>
    </row>
    <row r="25" spans="1:7" ht="15.75">
      <c r="A25" s="34">
        <v>2350</v>
      </c>
      <c r="B25" s="48" t="s">
        <v>32</v>
      </c>
      <c r="C25" s="37">
        <v>24.43</v>
      </c>
      <c r="D25" s="67">
        <f t="shared" si="0"/>
        <v>34.76</v>
      </c>
      <c r="E25" s="37">
        <f t="shared" si="1"/>
        <v>17.35</v>
      </c>
      <c r="F25" s="37">
        <f>ROUND(E25/310*311,2)</f>
        <v>17.41</v>
      </c>
      <c r="G25" s="37">
        <f t="shared" si="2"/>
        <v>34.76</v>
      </c>
    </row>
    <row r="26" spans="1:7" ht="15.75" hidden="1">
      <c r="A26" s="34"/>
      <c r="B26" s="48"/>
      <c r="C26" s="37"/>
      <c r="D26" s="48"/>
      <c r="E26" s="37"/>
      <c r="F26" s="44"/>
      <c r="G26" s="44"/>
    </row>
    <row r="27" spans="1:7" ht="15.75" hidden="1">
      <c r="A27" s="34"/>
      <c r="B27" s="48"/>
      <c r="C27" s="37"/>
      <c r="D27" s="48"/>
      <c r="E27" s="37"/>
      <c r="F27" s="44"/>
      <c r="G27" s="44"/>
    </row>
    <row r="28" spans="1:7" ht="15.75" hidden="1">
      <c r="A28" s="34"/>
      <c r="B28" s="34"/>
      <c r="C28" s="37"/>
      <c r="D28" s="34"/>
      <c r="E28" s="37"/>
      <c r="F28" s="37"/>
      <c r="G28" s="37"/>
    </row>
    <row r="29" spans="1:7" ht="15.75">
      <c r="A29" s="34"/>
      <c r="B29" s="69" t="s">
        <v>7</v>
      </c>
      <c r="C29" s="44">
        <f>SUM(C20:C28)</f>
        <v>554.4</v>
      </c>
      <c r="D29" s="44">
        <f>SUM(D20:D28)</f>
        <v>788.84</v>
      </c>
      <c r="E29" s="44">
        <f>SUM(E20:E28)</f>
        <v>393.78000000000003</v>
      </c>
      <c r="F29" s="44">
        <f>SUM(F20:F28)</f>
        <v>400.42</v>
      </c>
      <c r="G29" s="44">
        <f>SUM(G20:G28)</f>
        <v>799.55</v>
      </c>
    </row>
    <row r="30" spans="1:7" ht="15.75">
      <c r="A30" s="45"/>
      <c r="B30" s="34" t="s">
        <v>8</v>
      </c>
      <c r="C30" s="37"/>
      <c r="D30" s="34"/>
      <c r="E30" s="37"/>
      <c r="F30" s="37"/>
      <c r="G30" s="37"/>
    </row>
    <row r="31" spans="1:7" ht="15.75">
      <c r="A31" s="34">
        <v>1100</v>
      </c>
      <c r="B31" s="34" t="s">
        <v>69</v>
      </c>
      <c r="C31" s="37">
        <v>438.55</v>
      </c>
      <c r="D31" s="67">
        <f aca="true" t="shared" si="3" ref="D31:D69">ROUND(C31/0.702804,2)</f>
        <v>624</v>
      </c>
      <c r="E31" s="37">
        <f aca="true" t="shared" si="4" ref="E31:E69">ROUND(D31/621*310,2)</f>
        <v>311.5</v>
      </c>
      <c r="F31" s="37">
        <v>321.04</v>
      </c>
      <c r="G31" s="37">
        <f aca="true" t="shared" si="5" ref="G31:G70">ROUND(F31/311*621,2)</f>
        <v>641.05</v>
      </c>
    </row>
    <row r="32" spans="1:7" ht="15.75">
      <c r="A32" s="34">
        <v>1200</v>
      </c>
      <c r="B32" s="48" t="s">
        <v>66</v>
      </c>
      <c r="C32" s="37">
        <v>103.45</v>
      </c>
      <c r="D32" s="67">
        <f t="shared" si="3"/>
        <v>147.2</v>
      </c>
      <c r="E32" s="37">
        <f t="shared" si="4"/>
        <v>73.48</v>
      </c>
      <c r="F32" s="37">
        <v>75.73</v>
      </c>
      <c r="G32" s="37">
        <f t="shared" si="5"/>
        <v>151.22</v>
      </c>
    </row>
    <row r="33" spans="1:7" ht="15.75" hidden="1">
      <c r="A33" s="34">
        <v>2100</v>
      </c>
      <c r="B33" s="46" t="s">
        <v>50</v>
      </c>
      <c r="C33" s="37"/>
      <c r="D33" s="67">
        <f t="shared" si="3"/>
        <v>0</v>
      </c>
      <c r="E33" s="37">
        <f t="shared" si="4"/>
        <v>0</v>
      </c>
      <c r="F33" s="37">
        <f aca="true" t="shared" si="6" ref="F33:F70">ROUND(E33/310*311,2)</f>
        <v>0</v>
      </c>
      <c r="G33" s="37">
        <f t="shared" si="5"/>
        <v>0</v>
      </c>
    </row>
    <row r="34" spans="1:7" ht="15.75">
      <c r="A34" s="47">
        <v>2210</v>
      </c>
      <c r="B34" s="48" t="s">
        <v>46</v>
      </c>
      <c r="C34" s="37">
        <v>11</v>
      </c>
      <c r="D34" s="67">
        <f t="shared" si="3"/>
        <v>15.65</v>
      </c>
      <c r="E34" s="37">
        <f t="shared" si="4"/>
        <v>7.81</v>
      </c>
      <c r="F34" s="37">
        <f t="shared" si="6"/>
        <v>7.84</v>
      </c>
      <c r="G34" s="37">
        <f t="shared" si="5"/>
        <v>15.65</v>
      </c>
    </row>
    <row r="35" spans="1:7" ht="15.75" hidden="1">
      <c r="A35" s="34">
        <v>2222</v>
      </c>
      <c r="B35" s="48" t="s">
        <v>47</v>
      </c>
      <c r="C35" s="37"/>
      <c r="D35" s="67">
        <f t="shared" si="3"/>
        <v>0</v>
      </c>
      <c r="E35" s="37">
        <f t="shared" si="4"/>
        <v>0</v>
      </c>
      <c r="F35" s="37">
        <f t="shared" si="6"/>
        <v>0</v>
      </c>
      <c r="G35" s="37">
        <f t="shared" si="5"/>
        <v>0</v>
      </c>
    </row>
    <row r="36" spans="1:7" ht="15.75">
      <c r="A36" s="34">
        <v>2223</v>
      </c>
      <c r="B36" s="48" t="s">
        <v>48</v>
      </c>
      <c r="C36" s="37">
        <v>7</v>
      </c>
      <c r="D36" s="67">
        <f t="shared" si="3"/>
        <v>9.96</v>
      </c>
      <c r="E36" s="37">
        <f t="shared" si="4"/>
        <v>4.97</v>
      </c>
      <c r="F36" s="37">
        <f t="shared" si="6"/>
        <v>4.99</v>
      </c>
      <c r="G36" s="37">
        <f t="shared" si="5"/>
        <v>9.96</v>
      </c>
    </row>
    <row r="37" spans="1:7" ht="15.75">
      <c r="A37" s="34">
        <v>2230</v>
      </c>
      <c r="B37" s="48" t="s">
        <v>49</v>
      </c>
      <c r="C37" s="37">
        <v>2</v>
      </c>
      <c r="D37" s="67">
        <f t="shared" si="3"/>
        <v>2.85</v>
      </c>
      <c r="E37" s="37">
        <f t="shared" si="4"/>
        <v>1.42</v>
      </c>
      <c r="F37" s="37">
        <f t="shared" si="6"/>
        <v>1.42</v>
      </c>
      <c r="G37" s="37">
        <f t="shared" si="5"/>
        <v>2.84</v>
      </c>
    </row>
    <row r="38" spans="1:7" ht="15.75" hidden="1">
      <c r="A38" s="34">
        <v>2241</v>
      </c>
      <c r="B38" s="48" t="s">
        <v>15</v>
      </c>
      <c r="C38" s="37"/>
      <c r="D38" s="67">
        <f t="shared" si="3"/>
        <v>0</v>
      </c>
      <c r="E38" s="37">
        <f t="shared" si="4"/>
        <v>0</v>
      </c>
      <c r="F38" s="37">
        <f t="shared" si="6"/>
        <v>0</v>
      </c>
      <c r="G38" s="37">
        <f t="shared" si="5"/>
        <v>0</v>
      </c>
    </row>
    <row r="39" spans="1:7" ht="15.75">
      <c r="A39" s="34">
        <v>2242</v>
      </c>
      <c r="B39" s="48" t="s">
        <v>16</v>
      </c>
      <c r="C39" s="37">
        <v>2</v>
      </c>
      <c r="D39" s="67">
        <f t="shared" si="3"/>
        <v>2.85</v>
      </c>
      <c r="E39" s="37">
        <f t="shared" si="4"/>
        <v>1.42</v>
      </c>
      <c r="F39" s="37">
        <f t="shared" si="6"/>
        <v>1.42</v>
      </c>
      <c r="G39" s="37">
        <f t="shared" si="5"/>
        <v>2.84</v>
      </c>
    </row>
    <row r="40" spans="1:7" ht="15.75">
      <c r="A40" s="34">
        <v>2243</v>
      </c>
      <c r="B40" s="48" t="s">
        <v>17</v>
      </c>
      <c r="C40" s="37">
        <v>6</v>
      </c>
      <c r="D40" s="67">
        <f t="shared" si="3"/>
        <v>8.54</v>
      </c>
      <c r="E40" s="37">
        <f t="shared" si="4"/>
        <v>4.26</v>
      </c>
      <c r="F40" s="37">
        <f t="shared" si="6"/>
        <v>4.27</v>
      </c>
      <c r="G40" s="37">
        <f t="shared" si="5"/>
        <v>8.53</v>
      </c>
    </row>
    <row r="41" spans="1:7" ht="15.75">
      <c r="A41" s="34">
        <v>2244</v>
      </c>
      <c r="B41" s="48" t="s">
        <v>18</v>
      </c>
      <c r="C41" s="37">
        <v>121.69</v>
      </c>
      <c r="D41" s="67">
        <f t="shared" si="3"/>
        <v>173.15</v>
      </c>
      <c r="E41" s="37">
        <f t="shared" si="4"/>
        <v>86.44</v>
      </c>
      <c r="F41" s="37">
        <f t="shared" si="6"/>
        <v>86.72</v>
      </c>
      <c r="G41" s="37">
        <f t="shared" si="5"/>
        <v>173.16</v>
      </c>
    </row>
    <row r="42" spans="1:7" ht="15.75">
      <c r="A42" s="34">
        <v>2247</v>
      </c>
      <c r="B42" s="65" t="s">
        <v>19</v>
      </c>
      <c r="C42" s="37">
        <v>1</v>
      </c>
      <c r="D42" s="67">
        <f t="shared" si="3"/>
        <v>1.42</v>
      </c>
      <c r="E42" s="37">
        <f t="shared" si="4"/>
        <v>0.71</v>
      </c>
      <c r="F42" s="37">
        <f t="shared" si="6"/>
        <v>0.71</v>
      </c>
      <c r="G42" s="37">
        <f t="shared" si="5"/>
        <v>1.42</v>
      </c>
    </row>
    <row r="43" spans="1:7" ht="15.75">
      <c r="A43" s="34">
        <v>2249</v>
      </c>
      <c r="B43" s="48" t="s">
        <v>20</v>
      </c>
      <c r="C43" s="37">
        <v>3</v>
      </c>
      <c r="D43" s="67">
        <f t="shared" si="3"/>
        <v>4.27</v>
      </c>
      <c r="E43" s="37">
        <f t="shared" si="4"/>
        <v>2.13</v>
      </c>
      <c r="F43" s="37">
        <f t="shared" si="6"/>
        <v>2.14</v>
      </c>
      <c r="G43" s="37">
        <f t="shared" si="5"/>
        <v>4.27</v>
      </c>
    </row>
    <row r="44" spans="1:7" ht="15.75">
      <c r="A44" s="34">
        <v>2251</v>
      </c>
      <c r="B44" s="48" t="s">
        <v>12</v>
      </c>
      <c r="C44" s="37">
        <v>9</v>
      </c>
      <c r="D44" s="67">
        <f t="shared" si="3"/>
        <v>12.81</v>
      </c>
      <c r="E44" s="37">
        <f t="shared" si="4"/>
        <v>6.39</v>
      </c>
      <c r="F44" s="37">
        <f t="shared" si="6"/>
        <v>6.41</v>
      </c>
      <c r="G44" s="37">
        <f t="shared" si="5"/>
        <v>12.8</v>
      </c>
    </row>
    <row r="45" spans="1:7" ht="15.75" hidden="1">
      <c r="A45" s="34">
        <v>2252</v>
      </c>
      <c r="B45" s="48" t="s">
        <v>13</v>
      </c>
      <c r="C45" s="37"/>
      <c r="D45" s="67">
        <f t="shared" si="3"/>
        <v>0</v>
      </c>
      <c r="E45" s="37">
        <f t="shared" si="4"/>
        <v>0</v>
      </c>
      <c r="F45" s="37">
        <f t="shared" si="6"/>
        <v>0</v>
      </c>
      <c r="G45" s="37">
        <f t="shared" si="5"/>
        <v>0</v>
      </c>
    </row>
    <row r="46" spans="1:7" ht="15.75" hidden="1">
      <c r="A46" s="34">
        <v>2259</v>
      </c>
      <c r="B46" s="48" t="s">
        <v>14</v>
      </c>
      <c r="C46" s="37">
        <v>0</v>
      </c>
      <c r="D46" s="67">
        <f t="shared" si="3"/>
        <v>0</v>
      </c>
      <c r="E46" s="37">
        <f t="shared" si="4"/>
        <v>0</v>
      </c>
      <c r="F46" s="37">
        <f t="shared" si="6"/>
        <v>0</v>
      </c>
      <c r="G46" s="37">
        <f t="shared" si="5"/>
        <v>0</v>
      </c>
    </row>
    <row r="47" spans="1:7" ht="15.75">
      <c r="A47" s="34">
        <v>2261</v>
      </c>
      <c r="B47" s="48" t="s">
        <v>21</v>
      </c>
      <c r="C47" s="37">
        <v>2</v>
      </c>
      <c r="D47" s="67">
        <f t="shared" si="3"/>
        <v>2.85</v>
      </c>
      <c r="E47" s="37">
        <f t="shared" si="4"/>
        <v>1.42</v>
      </c>
      <c r="F47" s="37">
        <f t="shared" si="6"/>
        <v>1.42</v>
      </c>
      <c r="G47" s="37">
        <f t="shared" si="5"/>
        <v>2.84</v>
      </c>
    </row>
    <row r="48" spans="1:7" ht="15.75">
      <c r="A48" s="34">
        <v>2262</v>
      </c>
      <c r="B48" s="48" t="s">
        <v>22</v>
      </c>
      <c r="C48" s="37">
        <v>7</v>
      </c>
      <c r="D48" s="67">
        <f t="shared" si="3"/>
        <v>9.96</v>
      </c>
      <c r="E48" s="37">
        <f t="shared" si="4"/>
        <v>4.97</v>
      </c>
      <c r="F48" s="37">
        <f t="shared" si="6"/>
        <v>4.99</v>
      </c>
      <c r="G48" s="37">
        <f t="shared" si="5"/>
        <v>9.96</v>
      </c>
    </row>
    <row r="49" spans="1:7" ht="15.75">
      <c r="A49" s="34">
        <v>2263</v>
      </c>
      <c r="B49" s="48" t="s">
        <v>23</v>
      </c>
      <c r="C49" s="37">
        <v>27</v>
      </c>
      <c r="D49" s="67">
        <f t="shared" si="3"/>
        <v>38.42</v>
      </c>
      <c r="E49" s="37">
        <f t="shared" si="4"/>
        <v>19.18</v>
      </c>
      <c r="F49" s="37">
        <f t="shared" si="6"/>
        <v>19.24</v>
      </c>
      <c r="G49" s="37">
        <f t="shared" si="5"/>
        <v>38.42</v>
      </c>
    </row>
    <row r="50" spans="1:7" ht="15.75" hidden="1">
      <c r="A50" s="34">
        <v>2264</v>
      </c>
      <c r="B50" s="48" t="s">
        <v>24</v>
      </c>
      <c r="C50" s="37">
        <v>0</v>
      </c>
      <c r="D50" s="67">
        <f t="shared" si="3"/>
        <v>0</v>
      </c>
      <c r="E50" s="37">
        <f t="shared" si="4"/>
        <v>0</v>
      </c>
      <c r="F50" s="37">
        <f t="shared" si="6"/>
        <v>0</v>
      </c>
      <c r="G50" s="37">
        <f t="shared" si="5"/>
        <v>0</v>
      </c>
    </row>
    <row r="51" spans="1:7" ht="15.75">
      <c r="A51" s="34">
        <v>2279</v>
      </c>
      <c r="B51" s="48" t="s">
        <v>25</v>
      </c>
      <c r="C51" s="37">
        <v>30</v>
      </c>
      <c r="D51" s="67">
        <f t="shared" si="3"/>
        <v>42.69</v>
      </c>
      <c r="E51" s="37">
        <f t="shared" si="4"/>
        <v>21.31</v>
      </c>
      <c r="F51" s="37">
        <f t="shared" si="6"/>
        <v>21.38</v>
      </c>
      <c r="G51" s="37">
        <f t="shared" si="5"/>
        <v>42.69</v>
      </c>
    </row>
    <row r="52" spans="1:7" ht="15.75">
      <c r="A52" s="34">
        <v>2311</v>
      </c>
      <c r="B52" s="48" t="s">
        <v>26</v>
      </c>
      <c r="C52" s="37">
        <v>3</v>
      </c>
      <c r="D52" s="67">
        <f t="shared" si="3"/>
        <v>4.27</v>
      </c>
      <c r="E52" s="37">
        <f t="shared" si="4"/>
        <v>2.13</v>
      </c>
      <c r="F52" s="37">
        <f t="shared" si="6"/>
        <v>2.14</v>
      </c>
      <c r="G52" s="37">
        <f t="shared" si="5"/>
        <v>4.27</v>
      </c>
    </row>
    <row r="53" spans="1:7" ht="15.75">
      <c r="A53" s="34">
        <v>2312</v>
      </c>
      <c r="B53" s="48" t="s">
        <v>27</v>
      </c>
      <c r="C53" s="37">
        <v>5</v>
      </c>
      <c r="D53" s="67">
        <f t="shared" si="3"/>
        <v>7.11</v>
      </c>
      <c r="E53" s="37">
        <f t="shared" si="4"/>
        <v>3.55</v>
      </c>
      <c r="F53" s="37">
        <f t="shared" si="6"/>
        <v>3.56</v>
      </c>
      <c r="G53" s="37">
        <f t="shared" si="5"/>
        <v>7.11</v>
      </c>
    </row>
    <row r="54" spans="1:7" ht="15.75">
      <c r="A54" s="34">
        <v>2321</v>
      </c>
      <c r="B54" s="48" t="s">
        <v>28</v>
      </c>
      <c r="C54" s="37">
        <v>12</v>
      </c>
      <c r="D54" s="67">
        <f t="shared" si="3"/>
        <v>17.07</v>
      </c>
      <c r="E54" s="37">
        <f t="shared" si="4"/>
        <v>8.52</v>
      </c>
      <c r="F54" s="37">
        <f t="shared" si="6"/>
        <v>8.55</v>
      </c>
      <c r="G54" s="37">
        <f t="shared" si="5"/>
        <v>17.07</v>
      </c>
    </row>
    <row r="55" spans="1:7" ht="15.75">
      <c r="A55" s="34">
        <v>2322</v>
      </c>
      <c r="B55" s="48" t="s">
        <v>29</v>
      </c>
      <c r="C55" s="37">
        <v>7</v>
      </c>
      <c r="D55" s="67">
        <f t="shared" si="3"/>
        <v>9.96</v>
      </c>
      <c r="E55" s="37">
        <f t="shared" si="4"/>
        <v>4.97</v>
      </c>
      <c r="F55" s="37">
        <v>4.62</v>
      </c>
      <c r="G55" s="37">
        <v>9.22</v>
      </c>
    </row>
    <row r="56" spans="1:7" ht="15.75">
      <c r="A56" s="34">
        <v>2341</v>
      </c>
      <c r="B56" s="48" t="s">
        <v>30</v>
      </c>
      <c r="C56" s="37">
        <v>4</v>
      </c>
      <c r="D56" s="67">
        <f t="shared" si="3"/>
        <v>5.69</v>
      </c>
      <c r="E56" s="37">
        <f t="shared" si="4"/>
        <v>2.84</v>
      </c>
      <c r="F56" s="37">
        <f t="shared" si="6"/>
        <v>2.85</v>
      </c>
      <c r="G56" s="37">
        <f t="shared" si="5"/>
        <v>5.69</v>
      </c>
    </row>
    <row r="57" spans="1:7" ht="15.75" hidden="1">
      <c r="A57" s="34">
        <v>2344</v>
      </c>
      <c r="B57" s="48" t="s">
        <v>31</v>
      </c>
      <c r="C57" s="37">
        <v>0</v>
      </c>
      <c r="D57" s="67">
        <f t="shared" si="3"/>
        <v>0</v>
      </c>
      <c r="E57" s="37">
        <f t="shared" si="4"/>
        <v>0</v>
      </c>
      <c r="F57" s="37">
        <f t="shared" si="6"/>
        <v>0</v>
      </c>
      <c r="G57" s="37">
        <f t="shared" si="5"/>
        <v>0</v>
      </c>
    </row>
    <row r="58" spans="1:7" ht="15.75">
      <c r="A58" s="34">
        <v>2350</v>
      </c>
      <c r="B58" s="48" t="s">
        <v>32</v>
      </c>
      <c r="C58" s="37">
        <v>24</v>
      </c>
      <c r="D58" s="67">
        <f t="shared" si="3"/>
        <v>34.15</v>
      </c>
      <c r="E58" s="37">
        <f t="shared" si="4"/>
        <v>17.05</v>
      </c>
      <c r="F58" s="37">
        <f t="shared" si="6"/>
        <v>17.11</v>
      </c>
      <c r="G58" s="37">
        <f t="shared" si="5"/>
        <v>34.16</v>
      </c>
    </row>
    <row r="59" spans="1:7" ht="15.75">
      <c r="A59" s="34">
        <v>2361</v>
      </c>
      <c r="B59" s="48" t="s">
        <v>33</v>
      </c>
      <c r="C59" s="37">
        <v>15</v>
      </c>
      <c r="D59" s="67">
        <f t="shared" si="3"/>
        <v>21.34</v>
      </c>
      <c r="E59" s="37">
        <f t="shared" si="4"/>
        <v>10.65</v>
      </c>
      <c r="F59" s="37">
        <f t="shared" si="6"/>
        <v>10.68</v>
      </c>
      <c r="G59" s="37">
        <f t="shared" si="5"/>
        <v>21.33</v>
      </c>
    </row>
    <row r="60" spans="1:7" ht="15.75" hidden="1">
      <c r="A60" s="34">
        <v>2362</v>
      </c>
      <c r="B60" s="48" t="s">
        <v>34</v>
      </c>
      <c r="C60" s="37"/>
      <c r="D60" s="67">
        <f t="shared" si="3"/>
        <v>0</v>
      </c>
      <c r="E60" s="37">
        <f t="shared" si="4"/>
        <v>0</v>
      </c>
      <c r="F60" s="37">
        <f t="shared" si="6"/>
        <v>0</v>
      </c>
      <c r="G60" s="37">
        <f t="shared" si="5"/>
        <v>0</v>
      </c>
    </row>
    <row r="61" spans="1:7" ht="15.75" hidden="1">
      <c r="A61" s="34">
        <v>2363</v>
      </c>
      <c r="B61" s="48" t="s">
        <v>35</v>
      </c>
      <c r="C61" s="37"/>
      <c r="D61" s="67">
        <f t="shared" si="3"/>
        <v>0</v>
      </c>
      <c r="E61" s="37">
        <f t="shared" si="4"/>
        <v>0</v>
      </c>
      <c r="F61" s="37">
        <f t="shared" si="6"/>
        <v>0</v>
      </c>
      <c r="G61" s="37">
        <f t="shared" si="5"/>
        <v>0</v>
      </c>
    </row>
    <row r="62" spans="1:7" ht="15.75" hidden="1">
      <c r="A62" s="34">
        <v>2370</v>
      </c>
      <c r="B62" s="48" t="s">
        <v>36</v>
      </c>
      <c r="C62" s="37"/>
      <c r="D62" s="67">
        <f t="shared" si="3"/>
        <v>0</v>
      </c>
      <c r="E62" s="37">
        <f t="shared" si="4"/>
        <v>0</v>
      </c>
      <c r="F62" s="37">
        <f t="shared" si="6"/>
        <v>0</v>
      </c>
      <c r="G62" s="37">
        <f t="shared" si="5"/>
        <v>0</v>
      </c>
    </row>
    <row r="63" spans="1:7" ht="15.75">
      <c r="A63" s="34">
        <v>2400</v>
      </c>
      <c r="B63" s="48" t="s">
        <v>51</v>
      </c>
      <c r="C63" s="37">
        <v>1</v>
      </c>
      <c r="D63" s="67">
        <f t="shared" si="3"/>
        <v>1.42</v>
      </c>
      <c r="E63" s="37">
        <f t="shared" si="4"/>
        <v>0.71</v>
      </c>
      <c r="F63" s="37">
        <f t="shared" si="6"/>
        <v>0.71</v>
      </c>
      <c r="G63" s="37">
        <f t="shared" si="5"/>
        <v>1.42</v>
      </c>
    </row>
    <row r="64" spans="1:7" ht="15.75" hidden="1">
      <c r="A64" s="34">
        <v>2512</v>
      </c>
      <c r="B64" s="48" t="s">
        <v>37</v>
      </c>
      <c r="C64" s="37">
        <v>0</v>
      </c>
      <c r="D64" s="67">
        <f t="shared" si="3"/>
        <v>0</v>
      </c>
      <c r="E64" s="37">
        <f t="shared" si="4"/>
        <v>0</v>
      </c>
      <c r="F64" s="37">
        <f t="shared" si="6"/>
        <v>0</v>
      </c>
      <c r="G64" s="37">
        <f t="shared" si="5"/>
        <v>0</v>
      </c>
    </row>
    <row r="65" spans="1:7" ht="15.75" customHeight="1">
      <c r="A65" s="34">
        <v>2513</v>
      </c>
      <c r="B65" s="48" t="s">
        <v>38</v>
      </c>
      <c r="C65" s="37">
        <v>8</v>
      </c>
      <c r="D65" s="67">
        <f t="shared" si="3"/>
        <v>11.38</v>
      </c>
      <c r="E65" s="37">
        <f t="shared" si="4"/>
        <v>5.68</v>
      </c>
      <c r="F65" s="37">
        <f t="shared" si="6"/>
        <v>5.7</v>
      </c>
      <c r="G65" s="37">
        <f t="shared" si="5"/>
        <v>11.38</v>
      </c>
    </row>
    <row r="66" spans="1:7" ht="15.75">
      <c r="A66" s="34">
        <v>2515</v>
      </c>
      <c r="B66" s="48" t="s">
        <v>39</v>
      </c>
      <c r="C66" s="37">
        <v>13</v>
      </c>
      <c r="D66" s="67">
        <f t="shared" si="3"/>
        <v>18.5</v>
      </c>
      <c r="E66" s="37">
        <f t="shared" si="4"/>
        <v>9.24</v>
      </c>
      <c r="F66" s="37">
        <f t="shared" si="6"/>
        <v>9.27</v>
      </c>
      <c r="G66" s="37">
        <f t="shared" si="5"/>
        <v>18.51</v>
      </c>
    </row>
    <row r="67" spans="1:7" ht="15.75">
      <c r="A67" s="34">
        <v>2519</v>
      </c>
      <c r="B67" s="48" t="s">
        <v>42</v>
      </c>
      <c r="C67" s="37">
        <v>1</v>
      </c>
      <c r="D67" s="67">
        <f t="shared" si="3"/>
        <v>1.42</v>
      </c>
      <c r="E67" s="37">
        <f t="shared" si="4"/>
        <v>0.71</v>
      </c>
      <c r="F67" s="37">
        <f t="shared" si="6"/>
        <v>0.71</v>
      </c>
      <c r="G67" s="37">
        <f t="shared" si="5"/>
        <v>1.42</v>
      </c>
    </row>
    <row r="68" spans="1:7" ht="15.75" hidden="1">
      <c r="A68" s="34">
        <v>6240</v>
      </c>
      <c r="B68" s="48"/>
      <c r="C68" s="37"/>
      <c r="D68" s="67">
        <f t="shared" si="3"/>
        <v>0</v>
      </c>
      <c r="E68" s="37">
        <f t="shared" si="4"/>
        <v>0</v>
      </c>
      <c r="F68" s="37">
        <f t="shared" si="6"/>
        <v>0</v>
      </c>
      <c r="G68" s="37">
        <f t="shared" si="5"/>
        <v>0</v>
      </c>
    </row>
    <row r="69" spans="1:7" ht="15.75" hidden="1">
      <c r="A69" s="34">
        <v>6290</v>
      </c>
      <c r="B69" s="48"/>
      <c r="C69" s="37"/>
      <c r="D69" s="67">
        <f t="shared" si="3"/>
        <v>0</v>
      </c>
      <c r="E69" s="37">
        <f t="shared" si="4"/>
        <v>0</v>
      </c>
      <c r="F69" s="37">
        <f t="shared" si="6"/>
        <v>0</v>
      </c>
      <c r="G69" s="37">
        <f t="shared" si="5"/>
        <v>0</v>
      </c>
    </row>
    <row r="70" spans="1:7" ht="15.75">
      <c r="A70" s="34">
        <v>5121</v>
      </c>
      <c r="B70" s="48" t="s">
        <v>40</v>
      </c>
      <c r="C70" s="37">
        <v>4</v>
      </c>
      <c r="D70" s="67">
        <v>6.69</v>
      </c>
      <c r="E70" s="37">
        <v>3.36</v>
      </c>
      <c r="F70" s="37">
        <f t="shared" si="6"/>
        <v>3.37</v>
      </c>
      <c r="G70" s="37">
        <f t="shared" si="5"/>
        <v>6.73</v>
      </c>
    </row>
    <row r="71" spans="1:7" ht="15.75" hidden="1">
      <c r="A71" s="34">
        <v>5232</v>
      </c>
      <c r="B71" s="48" t="s">
        <v>41</v>
      </c>
      <c r="C71" s="37">
        <v>0</v>
      </c>
      <c r="D71" s="48"/>
      <c r="E71" s="37">
        <v>0</v>
      </c>
      <c r="F71" s="37">
        <f>E71/9665*1700</f>
        <v>0</v>
      </c>
      <c r="G71" s="37">
        <f>E71/9665*1700</f>
        <v>0</v>
      </c>
    </row>
    <row r="72" spans="1:7" ht="15.75" hidden="1">
      <c r="A72" s="34">
        <v>5238</v>
      </c>
      <c r="B72" s="48" t="s">
        <v>43</v>
      </c>
      <c r="C72" s="37">
        <v>0</v>
      </c>
      <c r="D72" s="48"/>
      <c r="E72" s="37">
        <v>0</v>
      </c>
      <c r="F72" s="37">
        <f>E72/9665*1700</f>
        <v>0</v>
      </c>
      <c r="G72" s="37">
        <f>E72/9665*1700</f>
        <v>0</v>
      </c>
    </row>
    <row r="73" spans="1:7" ht="15.75" hidden="1">
      <c r="A73" s="34">
        <v>5240</v>
      </c>
      <c r="B73" s="48" t="s">
        <v>44</v>
      </c>
      <c r="C73" s="37">
        <v>0</v>
      </c>
      <c r="D73" s="48"/>
      <c r="E73" s="37">
        <v>0</v>
      </c>
      <c r="F73" s="37">
        <f>E73/9665*1700</f>
        <v>0</v>
      </c>
      <c r="G73" s="37">
        <f>E73/9665*1700</f>
        <v>0</v>
      </c>
    </row>
    <row r="74" spans="1:7" ht="15.75" hidden="1">
      <c r="A74" s="34">
        <v>5250</v>
      </c>
      <c r="B74" s="48" t="s">
        <v>45</v>
      </c>
      <c r="C74" s="37"/>
      <c r="D74" s="48"/>
      <c r="E74" s="37"/>
      <c r="F74" s="37">
        <f>E74/9665*1700</f>
        <v>0</v>
      </c>
      <c r="G74" s="37">
        <f>E74/9665*1700</f>
        <v>0</v>
      </c>
    </row>
    <row r="75" spans="1:7" ht="15.75">
      <c r="A75" s="45"/>
      <c r="B75" s="71" t="s">
        <v>9</v>
      </c>
      <c r="C75" s="44">
        <f>SUM(C31:C74)</f>
        <v>867.69</v>
      </c>
      <c r="D75" s="44">
        <f>SUM(D31:D74)</f>
        <v>1235.6200000000003</v>
      </c>
      <c r="E75" s="44">
        <f>SUM(E31:E74)</f>
        <v>616.8199999999999</v>
      </c>
      <c r="F75" s="44">
        <f>SUM(F31:F74)</f>
        <v>628.99</v>
      </c>
      <c r="G75" s="44">
        <f>SUM(G31:G74)</f>
        <v>1255.9600000000003</v>
      </c>
    </row>
    <row r="76" spans="1:7" ht="15.75">
      <c r="A76" s="45"/>
      <c r="B76" s="71" t="s">
        <v>52</v>
      </c>
      <c r="C76" s="44">
        <f>C75+C29</f>
        <v>1422.0900000000001</v>
      </c>
      <c r="D76" s="44">
        <f>D75+D29</f>
        <v>2024.4600000000005</v>
      </c>
      <c r="E76" s="44">
        <f>E75+E29</f>
        <v>1010.5999999999999</v>
      </c>
      <c r="F76" s="44">
        <f>F75+F29</f>
        <v>1029.41</v>
      </c>
      <c r="G76" s="44">
        <f>G75+G29</f>
        <v>2055.51</v>
      </c>
    </row>
    <row r="77" spans="1:7" ht="15.75">
      <c r="A77" s="72"/>
      <c r="B77" s="73"/>
      <c r="C77" s="60"/>
      <c r="D77" s="73"/>
      <c r="E77" s="60"/>
      <c r="F77" s="60"/>
      <c r="G77" s="60"/>
    </row>
    <row r="78" spans="1:7" ht="15.75" customHeight="1">
      <c r="A78" s="128" t="s">
        <v>70</v>
      </c>
      <c r="B78" s="129"/>
      <c r="C78" s="75">
        <v>621</v>
      </c>
      <c r="D78" s="95">
        <v>621</v>
      </c>
      <c r="E78" s="61">
        <v>310</v>
      </c>
      <c r="F78" s="61">
        <v>311</v>
      </c>
      <c r="G78" s="61">
        <v>621</v>
      </c>
    </row>
    <row r="79" spans="1:7" ht="15.75">
      <c r="A79" s="128" t="s">
        <v>115</v>
      </c>
      <c r="B79" s="129"/>
      <c r="C79" s="96">
        <f>C76/C78</f>
        <v>2.29</v>
      </c>
      <c r="D79" s="86">
        <f>ROUND(D76/D78,2)</f>
        <v>3.26</v>
      </c>
      <c r="E79" s="44">
        <f>ROUND(E76/E78,2)</f>
        <v>3.26</v>
      </c>
      <c r="F79" s="44">
        <f>ROUND(F76/F78,2)</f>
        <v>3.31</v>
      </c>
      <c r="G79" s="44">
        <f>ROUND(G76/G78,2)</f>
        <v>3.31</v>
      </c>
    </row>
    <row r="80" spans="1:7" ht="15.75">
      <c r="A80" s="24"/>
      <c r="B80" s="20"/>
      <c r="C80" s="20"/>
      <c r="D80" s="20"/>
      <c r="E80" s="20"/>
      <c r="F80" s="53"/>
      <c r="G80" s="53"/>
    </row>
    <row r="81" spans="1:7" s="4" customFormat="1" ht="15.75">
      <c r="A81" s="125" t="s">
        <v>71</v>
      </c>
      <c r="B81" s="126"/>
      <c r="C81" s="52"/>
      <c r="D81" s="52"/>
      <c r="E81" s="55"/>
      <c r="F81" s="55"/>
      <c r="G81" s="55"/>
    </row>
    <row r="82" spans="1:7" s="4" customFormat="1" ht="15.75">
      <c r="A82" s="125" t="s">
        <v>119</v>
      </c>
      <c r="B82" s="126"/>
      <c r="C82" s="52"/>
      <c r="D82" s="52"/>
      <c r="E82" s="55"/>
      <c r="F82" s="55"/>
      <c r="G82" s="55"/>
    </row>
    <row r="83" spans="1:7" s="4" customFormat="1" ht="15.75">
      <c r="A83" s="56"/>
      <c r="B83" s="56"/>
      <c r="C83" s="56"/>
      <c r="D83" s="56"/>
      <c r="E83" s="56"/>
      <c r="F83" s="56"/>
      <c r="G83" s="56"/>
    </row>
    <row r="84" spans="1:7" s="4" customFormat="1" ht="15.75">
      <c r="A84" s="56" t="s">
        <v>72</v>
      </c>
      <c r="B84" s="56"/>
      <c r="C84" s="56"/>
      <c r="D84" s="56"/>
      <c r="E84" s="56"/>
      <c r="F84" s="56"/>
      <c r="G84" s="56"/>
    </row>
    <row r="85" spans="1:7" s="4" customFormat="1" ht="15.75">
      <c r="A85" s="56"/>
      <c r="B85" s="56"/>
      <c r="C85" s="56"/>
      <c r="D85" s="56"/>
      <c r="E85" s="56"/>
      <c r="F85" s="56"/>
      <c r="G85" s="56"/>
    </row>
    <row r="86" spans="1:7" s="4" customFormat="1" ht="15.75">
      <c r="A86" s="56" t="s">
        <v>83</v>
      </c>
      <c r="B86" s="57"/>
      <c r="C86" s="57"/>
      <c r="D86" s="57"/>
      <c r="E86" s="56"/>
      <c r="F86" s="56"/>
      <c r="G86" s="56"/>
    </row>
    <row r="87" spans="1:7" s="4" customFormat="1" ht="13.5" customHeight="1">
      <c r="A87" s="56"/>
      <c r="B87" s="58" t="s">
        <v>73</v>
      </c>
      <c r="C87" s="58"/>
      <c r="D87" s="58"/>
      <c r="E87" s="56"/>
      <c r="F87" s="56"/>
      <c r="G87" s="56"/>
    </row>
    <row r="88" spans="1:5" ht="15">
      <c r="A88" s="6"/>
      <c r="B88" s="142"/>
      <c r="C88" s="142"/>
      <c r="D88" s="142"/>
      <c r="E88" s="142"/>
    </row>
  </sheetData>
  <sheetProtection/>
  <mergeCells count="15">
    <mergeCell ref="B88:E88"/>
    <mergeCell ref="A10:E10"/>
    <mergeCell ref="B11:E11"/>
    <mergeCell ref="B12:E12"/>
    <mergeCell ref="A81:B81"/>
    <mergeCell ref="B13:G13"/>
    <mergeCell ref="A82:B82"/>
    <mergeCell ref="A78:B78"/>
    <mergeCell ref="A79:B79"/>
    <mergeCell ref="B8:E8"/>
    <mergeCell ref="A9:E9"/>
    <mergeCell ref="F3:G3"/>
    <mergeCell ref="F4:G4"/>
    <mergeCell ref="B1:F1"/>
    <mergeCell ref="A7:G7"/>
  </mergeCells>
  <printOptions/>
  <pageMargins left="0.9453125" right="0.5671875" top="0.6692913385826772" bottom="0.7480314960629921" header="0.31496062992125984" footer="0.31496062992125984"/>
  <pageSetup firstPageNumber="8" useFirstPageNumber="1" fitToHeight="0" horizontalDpi="600" verticalDpi="600" orientation="portrait" paperSize="9" scale="55" r:id="rId1"/>
  <headerFooter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7"/>
  <sheetViews>
    <sheetView view="pageLayout" zoomScaleNormal="80" workbookViewId="0" topLeftCell="A1">
      <selection activeCell="A64" sqref="A64:IV64"/>
    </sheetView>
  </sheetViews>
  <sheetFormatPr defaultColWidth="9.140625" defaultRowHeight="12.75"/>
  <cols>
    <col min="1" max="1" width="15.7109375" style="1" customWidth="1"/>
    <col min="2" max="2" width="99.7109375" style="1" customWidth="1"/>
    <col min="3" max="3" width="14.140625" style="1" hidden="1" customWidth="1"/>
    <col min="4" max="4" width="11.57421875" style="1" hidden="1" customWidth="1"/>
    <col min="5" max="5" width="21.57421875" style="1" hidden="1" customWidth="1"/>
    <col min="6" max="6" width="21.57421875" style="6" hidden="1" customWidth="1"/>
    <col min="7" max="7" width="40.421875" style="6" customWidth="1"/>
    <col min="8" max="16384" width="9.140625" style="1" customWidth="1"/>
  </cols>
  <sheetData>
    <row r="1" spans="2:7" s="6" customFormat="1" ht="15.75">
      <c r="B1" s="132"/>
      <c r="C1" s="132"/>
      <c r="D1" s="132"/>
      <c r="E1" s="132"/>
      <c r="F1" s="133"/>
      <c r="G1" s="18" t="s">
        <v>11</v>
      </c>
    </row>
    <row r="2" spans="2:7" s="6" customFormat="1" ht="15" customHeight="1">
      <c r="B2" s="19"/>
      <c r="C2" s="19"/>
      <c r="D2" s="19"/>
      <c r="E2" s="19"/>
      <c r="F2" s="19"/>
      <c r="G2" s="18" t="s">
        <v>74</v>
      </c>
    </row>
    <row r="3" spans="2:7" s="6" customFormat="1" ht="15" customHeight="1">
      <c r="B3" s="19"/>
      <c r="C3" s="19"/>
      <c r="D3" s="19"/>
      <c r="E3" s="19"/>
      <c r="F3" s="138" t="s">
        <v>75</v>
      </c>
      <c r="G3" s="139"/>
    </row>
    <row r="4" spans="2:7" s="6" customFormat="1" ht="15.75">
      <c r="B4" s="18"/>
      <c r="C4" s="18"/>
      <c r="D4" s="18"/>
      <c r="E4" s="20"/>
      <c r="F4" s="138" t="s">
        <v>80</v>
      </c>
      <c r="G4" s="139"/>
    </row>
    <row r="5" spans="2:7" s="6" customFormat="1" ht="15.75">
      <c r="B5" s="21"/>
      <c r="C5" s="21"/>
      <c r="D5" s="21"/>
      <c r="E5" s="22"/>
      <c r="F5" s="22"/>
      <c r="G5" s="23" t="s">
        <v>81</v>
      </c>
    </row>
    <row r="6" spans="1:7" ht="15">
      <c r="A6" s="6"/>
      <c r="B6" s="6"/>
      <c r="C6" s="6"/>
      <c r="D6" s="6"/>
      <c r="E6" s="7"/>
      <c r="F6" s="2"/>
      <c r="G6" s="2"/>
    </row>
    <row r="7" spans="1:7" ht="15.75" customHeight="1">
      <c r="A7" s="123" t="s">
        <v>10</v>
      </c>
      <c r="B7" s="123"/>
      <c r="C7" s="123"/>
      <c r="D7" s="123"/>
      <c r="E7" s="123"/>
      <c r="F7" s="123"/>
      <c r="G7" s="123"/>
    </row>
    <row r="8" spans="1:7" ht="15.75" customHeight="1">
      <c r="A8" s="6"/>
      <c r="B8" s="131"/>
      <c r="C8" s="131"/>
      <c r="D8" s="131"/>
      <c r="E8" s="131"/>
      <c r="F8" s="2"/>
      <c r="G8" s="2"/>
    </row>
    <row r="9" spans="1:7" ht="15.75" customHeight="1">
      <c r="A9" s="127" t="s">
        <v>1</v>
      </c>
      <c r="B9" s="127"/>
      <c r="C9" s="127"/>
      <c r="D9" s="127"/>
      <c r="E9" s="127"/>
      <c r="F9" s="24"/>
      <c r="G9" s="24"/>
    </row>
    <row r="10" spans="1:7" ht="15.75" customHeight="1">
      <c r="A10" s="127" t="s">
        <v>0</v>
      </c>
      <c r="B10" s="127"/>
      <c r="C10" s="127"/>
      <c r="D10" s="127"/>
      <c r="E10" s="127"/>
      <c r="F10" s="24"/>
      <c r="G10" s="24"/>
    </row>
    <row r="11" spans="1:7" ht="15.75">
      <c r="A11" s="15"/>
      <c r="B11" s="127" t="s">
        <v>53</v>
      </c>
      <c r="C11" s="127"/>
      <c r="D11" s="127"/>
      <c r="E11" s="127"/>
      <c r="F11" s="24"/>
      <c r="G11" s="24"/>
    </row>
    <row r="12" spans="1:7" ht="15.75">
      <c r="A12" s="15"/>
      <c r="B12" s="127" t="s">
        <v>59</v>
      </c>
      <c r="C12" s="127"/>
      <c r="D12" s="127"/>
      <c r="E12" s="127"/>
      <c r="F12" s="24"/>
      <c r="G12" s="24"/>
    </row>
    <row r="13" spans="1:7" ht="15.75" customHeight="1">
      <c r="A13" s="15"/>
      <c r="B13" s="127" t="s">
        <v>60</v>
      </c>
      <c r="C13" s="127"/>
      <c r="D13" s="127"/>
      <c r="E13" s="127"/>
      <c r="F13" s="24"/>
      <c r="G13" s="24"/>
    </row>
    <row r="14" spans="1:7" ht="15.75">
      <c r="A14" s="15" t="s">
        <v>2</v>
      </c>
      <c r="B14" s="15" t="s">
        <v>116</v>
      </c>
      <c r="C14" s="15"/>
      <c r="D14" s="15"/>
      <c r="E14" s="15"/>
      <c r="F14" s="24"/>
      <c r="G14" s="24"/>
    </row>
    <row r="15" spans="1:7" ht="15.75" hidden="1">
      <c r="A15" s="25"/>
      <c r="B15" s="26"/>
      <c r="C15" s="26"/>
      <c r="D15" s="26"/>
      <c r="E15" s="16"/>
      <c r="F15" s="24"/>
      <c r="G15" s="24"/>
    </row>
    <row r="16" spans="1:7" ht="68.25" customHeight="1">
      <c r="A16" s="119" t="s">
        <v>3</v>
      </c>
      <c r="B16" s="119" t="s">
        <v>4</v>
      </c>
      <c r="C16" s="119"/>
      <c r="D16" s="119"/>
      <c r="E16" s="119" t="s">
        <v>78</v>
      </c>
      <c r="F16" s="119" t="s">
        <v>79</v>
      </c>
      <c r="G16" s="119" t="s">
        <v>5</v>
      </c>
    </row>
    <row r="17" spans="1:7" ht="15.75">
      <c r="A17" s="28">
        <v>1</v>
      </c>
      <c r="B17" s="29">
        <v>2</v>
      </c>
      <c r="C17" s="29"/>
      <c r="D17" s="29"/>
      <c r="E17" s="28">
        <v>3</v>
      </c>
      <c r="F17" s="29">
        <v>4</v>
      </c>
      <c r="G17" s="29">
        <v>3</v>
      </c>
    </row>
    <row r="18" spans="1:7" ht="15.75">
      <c r="A18" s="28"/>
      <c r="B18" s="31" t="s">
        <v>6</v>
      </c>
      <c r="C18" s="31"/>
      <c r="D18" s="31"/>
      <c r="E18" s="32"/>
      <c r="F18" s="33"/>
      <c r="G18" s="33"/>
    </row>
    <row r="19" spans="1:7" ht="15.75">
      <c r="A19" s="33">
        <v>1100</v>
      </c>
      <c r="B19" s="35" t="s">
        <v>69</v>
      </c>
      <c r="C19" s="36">
        <v>22864.16</v>
      </c>
      <c r="D19" s="81">
        <f aca="true" t="shared" si="0" ref="D19:D24">ROUND(C19/0.702804,2)</f>
        <v>32532.77</v>
      </c>
      <c r="E19" s="37">
        <f aca="true" t="shared" si="1" ref="E19:E24">ROUND(D19/11785*500,2)</f>
        <v>1380.26</v>
      </c>
      <c r="F19" s="37">
        <v>1421.68</v>
      </c>
      <c r="G19" s="37">
        <f aca="true" t="shared" si="2" ref="G19:G24">F19*2</f>
        <v>2843.36</v>
      </c>
    </row>
    <row r="20" spans="1:7" ht="15.75">
      <c r="A20" s="34">
        <v>1200</v>
      </c>
      <c r="B20" s="38" t="s">
        <v>66</v>
      </c>
      <c r="C20" s="36">
        <v>5393.66</v>
      </c>
      <c r="D20" s="81">
        <f t="shared" si="0"/>
        <v>7674.49</v>
      </c>
      <c r="E20" s="37">
        <f t="shared" si="1"/>
        <v>325.6</v>
      </c>
      <c r="F20" s="37">
        <v>335.37</v>
      </c>
      <c r="G20" s="37">
        <f t="shared" si="2"/>
        <v>670.74</v>
      </c>
    </row>
    <row r="21" spans="1:7" ht="15.75">
      <c r="A21" s="34">
        <v>2222</v>
      </c>
      <c r="B21" s="38" t="s">
        <v>47</v>
      </c>
      <c r="C21" s="36">
        <v>1518.22</v>
      </c>
      <c r="D21" s="81">
        <f t="shared" si="0"/>
        <v>2160.23</v>
      </c>
      <c r="E21" s="37">
        <f t="shared" si="1"/>
        <v>91.65</v>
      </c>
      <c r="F21" s="37">
        <f>E21</f>
        <v>91.65</v>
      </c>
      <c r="G21" s="37">
        <f t="shared" si="2"/>
        <v>183.3</v>
      </c>
    </row>
    <row r="22" spans="1:7" ht="15.75" hidden="1">
      <c r="A22" s="33">
        <v>2243</v>
      </c>
      <c r="B22" s="40" t="s">
        <v>58</v>
      </c>
      <c r="C22" s="36">
        <v>0</v>
      </c>
      <c r="D22" s="81">
        <f t="shared" si="0"/>
        <v>0</v>
      </c>
      <c r="E22" s="37">
        <f t="shared" si="1"/>
        <v>0</v>
      </c>
      <c r="F22" s="37">
        <f>E22</f>
        <v>0</v>
      </c>
      <c r="G22" s="37">
        <f t="shared" si="2"/>
        <v>0</v>
      </c>
    </row>
    <row r="23" spans="1:7" ht="15" customHeight="1">
      <c r="A23" s="34">
        <v>2249</v>
      </c>
      <c r="B23" s="38" t="s">
        <v>62</v>
      </c>
      <c r="C23" s="36">
        <v>2300.64</v>
      </c>
      <c r="D23" s="81">
        <f t="shared" si="0"/>
        <v>3273.52</v>
      </c>
      <c r="E23" s="37">
        <f t="shared" si="1"/>
        <v>138.89</v>
      </c>
      <c r="F23" s="37">
        <f>E23</f>
        <v>138.89</v>
      </c>
      <c r="G23" s="37">
        <f t="shared" si="2"/>
        <v>277.78</v>
      </c>
    </row>
    <row r="24" spans="1:7" ht="15.75" customHeight="1">
      <c r="A24" s="34">
        <v>2341</v>
      </c>
      <c r="B24" s="38" t="s">
        <v>30</v>
      </c>
      <c r="C24" s="36">
        <v>2151.05</v>
      </c>
      <c r="D24" s="81">
        <f t="shared" si="0"/>
        <v>3060.67</v>
      </c>
      <c r="E24" s="37">
        <f t="shared" si="1"/>
        <v>129.85</v>
      </c>
      <c r="F24" s="37">
        <f>E24</f>
        <v>129.85</v>
      </c>
      <c r="G24" s="37">
        <f t="shared" si="2"/>
        <v>259.7</v>
      </c>
    </row>
    <row r="25" spans="1:7" ht="15.75" customHeight="1" hidden="1">
      <c r="A25" s="34">
        <v>2350</v>
      </c>
      <c r="B25" s="38" t="s">
        <v>32</v>
      </c>
      <c r="C25" s="36"/>
      <c r="D25" s="38"/>
      <c r="E25" s="37"/>
      <c r="F25" s="37">
        <f>E25/11785*300</f>
        <v>0</v>
      </c>
      <c r="G25" s="37">
        <f>E25/11785*1000</f>
        <v>0</v>
      </c>
    </row>
    <row r="26" spans="1:7" ht="15.75" hidden="1">
      <c r="A26" s="34"/>
      <c r="B26" s="38"/>
      <c r="C26" s="36"/>
      <c r="D26" s="38"/>
      <c r="E26" s="37"/>
      <c r="F26" s="37">
        <f>E26/11785*300</f>
        <v>0</v>
      </c>
      <c r="G26" s="37">
        <f>E26/11785*1000</f>
        <v>0</v>
      </c>
    </row>
    <row r="27" spans="1:7" ht="15.75" hidden="1">
      <c r="A27" s="34"/>
      <c r="B27" s="38"/>
      <c r="C27" s="36"/>
      <c r="D27" s="38"/>
      <c r="E27" s="37"/>
      <c r="F27" s="37">
        <f>E27/11785*300</f>
        <v>0</v>
      </c>
      <c r="G27" s="37">
        <f>E27/11785*1000</f>
        <v>0</v>
      </c>
    </row>
    <row r="28" spans="1:7" ht="15.75" hidden="1">
      <c r="A28" s="34"/>
      <c r="B28" s="35"/>
      <c r="C28" s="36"/>
      <c r="D28" s="35"/>
      <c r="E28" s="37"/>
      <c r="F28" s="37">
        <f>E28/11785*300</f>
        <v>0</v>
      </c>
      <c r="G28" s="37">
        <f>E28/11785*1000</f>
        <v>0</v>
      </c>
    </row>
    <row r="29" spans="1:7" ht="15.75">
      <c r="A29" s="34"/>
      <c r="B29" s="42" t="s">
        <v>7</v>
      </c>
      <c r="C29" s="43">
        <f>SUM(C19:C28)</f>
        <v>34227.73</v>
      </c>
      <c r="D29" s="43">
        <f>SUM(D19:D28)</f>
        <v>48701.68</v>
      </c>
      <c r="E29" s="44">
        <f>SUM(E19:E28)</f>
        <v>2066.25</v>
      </c>
      <c r="F29" s="44">
        <f>SUM(F19:F28)</f>
        <v>2117.44</v>
      </c>
      <c r="G29" s="44">
        <f>SUM(G19:G28)</f>
        <v>4234.88</v>
      </c>
    </row>
    <row r="30" spans="1:7" ht="15.75">
      <c r="A30" s="45"/>
      <c r="B30" s="35" t="s">
        <v>8</v>
      </c>
      <c r="C30" s="36"/>
      <c r="D30" s="35"/>
      <c r="E30" s="37"/>
      <c r="F30" s="37"/>
      <c r="G30" s="37"/>
    </row>
    <row r="31" spans="1:7" ht="15.75">
      <c r="A31" s="34">
        <v>1100</v>
      </c>
      <c r="B31" s="35" t="s">
        <v>69</v>
      </c>
      <c r="C31" s="36">
        <v>17341.21</v>
      </c>
      <c r="D31" s="81">
        <f aca="true" t="shared" si="3" ref="D31:D74">ROUND(C31/0.702804,2)</f>
        <v>24674.32</v>
      </c>
      <c r="E31" s="37">
        <f aca="true" t="shared" si="4" ref="E31:E73">ROUND(D31/11785*500,2)</f>
        <v>1046.85</v>
      </c>
      <c r="F31" s="37">
        <v>1074.15</v>
      </c>
      <c r="G31" s="37">
        <f aca="true" t="shared" si="5" ref="G31:G73">F31*2</f>
        <v>2148.3</v>
      </c>
    </row>
    <row r="32" spans="1:7" ht="15.75">
      <c r="A32" s="34">
        <v>1200</v>
      </c>
      <c r="B32" s="38" t="s">
        <v>66</v>
      </c>
      <c r="C32" s="39">
        <v>4090.79</v>
      </c>
      <c r="D32" s="81">
        <f t="shared" si="3"/>
        <v>5820.67</v>
      </c>
      <c r="E32" s="37">
        <f t="shared" si="4"/>
        <v>246.95</v>
      </c>
      <c r="F32" s="37">
        <v>253.39</v>
      </c>
      <c r="G32" s="37">
        <f t="shared" si="5"/>
        <v>506.78</v>
      </c>
    </row>
    <row r="33" spans="1:7" ht="15.75" hidden="1">
      <c r="A33" s="34">
        <v>2100</v>
      </c>
      <c r="B33" s="46" t="s">
        <v>50</v>
      </c>
      <c r="C33" s="36"/>
      <c r="D33" s="81">
        <f t="shared" si="3"/>
        <v>0</v>
      </c>
      <c r="E33" s="37">
        <f t="shared" si="4"/>
        <v>0</v>
      </c>
      <c r="F33" s="37">
        <f aca="true" t="shared" si="6" ref="F33:F73">E33</f>
        <v>0</v>
      </c>
      <c r="G33" s="37">
        <f t="shared" si="5"/>
        <v>0</v>
      </c>
    </row>
    <row r="34" spans="1:7" ht="15.75">
      <c r="A34" s="47">
        <v>2210</v>
      </c>
      <c r="B34" s="38" t="s">
        <v>46</v>
      </c>
      <c r="C34" s="36">
        <v>208</v>
      </c>
      <c r="D34" s="81">
        <f t="shared" si="3"/>
        <v>295.96</v>
      </c>
      <c r="E34" s="37">
        <f t="shared" si="4"/>
        <v>12.56</v>
      </c>
      <c r="F34" s="37">
        <f t="shared" si="6"/>
        <v>12.56</v>
      </c>
      <c r="G34" s="37">
        <f t="shared" si="5"/>
        <v>25.12</v>
      </c>
    </row>
    <row r="35" spans="1:7" ht="15.75">
      <c r="A35" s="34">
        <v>2222</v>
      </c>
      <c r="B35" s="38" t="s">
        <v>47</v>
      </c>
      <c r="C35" s="36">
        <v>211</v>
      </c>
      <c r="D35" s="81">
        <f t="shared" si="3"/>
        <v>300.23</v>
      </c>
      <c r="E35" s="37">
        <f t="shared" si="4"/>
        <v>12.74</v>
      </c>
      <c r="F35" s="37">
        <f t="shared" si="6"/>
        <v>12.74</v>
      </c>
      <c r="G35" s="37">
        <f t="shared" si="5"/>
        <v>25.48</v>
      </c>
    </row>
    <row r="36" spans="1:7" ht="15.75">
      <c r="A36" s="34">
        <v>2223</v>
      </c>
      <c r="B36" s="38" t="s">
        <v>48</v>
      </c>
      <c r="C36" s="36">
        <v>163</v>
      </c>
      <c r="D36" s="81">
        <f t="shared" si="3"/>
        <v>231.93</v>
      </c>
      <c r="E36" s="37">
        <f t="shared" si="4"/>
        <v>9.84</v>
      </c>
      <c r="F36" s="37">
        <f t="shared" si="6"/>
        <v>9.84</v>
      </c>
      <c r="G36" s="37">
        <f t="shared" si="5"/>
        <v>19.68</v>
      </c>
    </row>
    <row r="37" spans="1:7" ht="15" customHeight="1">
      <c r="A37" s="34">
        <v>2230</v>
      </c>
      <c r="B37" s="38" t="s">
        <v>49</v>
      </c>
      <c r="C37" s="36">
        <v>100</v>
      </c>
      <c r="D37" s="81">
        <f t="shared" si="3"/>
        <v>142.29</v>
      </c>
      <c r="E37" s="37">
        <f t="shared" si="4"/>
        <v>6.04</v>
      </c>
      <c r="F37" s="37">
        <f t="shared" si="6"/>
        <v>6.04</v>
      </c>
      <c r="G37" s="37">
        <f t="shared" si="5"/>
        <v>12.08</v>
      </c>
    </row>
    <row r="38" spans="1:7" ht="15.75" hidden="1">
      <c r="A38" s="34">
        <v>2241</v>
      </c>
      <c r="B38" s="38" t="s">
        <v>15</v>
      </c>
      <c r="C38" s="36"/>
      <c r="D38" s="81">
        <f t="shared" si="3"/>
        <v>0</v>
      </c>
      <c r="E38" s="37">
        <f t="shared" si="4"/>
        <v>0</v>
      </c>
      <c r="F38" s="37">
        <f t="shared" si="6"/>
        <v>0</v>
      </c>
      <c r="G38" s="37">
        <f t="shared" si="5"/>
        <v>0</v>
      </c>
    </row>
    <row r="39" spans="1:7" ht="15.75">
      <c r="A39" s="34">
        <v>2242</v>
      </c>
      <c r="B39" s="38" t="s">
        <v>16</v>
      </c>
      <c r="C39" s="36">
        <v>92</v>
      </c>
      <c r="D39" s="81">
        <f t="shared" si="3"/>
        <v>130.9</v>
      </c>
      <c r="E39" s="37">
        <f t="shared" si="4"/>
        <v>5.55</v>
      </c>
      <c r="F39" s="37">
        <f t="shared" si="6"/>
        <v>5.55</v>
      </c>
      <c r="G39" s="37">
        <f t="shared" si="5"/>
        <v>11.1</v>
      </c>
    </row>
    <row r="40" spans="1:7" ht="15" customHeight="1">
      <c r="A40" s="34">
        <v>2243</v>
      </c>
      <c r="B40" s="38" t="s">
        <v>17</v>
      </c>
      <c r="C40" s="36">
        <v>327</v>
      </c>
      <c r="D40" s="81">
        <f t="shared" si="3"/>
        <v>465.28</v>
      </c>
      <c r="E40" s="37">
        <f t="shared" si="4"/>
        <v>19.74</v>
      </c>
      <c r="F40" s="37">
        <f t="shared" si="6"/>
        <v>19.74</v>
      </c>
      <c r="G40" s="37">
        <f t="shared" si="5"/>
        <v>39.48</v>
      </c>
    </row>
    <row r="41" spans="1:7" ht="15.75">
      <c r="A41" s="34">
        <v>2244</v>
      </c>
      <c r="B41" s="38" t="s">
        <v>18</v>
      </c>
      <c r="C41" s="36">
        <v>4809.97</v>
      </c>
      <c r="D41" s="81">
        <f t="shared" si="3"/>
        <v>6843.97</v>
      </c>
      <c r="E41" s="37">
        <f t="shared" si="4"/>
        <v>290.37</v>
      </c>
      <c r="F41" s="37">
        <f t="shared" si="6"/>
        <v>290.37</v>
      </c>
      <c r="G41" s="37">
        <f t="shared" si="5"/>
        <v>580.74</v>
      </c>
    </row>
    <row r="42" spans="1:7" ht="15.75">
      <c r="A42" s="34">
        <v>2247</v>
      </c>
      <c r="B42" s="31" t="s">
        <v>19</v>
      </c>
      <c r="C42" s="36">
        <v>21</v>
      </c>
      <c r="D42" s="81">
        <f t="shared" si="3"/>
        <v>29.88</v>
      </c>
      <c r="E42" s="37">
        <f t="shared" si="4"/>
        <v>1.27</v>
      </c>
      <c r="F42" s="37">
        <f t="shared" si="6"/>
        <v>1.27</v>
      </c>
      <c r="G42" s="37">
        <f t="shared" si="5"/>
        <v>2.54</v>
      </c>
    </row>
    <row r="43" spans="1:7" ht="15" customHeight="1">
      <c r="A43" s="34">
        <v>2249</v>
      </c>
      <c r="B43" s="38" t="s">
        <v>20</v>
      </c>
      <c r="C43" s="36">
        <v>121</v>
      </c>
      <c r="D43" s="81">
        <f t="shared" si="3"/>
        <v>172.17</v>
      </c>
      <c r="E43" s="37">
        <f t="shared" si="4"/>
        <v>7.3</v>
      </c>
      <c r="F43" s="37">
        <f t="shared" si="6"/>
        <v>7.3</v>
      </c>
      <c r="G43" s="37">
        <f t="shared" si="5"/>
        <v>14.6</v>
      </c>
    </row>
    <row r="44" spans="1:7" ht="15.75">
      <c r="A44" s="34">
        <v>2251</v>
      </c>
      <c r="B44" s="38" t="s">
        <v>12</v>
      </c>
      <c r="C44" s="36">
        <v>363</v>
      </c>
      <c r="D44" s="81">
        <f t="shared" si="3"/>
        <v>516.5</v>
      </c>
      <c r="E44" s="37">
        <f t="shared" si="4"/>
        <v>21.91</v>
      </c>
      <c r="F44" s="37">
        <f t="shared" si="6"/>
        <v>21.91</v>
      </c>
      <c r="G44" s="37">
        <f t="shared" si="5"/>
        <v>43.82</v>
      </c>
    </row>
    <row r="45" spans="1:7" ht="15.75" hidden="1">
      <c r="A45" s="34">
        <v>2252</v>
      </c>
      <c r="B45" s="38" t="s">
        <v>13</v>
      </c>
      <c r="C45" s="36"/>
      <c r="D45" s="81">
        <f t="shared" si="3"/>
        <v>0</v>
      </c>
      <c r="E45" s="37">
        <f t="shared" si="4"/>
        <v>0</v>
      </c>
      <c r="F45" s="37">
        <f t="shared" si="6"/>
        <v>0</v>
      </c>
      <c r="G45" s="37">
        <f t="shared" si="5"/>
        <v>0</v>
      </c>
    </row>
    <row r="46" spans="1:7" ht="15.75" hidden="1">
      <c r="A46" s="34">
        <v>2259</v>
      </c>
      <c r="B46" s="38" t="s">
        <v>14</v>
      </c>
      <c r="C46" s="36"/>
      <c r="D46" s="81">
        <f t="shared" si="3"/>
        <v>0</v>
      </c>
      <c r="E46" s="37">
        <f t="shared" si="4"/>
        <v>0</v>
      </c>
      <c r="F46" s="37">
        <f t="shared" si="6"/>
        <v>0</v>
      </c>
      <c r="G46" s="37">
        <f t="shared" si="5"/>
        <v>0</v>
      </c>
    </row>
    <row r="47" spans="1:7" ht="15.75">
      <c r="A47" s="34">
        <v>2261</v>
      </c>
      <c r="B47" s="38" t="s">
        <v>21</v>
      </c>
      <c r="C47" s="36">
        <v>64</v>
      </c>
      <c r="D47" s="81">
        <f t="shared" si="3"/>
        <v>91.06</v>
      </c>
      <c r="E47" s="37">
        <f t="shared" si="4"/>
        <v>3.86</v>
      </c>
      <c r="F47" s="37">
        <f t="shared" si="6"/>
        <v>3.86</v>
      </c>
      <c r="G47" s="37">
        <f t="shared" si="5"/>
        <v>7.72</v>
      </c>
    </row>
    <row r="48" spans="1:7" ht="15.75">
      <c r="A48" s="34">
        <v>2262</v>
      </c>
      <c r="B48" s="38" t="s">
        <v>22</v>
      </c>
      <c r="C48" s="36">
        <v>284</v>
      </c>
      <c r="D48" s="81">
        <f t="shared" si="3"/>
        <v>404.1</v>
      </c>
      <c r="E48" s="37">
        <f t="shared" si="4"/>
        <v>17.14</v>
      </c>
      <c r="F48" s="37">
        <f t="shared" si="6"/>
        <v>17.14</v>
      </c>
      <c r="G48" s="37">
        <f t="shared" si="5"/>
        <v>34.28</v>
      </c>
    </row>
    <row r="49" spans="1:7" ht="15.75">
      <c r="A49" s="34">
        <v>2263</v>
      </c>
      <c r="B49" s="38" t="s">
        <v>23</v>
      </c>
      <c r="C49" s="36">
        <v>1052</v>
      </c>
      <c r="D49" s="81">
        <f t="shared" si="3"/>
        <v>1496.86</v>
      </c>
      <c r="E49" s="37">
        <f t="shared" si="4"/>
        <v>63.51</v>
      </c>
      <c r="F49" s="37">
        <f t="shared" si="6"/>
        <v>63.51</v>
      </c>
      <c r="G49" s="37">
        <f t="shared" si="5"/>
        <v>127.02</v>
      </c>
    </row>
    <row r="50" spans="1:7" ht="15.75">
      <c r="A50" s="34">
        <v>2264</v>
      </c>
      <c r="B50" s="38" t="s">
        <v>24</v>
      </c>
      <c r="C50" s="36">
        <v>7</v>
      </c>
      <c r="D50" s="81">
        <f t="shared" si="3"/>
        <v>9.96</v>
      </c>
      <c r="E50" s="37">
        <f t="shared" si="4"/>
        <v>0.42</v>
      </c>
      <c r="F50" s="37">
        <f t="shared" si="6"/>
        <v>0.42</v>
      </c>
      <c r="G50" s="37">
        <f t="shared" si="5"/>
        <v>0.84</v>
      </c>
    </row>
    <row r="51" spans="1:7" ht="15.75">
      <c r="A51" s="34">
        <v>2279</v>
      </c>
      <c r="B51" s="38" t="s">
        <v>25</v>
      </c>
      <c r="C51" s="36">
        <v>1187</v>
      </c>
      <c r="D51" s="81">
        <f t="shared" si="3"/>
        <v>1688.95</v>
      </c>
      <c r="E51" s="37">
        <f t="shared" si="4"/>
        <v>71.66</v>
      </c>
      <c r="F51" s="37">
        <f t="shared" si="6"/>
        <v>71.66</v>
      </c>
      <c r="G51" s="37">
        <f t="shared" si="5"/>
        <v>143.32</v>
      </c>
    </row>
    <row r="52" spans="1:7" ht="15.75">
      <c r="A52" s="34">
        <v>2311</v>
      </c>
      <c r="B52" s="38" t="s">
        <v>26</v>
      </c>
      <c r="C52" s="36">
        <v>114</v>
      </c>
      <c r="D52" s="81">
        <f t="shared" si="3"/>
        <v>162.21</v>
      </c>
      <c r="E52" s="37">
        <f t="shared" si="4"/>
        <v>6.88</v>
      </c>
      <c r="F52" s="37">
        <f t="shared" si="6"/>
        <v>6.88</v>
      </c>
      <c r="G52" s="37">
        <f t="shared" si="5"/>
        <v>13.76</v>
      </c>
    </row>
    <row r="53" spans="1:7" ht="15" customHeight="1">
      <c r="A53" s="34">
        <v>2312</v>
      </c>
      <c r="B53" s="38" t="s">
        <v>27</v>
      </c>
      <c r="C53" s="36">
        <v>206</v>
      </c>
      <c r="D53" s="81">
        <f t="shared" si="3"/>
        <v>293.11</v>
      </c>
      <c r="E53" s="37">
        <f t="shared" si="4"/>
        <v>12.44</v>
      </c>
      <c r="F53" s="37">
        <f t="shared" si="6"/>
        <v>12.44</v>
      </c>
      <c r="G53" s="37">
        <f t="shared" si="5"/>
        <v>24.88</v>
      </c>
    </row>
    <row r="54" spans="1:7" ht="15" customHeight="1">
      <c r="A54" s="34">
        <v>2321</v>
      </c>
      <c r="B54" s="38" t="s">
        <v>28</v>
      </c>
      <c r="C54" s="36">
        <v>650</v>
      </c>
      <c r="D54" s="81">
        <f t="shared" si="3"/>
        <v>924.87</v>
      </c>
      <c r="E54" s="37">
        <f t="shared" si="4"/>
        <v>39.24</v>
      </c>
      <c r="F54" s="37">
        <f t="shared" si="6"/>
        <v>39.24</v>
      </c>
      <c r="G54" s="37">
        <f t="shared" si="5"/>
        <v>78.48</v>
      </c>
    </row>
    <row r="55" spans="1:7" ht="15.75">
      <c r="A55" s="33">
        <v>2322</v>
      </c>
      <c r="B55" s="38" t="s">
        <v>29</v>
      </c>
      <c r="C55" s="36">
        <v>118</v>
      </c>
      <c r="D55" s="81">
        <f t="shared" si="3"/>
        <v>167.9</v>
      </c>
      <c r="E55" s="37">
        <f t="shared" si="4"/>
        <v>7.12</v>
      </c>
      <c r="F55" s="37">
        <f t="shared" si="6"/>
        <v>7.12</v>
      </c>
      <c r="G55" s="37">
        <f t="shared" si="5"/>
        <v>14.24</v>
      </c>
    </row>
    <row r="56" spans="1:7" ht="15.75">
      <c r="A56" s="33">
        <v>2341</v>
      </c>
      <c r="B56" s="38" t="s">
        <v>30</v>
      </c>
      <c r="C56" s="36">
        <v>149</v>
      </c>
      <c r="D56" s="81">
        <f t="shared" si="3"/>
        <v>212.01</v>
      </c>
      <c r="E56" s="37">
        <f t="shared" si="4"/>
        <v>8.99</v>
      </c>
      <c r="F56" s="37">
        <f t="shared" si="6"/>
        <v>8.99</v>
      </c>
      <c r="G56" s="37">
        <f t="shared" si="5"/>
        <v>17.98</v>
      </c>
    </row>
    <row r="57" spans="1:7" ht="15.75" hidden="1">
      <c r="A57" s="33">
        <v>2344</v>
      </c>
      <c r="B57" s="38" t="s">
        <v>31</v>
      </c>
      <c r="C57" s="36"/>
      <c r="D57" s="81">
        <f t="shared" si="3"/>
        <v>0</v>
      </c>
      <c r="E57" s="37">
        <f t="shared" si="4"/>
        <v>0</v>
      </c>
      <c r="F57" s="37">
        <f t="shared" si="6"/>
        <v>0</v>
      </c>
      <c r="G57" s="37">
        <f t="shared" si="5"/>
        <v>0</v>
      </c>
    </row>
    <row r="58" spans="1:7" ht="14.25" customHeight="1">
      <c r="A58" s="34">
        <v>2350</v>
      </c>
      <c r="B58" s="38" t="s">
        <v>32</v>
      </c>
      <c r="C58" s="36">
        <v>938</v>
      </c>
      <c r="D58" s="81">
        <f t="shared" si="3"/>
        <v>1334.65</v>
      </c>
      <c r="E58" s="37">
        <f t="shared" si="4"/>
        <v>56.62</v>
      </c>
      <c r="F58" s="37">
        <f t="shared" si="6"/>
        <v>56.62</v>
      </c>
      <c r="G58" s="37">
        <f t="shared" si="5"/>
        <v>113.24</v>
      </c>
    </row>
    <row r="59" spans="1:7" ht="15" customHeight="1">
      <c r="A59" s="34">
        <v>2361</v>
      </c>
      <c r="B59" s="38" t="s">
        <v>33</v>
      </c>
      <c r="C59" s="36">
        <v>576</v>
      </c>
      <c r="D59" s="81">
        <f t="shared" si="3"/>
        <v>819.57</v>
      </c>
      <c r="E59" s="37">
        <f t="shared" si="4"/>
        <v>34.77</v>
      </c>
      <c r="F59" s="37">
        <f t="shared" si="6"/>
        <v>34.77</v>
      </c>
      <c r="G59" s="37">
        <f t="shared" si="5"/>
        <v>69.54</v>
      </c>
    </row>
    <row r="60" spans="1:7" ht="15.75" hidden="1">
      <c r="A60" s="34">
        <v>2362</v>
      </c>
      <c r="B60" s="38" t="s">
        <v>34</v>
      </c>
      <c r="C60" s="36"/>
      <c r="D60" s="81">
        <f t="shared" si="3"/>
        <v>0</v>
      </c>
      <c r="E60" s="37">
        <f t="shared" si="4"/>
        <v>0</v>
      </c>
      <c r="F60" s="37">
        <f t="shared" si="6"/>
        <v>0</v>
      </c>
      <c r="G60" s="37">
        <f t="shared" si="5"/>
        <v>0</v>
      </c>
    </row>
    <row r="61" spans="1:7" ht="15.75" hidden="1">
      <c r="A61" s="34">
        <v>2363</v>
      </c>
      <c r="B61" s="38" t="s">
        <v>35</v>
      </c>
      <c r="C61" s="36"/>
      <c r="D61" s="81">
        <f t="shared" si="3"/>
        <v>0</v>
      </c>
      <c r="E61" s="37">
        <f t="shared" si="4"/>
        <v>0</v>
      </c>
      <c r="F61" s="37">
        <f t="shared" si="6"/>
        <v>0</v>
      </c>
      <c r="G61" s="37">
        <f t="shared" si="5"/>
        <v>0</v>
      </c>
    </row>
    <row r="62" spans="1:7" ht="15.75" hidden="1">
      <c r="A62" s="34">
        <v>2370</v>
      </c>
      <c r="B62" s="38" t="s">
        <v>36</v>
      </c>
      <c r="C62" s="36"/>
      <c r="D62" s="81">
        <f t="shared" si="3"/>
        <v>0</v>
      </c>
      <c r="E62" s="37">
        <f t="shared" si="4"/>
        <v>0</v>
      </c>
      <c r="F62" s="37">
        <f t="shared" si="6"/>
        <v>0</v>
      </c>
      <c r="G62" s="37">
        <f t="shared" si="5"/>
        <v>0</v>
      </c>
    </row>
    <row r="63" spans="1:7" ht="15" customHeight="1">
      <c r="A63" s="34">
        <v>2400</v>
      </c>
      <c r="B63" s="38" t="s">
        <v>51</v>
      </c>
      <c r="C63" s="36">
        <v>43</v>
      </c>
      <c r="D63" s="81">
        <f t="shared" si="3"/>
        <v>61.18</v>
      </c>
      <c r="E63" s="37">
        <f t="shared" si="4"/>
        <v>2.6</v>
      </c>
      <c r="F63" s="37">
        <f t="shared" si="6"/>
        <v>2.6</v>
      </c>
      <c r="G63" s="37">
        <f t="shared" si="5"/>
        <v>5.2</v>
      </c>
    </row>
    <row r="64" spans="1:7" ht="15.75" customHeight="1" hidden="1">
      <c r="A64" s="34">
        <v>2512</v>
      </c>
      <c r="B64" s="38" t="s">
        <v>37</v>
      </c>
      <c r="C64" s="36">
        <v>0</v>
      </c>
      <c r="D64" s="81">
        <f t="shared" si="3"/>
        <v>0</v>
      </c>
      <c r="E64" s="37">
        <f t="shared" si="4"/>
        <v>0</v>
      </c>
      <c r="F64" s="37">
        <f t="shared" si="6"/>
        <v>0</v>
      </c>
      <c r="G64" s="37">
        <f t="shared" si="5"/>
        <v>0</v>
      </c>
    </row>
    <row r="65" spans="1:7" ht="15.75">
      <c r="A65" s="34">
        <v>2513</v>
      </c>
      <c r="B65" s="38" t="s">
        <v>38</v>
      </c>
      <c r="C65" s="36">
        <v>768</v>
      </c>
      <c r="D65" s="81">
        <f t="shared" si="3"/>
        <v>1092.77</v>
      </c>
      <c r="E65" s="37">
        <f t="shared" si="4"/>
        <v>46.36</v>
      </c>
      <c r="F65" s="37">
        <f t="shared" si="6"/>
        <v>46.36</v>
      </c>
      <c r="G65" s="37">
        <f t="shared" si="5"/>
        <v>92.72</v>
      </c>
    </row>
    <row r="66" spans="1:7" ht="15" customHeight="1">
      <c r="A66" s="34">
        <v>2515</v>
      </c>
      <c r="B66" s="38" t="s">
        <v>39</v>
      </c>
      <c r="C66" s="36">
        <v>28</v>
      </c>
      <c r="D66" s="81">
        <f t="shared" si="3"/>
        <v>39.84</v>
      </c>
      <c r="E66" s="37">
        <f t="shared" si="4"/>
        <v>1.69</v>
      </c>
      <c r="F66" s="37">
        <f t="shared" si="6"/>
        <v>1.69</v>
      </c>
      <c r="G66" s="37">
        <f t="shared" si="5"/>
        <v>3.38</v>
      </c>
    </row>
    <row r="67" spans="1:7" ht="15" customHeight="1">
      <c r="A67" s="34">
        <v>2519</v>
      </c>
      <c r="B67" s="38" t="s">
        <v>42</v>
      </c>
      <c r="C67" s="36">
        <v>173</v>
      </c>
      <c r="D67" s="81">
        <v>233.01</v>
      </c>
      <c r="E67" s="37">
        <f t="shared" si="4"/>
        <v>9.89</v>
      </c>
      <c r="F67" s="37">
        <f t="shared" si="6"/>
        <v>9.89</v>
      </c>
      <c r="G67" s="37">
        <f t="shared" si="5"/>
        <v>19.78</v>
      </c>
    </row>
    <row r="68" spans="1:7" ht="15.75" hidden="1">
      <c r="A68" s="34">
        <v>6240</v>
      </c>
      <c r="B68" s="38"/>
      <c r="C68" s="36"/>
      <c r="D68" s="81">
        <f t="shared" si="3"/>
        <v>0</v>
      </c>
      <c r="E68" s="37">
        <f t="shared" si="4"/>
        <v>0</v>
      </c>
      <c r="F68" s="37">
        <f t="shared" si="6"/>
        <v>0</v>
      </c>
      <c r="G68" s="37">
        <f t="shared" si="5"/>
        <v>0</v>
      </c>
    </row>
    <row r="69" spans="1:7" ht="15.75" hidden="1">
      <c r="A69" s="34">
        <v>6290</v>
      </c>
      <c r="B69" s="38"/>
      <c r="C69" s="36"/>
      <c r="D69" s="81">
        <f t="shared" si="3"/>
        <v>0</v>
      </c>
      <c r="E69" s="37">
        <f t="shared" si="4"/>
        <v>0</v>
      </c>
      <c r="F69" s="37">
        <f t="shared" si="6"/>
        <v>0</v>
      </c>
      <c r="G69" s="37">
        <f t="shared" si="5"/>
        <v>0</v>
      </c>
    </row>
    <row r="70" spans="1:7" ht="15.75">
      <c r="A70" s="34">
        <v>5121</v>
      </c>
      <c r="B70" s="38" t="s">
        <v>40</v>
      </c>
      <c r="C70" s="36">
        <v>135</v>
      </c>
      <c r="D70" s="81">
        <f>ROUND(C70/0.702804,2)</f>
        <v>192.09</v>
      </c>
      <c r="E70" s="37">
        <f t="shared" si="4"/>
        <v>8.15</v>
      </c>
      <c r="F70" s="37">
        <f t="shared" si="6"/>
        <v>8.15</v>
      </c>
      <c r="G70" s="37">
        <f t="shared" si="5"/>
        <v>16.3</v>
      </c>
    </row>
    <row r="71" spans="1:7" ht="15.75">
      <c r="A71" s="34">
        <v>5232</v>
      </c>
      <c r="B71" s="38" t="s">
        <v>41</v>
      </c>
      <c r="C71" s="36">
        <v>14</v>
      </c>
      <c r="D71" s="81">
        <f t="shared" si="3"/>
        <v>19.92</v>
      </c>
      <c r="E71" s="37">
        <v>0.87</v>
      </c>
      <c r="F71" s="37">
        <v>0.94</v>
      </c>
      <c r="G71" s="37">
        <f t="shared" si="5"/>
        <v>1.88</v>
      </c>
    </row>
    <row r="72" spans="1:7" ht="15.75" hidden="1">
      <c r="A72" s="34">
        <v>5238</v>
      </c>
      <c r="B72" s="38" t="s">
        <v>43</v>
      </c>
      <c r="C72" s="36"/>
      <c r="D72" s="81">
        <f t="shared" si="3"/>
        <v>0</v>
      </c>
      <c r="E72" s="37">
        <f t="shared" si="4"/>
        <v>0</v>
      </c>
      <c r="F72" s="37">
        <f t="shared" si="6"/>
        <v>0</v>
      </c>
      <c r="G72" s="37">
        <f t="shared" si="5"/>
        <v>0</v>
      </c>
    </row>
    <row r="73" spans="1:7" ht="15" customHeight="1">
      <c r="A73" s="34">
        <v>5240</v>
      </c>
      <c r="B73" s="38" t="s">
        <v>44</v>
      </c>
      <c r="C73" s="36">
        <v>7</v>
      </c>
      <c r="D73" s="81">
        <f t="shared" si="3"/>
        <v>9.96</v>
      </c>
      <c r="E73" s="37">
        <f t="shared" si="4"/>
        <v>0.42</v>
      </c>
      <c r="F73" s="37">
        <f t="shared" si="6"/>
        <v>0.42</v>
      </c>
      <c r="G73" s="37">
        <f t="shared" si="5"/>
        <v>0.84</v>
      </c>
    </row>
    <row r="74" spans="1:7" ht="15.75" customHeight="1" hidden="1">
      <c r="A74" s="34">
        <v>5250</v>
      </c>
      <c r="B74" s="38" t="s">
        <v>45</v>
      </c>
      <c r="C74" s="36"/>
      <c r="D74" s="81">
        <f t="shared" si="3"/>
        <v>0</v>
      </c>
      <c r="E74" s="37"/>
      <c r="F74" s="37">
        <f>E74/11785*300</f>
        <v>0</v>
      </c>
      <c r="G74" s="37">
        <f>E74/11785*1000</f>
        <v>0</v>
      </c>
    </row>
    <row r="75" spans="1:7" ht="15.75" customHeight="1">
      <c r="A75" s="45"/>
      <c r="B75" s="50" t="s">
        <v>9</v>
      </c>
      <c r="C75" s="43">
        <f>SUM(C31:C74)</f>
        <v>34360.97</v>
      </c>
      <c r="D75" s="43">
        <f>SUM(D31:D74)</f>
        <v>48878.11999999998</v>
      </c>
      <c r="E75" s="44">
        <f>SUM(E31:E74)</f>
        <v>2073.75</v>
      </c>
      <c r="F75" s="44">
        <f>SUM(F31:F74)</f>
        <v>2107.56</v>
      </c>
      <c r="G75" s="44">
        <f>SUM(G31:G74)</f>
        <v>4215.12</v>
      </c>
    </row>
    <row r="76" spans="1:7" ht="15.75">
      <c r="A76" s="49"/>
      <c r="B76" s="50" t="s">
        <v>52</v>
      </c>
      <c r="C76" s="43">
        <f>C75+C29</f>
        <v>68588.70000000001</v>
      </c>
      <c r="D76" s="43">
        <f>D75+D29</f>
        <v>97579.79999999999</v>
      </c>
      <c r="E76" s="44">
        <f>E75+E29</f>
        <v>4140</v>
      </c>
      <c r="F76" s="44">
        <f>F75+F29</f>
        <v>4225</v>
      </c>
      <c r="G76" s="44">
        <f>G75+G29</f>
        <v>8450</v>
      </c>
    </row>
    <row r="77" spans="1:7" ht="15.75">
      <c r="A77" s="18"/>
      <c r="B77" s="24"/>
      <c r="C77" s="51"/>
      <c r="D77" s="51"/>
      <c r="E77" s="60"/>
      <c r="F77" s="60"/>
      <c r="G77" s="60"/>
    </row>
    <row r="78" spans="1:7" ht="15.75" customHeight="1">
      <c r="A78" s="125" t="s">
        <v>70</v>
      </c>
      <c r="B78" s="126"/>
      <c r="C78" s="53">
        <v>11785</v>
      </c>
      <c r="D78" s="53">
        <v>11785</v>
      </c>
      <c r="E78" s="61">
        <v>500</v>
      </c>
      <c r="F78" s="61">
        <v>500</v>
      </c>
      <c r="G78" s="61">
        <v>1000</v>
      </c>
    </row>
    <row r="79" spans="1:7" ht="15.75">
      <c r="A79" s="125" t="s">
        <v>117</v>
      </c>
      <c r="B79" s="126"/>
      <c r="C79" s="82">
        <f>C76/C78</f>
        <v>5.820000000000001</v>
      </c>
      <c r="D79" s="54">
        <f>D76/D78</f>
        <v>8.28</v>
      </c>
      <c r="E79" s="44">
        <f>ROUND(E76/E78,2)</f>
        <v>8.28</v>
      </c>
      <c r="F79" s="44">
        <f>ROUND(F76/F78,2)</f>
        <v>8.45</v>
      </c>
      <c r="G79" s="44">
        <f>ROUND(G76/G78,2)</f>
        <v>8.45</v>
      </c>
    </row>
    <row r="80" spans="1:7" ht="15.75">
      <c r="A80" s="24"/>
      <c r="B80" s="20"/>
      <c r="C80" s="20"/>
      <c r="D80" s="51"/>
      <c r="E80" s="60"/>
      <c r="F80" s="78"/>
      <c r="G80" s="78"/>
    </row>
    <row r="81" spans="1:7" s="4" customFormat="1" ht="15" customHeight="1">
      <c r="A81" s="125" t="s">
        <v>71</v>
      </c>
      <c r="B81" s="126"/>
      <c r="C81" s="52"/>
      <c r="D81" s="90"/>
      <c r="E81" s="91"/>
      <c r="F81" s="91"/>
      <c r="G81" s="91"/>
    </row>
    <row r="82" spans="1:7" s="4" customFormat="1" ht="15.75">
      <c r="A82" s="125" t="s">
        <v>118</v>
      </c>
      <c r="B82" s="126"/>
      <c r="C82" s="52"/>
      <c r="D82" s="52"/>
      <c r="E82" s="63"/>
      <c r="F82" s="63"/>
      <c r="G82" s="63"/>
    </row>
    <row r="83" spans="1:7" s="4" customFormat="1" ht="15.75">
      <c r="A83" s="56"/>
      <c r="B83" s="56"/>
      <c r="C83" s="56"/>
      <c r="D83" s="56"/>
      <c r="E83" s="92"/>
      <c r="F83" s="92"/>
      <c r="G83" s="92"/>
    </row>
    <row r="84" spans="1:7" s="4" customFormat="1" ht="15.75">
      <c r="A84" s="56" t="s">
        <v>72</v>
      </c>
      <c r="B84" s="56"/>
      <c r="C84" s="56"/>
      <c r="D84" s="56"/>
      <c r="E84" s="92"/>
      <c r="F84" s="92"/>
      <c r="G84" s="92"/>
    </row>
    <row r="85" spans="1:7" s="4" customFormat="1" ht="15.75">
      <c r="A85" s="56"/>
      <c r="B85" s="56"/>
      <c r="C85" s="56"/>
      <c r="D85" s="56"/>
      <c r="E85" s="92"/>
      <c r="F85" s="92"/>
      <c r="G85" s="92"/>
    </row>
    <row r="86" spans="1:7" s="4" customFormat="1" ht="15.75">
      <c r="A86" s="56" t="s">
        <v>83</v>
      </c>
      <c r="B86" s="57"/>
      <c r="C86" s="57"/>
      <c r="D86" s="57"/>
      <c r="E86" s="56"/>
      <c r="F86" s="56"/>
      <c r="G86" s="56"/>
    </row>
    <row r="87" spans="2:4" s="4" customFormat="1" ht="13.5" customHeight="1">
      <c r="B87" s="5" t="s">
        <v>73</v>
      </c>
      <c r="C87" s="5"/>
      <c r="D87" s="5"/>
    </row>
  </sheetData>
  <sheetProtection/>
  <mergeCells count="14">
    <mergeCell ref="A82:B82"/>
    <mergeCell ref="B8:E8"/>
    <mergeCell ref="B11:E11"/>
    <mergeCell ref="A78:B78"/>
    <mergeCell ref="A79:B79"/>
    <mergeCell ref="B12:E12"/>
    <mergeCell ref="A7:G7"/>
    <mergeCell ref="B13:E13"/>
    <mergeCell ref="A9:E9"/>
    <mergeCell ref="A10:E10"/>
    <mergeCell ref="A81:B81"/>
    <mergeCell ref="B1:F1"/>
    <mergeCell ref="F3:G3"/>
    <mergeCell ref="F4:G4"/>
  </mergeCells>
  <printOptions/>
  <pageMargins left="0.9453125" right="0.5671875" top="0.6692913385826772" bottom="0.984251968503937" header="0.5118110236220472" footer="0.5118110236220472"/>
  <pageSetup firstPageNumber="9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24.septembra noteikumos Nr.1002 „Sociālās integrācijas valsts aģentūras sniegto maksas pakalpojumu cenrādis”</dc:title>
  <dc:subject>Pielikums anotācijai</dc:subject>
  <dc:creator>Installer</dc:creator>
  <cp:keywords/>
  <dc:description>Inese Ķīse, 67021651, Inese.Kise@lm.gov.lv, fakss 67021678</dc:description>
  <cp:lastModifiedBy>Liga Juste</cp:lastModifiedBy>
  <cp:lastPrinted>2014-08-01T11:37:11Z</cp:lastPrinted>
  <dcterms:created xsi:type="dcterms:W3CDTF">2008-09-26T08:09:16Z</dcterms:created>
  <dcterms:modified xsi:type="dcterms:W3CDTF">2014-08-04T13:03:34Z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