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1485" windowWidth="13275" windowHeight="10200" tabRatio="741" activeTab="0"/>
  </bookViews>
  <sheets>
    <sheet name="Saturs" sheetId="1" r:id="rId1"/>
    <sheet name="8.1.1." sheetId="2" r:id="rId2"/>
    <sheet name="8.1.2." sheetId="3" r:id="rId3"/>
    <sheet name="8.1.3." sheetId="4" r:id="rId4"/>
    <sheet name="8.1.4." sheetId="5" r:id="rId5"/>
    <sheet name="8.1.5." sheetId="6" r:id="rId6"/>
    <sheet name="8.1.6." sheetId="7" r:id="rId7"/>
    <sheet name="8.2.1." sheetId="8" r:id="rId8"/>
    <sheet name="8.2.2." sheetId="9" r:id="rId9"/>
    <sheet name="8.2.3." sheetId="10" r:id="rId10"/>
    <sheet name="8.3.1." sheetId="11" r:id="rId11"/>
    <sheet name="8.3.2." sheetId="12" r:id="rId12"/>
    <sheet name="8.3.3." sheetId="13" r:id="rId13"/>
  </sheets>
  <definedNames>
    <definedName name="_xlnm.Print_Titles" localSheetId="9">'8.2.3.'!$16:$17</definedName>
    <definedName name="_xlnm.Print_Titles" localSheetId="11">'8.3.2.'!$16:$17</definedName>
  </definedNames>
  <calcPr fullCalcOnLoad="1"/>
</workbook>
</file>

<file path=xl/sharedStrings.xml><?xml version="1.0" encoding="utf-8"?>
<sst xmlns="http://schemas.openxmlformats.org/spreadsheetml/2006/main" count="920" uniqueCount="129">
  <si>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</si>
  <si>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</si>
  <si>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</si>
  <si>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</si>
  <si>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</si>
  <si>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</si>
  <si>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</si>
  <si>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</si>
  <si>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</si>
  <si>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</si>
  <si>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Informācijas sistēmas uzturēšana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</si>
  <si>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</si>
  <si>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</si>
  <si>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</si>
  <si>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</si>
  <si>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Transportlīdzekļu noma</t>
  </si>
  <si>
    <t> Pārējie iepriekš neklasificētie pakalpojumu veidi</t>
  </si>
  <si>
    <t> Biroja preces</t>
  </si>
  <si>
    <t> Inventārs</t>
  </si>
  <si>
    <t> Kurināmais</t>
  </si>
  <si>
    <t> Degviela</t>
  </si>
  <si>
    <t> Kārtējā remonta un iestāžu uzturēšanas materiāli</t>
  </si>
  <si>
    <t> Mīkstais inventārs</t>
  </si>
  <si>
    <t>Budžeta iestāžu dabas resursu nodokļa maksājumi</t>
  </si>
  <si>
    <t xml:space="preserve"> Saimniecības pamatlīdzekļi</t>
  </si>
  <si>
    <t> Pārējie budžeta iestāžu pārskaitītie nodokļi un nodevas</t>
  </si>
  <si>
    <t> Izdevumi par ūdeni un kanalizāciju</t>
  </si>
  <si>
    <t> Izdevumi par elektroenerģiju</t>
  </si>
  <si>
    <t> Izdevumi periodikas iegādei</t>
  </si>
  <si>
    <t>Pakalpojumu izmaksas kopā</t>
  </si>
  <si>
    <t>Pārējie sakaru pakalpojumi</t>
  </si>
  <si>
    <t>Iekārtas, inventāra un aparatūras remonts, tehniskā apkalpošana</t>
  </si>
  <si>
    <t>Normatīvajos aktos noteiktie darba devēja veselības izdevumi darba ņēmējiem</t>
  </si>
  <si>
    <t>Pārējie iestādes administratīvie izdevumi un ar iestādes darbības nodrošināšanu saistītie pakalpojumi</t>
  </si>
  <si>
    <t>Ēku, būvju un telpu remonts</t>
  </si>
  <si>
    <t>Pārējie informācijas tehnoloģiju pakalpojumi</t>
  </si>
  <si>
    <t>Pamatlīdzekļu izveidošana un nepabeigtā būvniecība</t>
  </si>
  <si>
    <t>Kapitālais remonts un rekonstrukcija</t>
  </si>
  <si>
    <t>Ēdināšanas izdevumi</t>
  </si>
  <si>
    <t xml:space="preserve"> Budžeta iestāžu pievienotās vērtības nodokļa maksājumi </t>
  </si>
  <si>
    <t>Iekārtu un inventāra īre un noma</t>
  </si>
  <si>
    <t>8.1. Diētiskā ēdināšana (izglītojamiem un darbiniekiem)</t>
  </si>
  <si>
    <t>8.1.1. Brokastis</t>
  </si>
  <si>
    <t>8. Ēdināšanas pakalpojumi</t>
  </si>
  <si>
    <t>Administratīvie izdevumi un sabiedriskās attiecības, kursu un semināru organizēšana</t>
  </si>
  <si>
    <t>Virtuves inventārs, trauki un galda piederumi</t>
  </si>
  <si>
    <t>Mācību līdzekļi un materiāli</t>
  </si>
  <si>
    <t>Saimniecības pamatlīdzekļi</t>
  </si>
  <si>
    <t>8.1.2. Pirmais ēdiens</t>
  </si>
  <si>
    <t>8.1.3. Otrais ēdiens</t>
  </si>
  <si>
    <t>8.1.4. Dzēriens</t>
  </si>
  <si>
    <t>8.1.5. Deserts</t>
  </si>
  <si>
    <t>8.1.6. Vakariņas</t>
  </si>
  <si>
    <t>8.2. Ēdināšana trīs reizes dienā bērniem no 2 līdz 14 gadu vecumam (vienai personai)</t>
  </si>
  <si>
    <t>8.2.1. Brokastis</t>
  </si>
  <si>
    <t>8.2.2. Pusdienas</t>
  </si>
  <si>
    <t>8.2.3. Vakariņas</t>
  </si>
  <si>
    <t>8.3. Ēdināšana trīs reizes dienā  (vienai personai)</t>
  </si>
  <si>
    <t>8.3.1. Brokastis</t>
  </si>
  <si>
    <t>8.3.2. Pusdienas</t>
  </si>
  <si>
    <t>8.3.3. Vakariņas</t>
  </si>
  <si>
    <t>SASKAŅOTS</t>
  </si>
  <si>
    <t>Sociālās integrācijas valsts aģentūras</t>
  </si>
  <si>
    <t>direktora p.i. I.Misūna</t>
  </si>
  <si>
    <t>Atalgojums</t>
  </si>
  <si>
    <t>Darba devēja valsts sociālās apdrošināšanas obligātās iemaksas, sociāla rakstura pabalsti un kompensācijas</t>
  </si>
  <si>
    <t xml:space="preserve">                                                                   (amats)    (vārds, uzvārds)    (paraksts)</t>
  </si>
  <si>
    <t>Izmaksu apjoms noteiktā laikposmā viena maksas pakalpojuma veida nodrošināšanai (2014) un turpmākajos gados</t>
  </si>
  <si>
    <t>Maksas pakalpojuma vienību skaits noteiktā laikposmā (gab.)</t>
  </si>
  <si>
    <t>Prognozētais maksas pakalpojumu skaits gadā (gab.)*</t>
  </si>
  <si>
    <t>Piezīme. *Ailes neaizpilda, ja izvēlētais laikposms ir viens gads.</t>
  </si>
  <si>
    <t>(amats)   (Vārds, Uzvārds)  (paraksts)</t>
  </si>
  <si>
    <t>Satura rādītājs</t>
  </si>
  <si>
    <t>Izmaksu apjoms noteiktā laikposmā viena maksas pakalpojuma veida nodrošināšanai (2014.gada I.pusgads)</t>
  </si>
  <si>
    <t>Izmaksu apjoms noteiktā laikposmā viena maksas pakalpojuma veida nodrošināšanai (2014.gada II.pusgads)</t>
  </si>
  <si>
    <t xml:space="preserve">Maksas pakalpojuma vienību skaits noteiktā laikposmā </t>
  </si>
  <si>
    <t>Maksas pakalpojuma izcenojums (euro)</t>
  </si>
  <si>
    <t>Izmaksu apjoms noteiktā laikposmā viena maksas pakalpojuma veida nodrošināšanai (2014.gads)</t>
  </si>
  <si>
    <t xml:space="preserve">Izmaksu apjoms noteiktā laikposmā viena maksas pakalpojuma veida nodrošināšanai (2014) </t>
  </si>
  <si>
    <t>Izmaksu apjoms noteiktā laikposmā viena maksas pakalpojuma veida nodrošināšanai (2014)</t>
  </si>
  <si>
    <t>Izmaksu apjoms noteiktā laikposmā viena maksas pakalpojuma veida nodrošināšanai (2014) un turpmākajos gados euro</t>
  </si>
  <si>
    <t>Izmaksu apjoms noteiktā laikposmā viena maksas pakalpojuma veida nodrošināšanai (2014.gada II pusgads)</t>
  </si>
  <si>
    <t>Izmaksu apjoms noteiktā laikposmā viena maksas pakalpojuma veida nodrošināšanai (2014.gada I pusgads)</t>
  </si>
  <si>
    <t>Izmaksu apjoms noteiktā laikposmā viena maksas pakalpojuma veida nodrošināšanai (2014.)</t>
  </si>
  <si>
    <t>2014. gada 30.aprīlī</t>
  </si>
  <si>
    <t>Aprēķinu sastādīja: SIVA Finanšu nodaļas vecākā finanšu ekonomiste Anita Ozoliņa</t>
  </si>
  <si>
    <t>6.pielikums</t>
  </si>
  <si>
    <t xml:space="preserve"> Brokastis (izglītojamiem un darbiniekiem) </t>
  </si>
  <si>
    <t>8.1.1.</t>
  </si>
  <si>
    <t xml:space="preserve"> Pirmais ēdiens (izglītojamiem un darbiniekiem) </t>
  </si>
  <si>
    <t>8.1.2.</t>
  </si>
  <si>
    <t xml:space="preserve"> Otrais ēdiens (izglītojamiem un darbiniekiem) </t>
  </si>
  <si>
    <t>8.1.3.</t>
  </si>
  <si>
    <t xml:space="preserve"> Dzēriens (izglītojamiem un darbiniekiem) </t>
  </si>
  <si>
    <t>8.1.4.</t>
  </si>
  <si>
    <t xml:space="preserve"> Deserts (izglītojamiem un darbiniekiem) </t>
  </si>
  <si>
    <t>8.1.5.</t>
  </si>
  <si>
    <t>Vakariņas (izglītojamiem un darbiniekiem)</t>
  </si>
  <si>
    <t xml:space="preserve">8.1.6. </t>
  </si>
  <si>
    <t xml:space="preserve"> Ēdināšana trīs reizes dienā bērniem no 2 līdz 14 gadu vecumam (vienai personai)</t>
  </si>
  <si>
    <t>8.2.</t>
  </si>
  <si>
    <t xml:space="preserve"> Brokastis</t>
  </si>
  <si>
    <t>8.2.1.</t>
  </si>
  <si>
    <t xml:space="preserve"> Vakariņas</t>
  </si>
  <si>
    <t>8.3.3.</t>
  </si>
  <si>
    <t xml:space="preserve"> Pusdienas</t>
  </si>
  <si>
    <t>8.3.2.</t>
  </si>
  <si>
    <t>8.3.1.</t>
  </si>
  <si>
    <t>Ēdināšana trīs reizes dienā  (vienai personai)</t>
  </si>
  <si>
    <t xml:space="preserve">8.3. </t>
  </si>
  <si>
    <t>8.2.3.</t>
  </si>
  <si>
    <t>8.2.2.</t>
  </si>
  <si>
    <t xml:space="preserve">Ministru kabineta noteikumu projekta "Grozījumi Ministru kabineta   </t>
  </si>
  <si>
    <t xml:space="preserve">2013.gada 24.septembra noteikumos Nr.1002 "Sociālās </t>
  </si>
  <si>
    <t xml:space="preserve">integrācijas valstas aģentūras sniegto maksas  pakalpojumu cenrādis"" </t>
  </si>
  <si>
    <t>sākotnējās ietekmes novērtējuma ziņojumam (anotācijai)</t>
  </si>
  <si>
    <t>Labklājības ministrs</t>
  </si>
  <si>
    <t>I.Viņķele</t>
  </si>
  <si>
    <t>U.Augulis</t>
  </si>
  <si>
    <t xml:space="preserve"> I.Ķīse, 67021651</t>
  </si>
  <si>
    <t>Inese.Kise@lm.gov.lv,</t>
  </si>
  <si>
    <t>fakss 67021678</t>
  </si>
  <si>
    <t>Izmaksu apjoms noteiktā laikposmā viena maksas pakalpojuma veida nodrošināšanai</t>
  </si>
  <si>
    <t>2015.gads un turpmāk</t>
  </si>
  <si>
    <t xml:space="preserve">Prognozētie ieņēmumi gadā (euro)* </t>
  </si>
  <si>
    <t xml:space="preserve">Izmaksu apjoms noteiktā laikposmā viena maksas pakalpojuma veida nodrošināšanai </t>
  </si>
  <si>
    <t xml:space="preserve">Maksas pakalpojuma izcenojums (euro) </t>
  </si>
  <si>
    <t>Prognozētie ieņēmumi gadā (euro)*</t>
  </si>
  <si>
    <t>04.08.2014. 12:53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</si>
</sst>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00000"/>
    <numFmt numFmtId="188" formatCode="0.0"/>
  </numFmts>
  <fonts count="5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0" xfId="57" applyFont="1" applyBorder="1">
      <alignment/>
      <protection/>
    </xf>
    <xf numFmtId="0" fontId="3" fillId="0" borderId="0" xfId="57" applyFont="1">
      <alignment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57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11" xfId="57" applyFont="1" applyBorder="1" applyAlignment="1">
      <alignment wrapText="1"/>
      <protection/>
    </xf>
    <xf numFmtId="0" fontId="3" fillId="0" borderId="0" xfId="57" applyFont="1" applyBorder="1">
      <alignment/>
      <protection/>
    </xf>
    <xf numFmtId="0" fontId="3" fillId="0" borderId="10" xfId="57" applyFont="1" applyBorder="1" applyAlignment="1">
      <alignment wrapText="1"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1" fillId="0" borderId="11" xfId="57" applyFont="1" applyBorder="1" applyAlignment="1">
      <alignment wrapText="1"/>
      <protection/>
    </xf>
    <xf numFmtId="2" fontId="5" fillId="0" borderId="10" xfId="0" applyNumberFormat="1" applyFont="1" applyBorder="1" applyAlignment="1">
      <alignment horizontal="center"/>
    </xf>
    <xf numFmtId="0" fontId="1" fillId="0" borderId="10" xfId="57" applyFont="1" applyBorder="1" applyAlignment="1">
      <alignment wrapText="1"/>
      <protection/>
    </xf>
    <xf numFmtId="0" fontId="1" fillId="0" borderId="10" xfId="57" applyFont="1" applyBorder="1">
      <alignment/>
      <protection/>
    </xf>
    <xf numFmtId="0" fontId="1" fillId="0" borderId="0" xfId="0" applyFont="1" applyBorder="1" applyAlignment="1">
      <alignment horizontal="left" wrapText="1"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1" fillId="0" borderId="0" xfId="57" applyFont="1" applyAlignment="1">
      <alignment horizontal="center"/>
      <protection/>
    </xf>
    <xf numFmtId="0" fontId="1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11" xfId="57" applyFont="1" applyBorder="1" applyAlignment="1">
      <alignment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vertical="top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0" xfId="57" applyFont="1" applyBorder="1" applyAlignment="1">
      <alignment vertical="top" wrapText="1"/>
      <protection/>
    </xf>
    <xf numFmtId="0" fontId="3" fillId="0" borderId="10" xfId="57" applyFont="1" applyBorder="1" applyAlignment="1">
      <alignment vertical="top"/>
      <protection/>
    </xf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" fillId="0" borderId="0" xfId="57" applyFont="1" applyBorder="1" applyAlignment="1">
      <alignment wrapText="1"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1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57" applyFont="1" applyAlignment="1">
      <alignment vertical="top" wrapText="1"/>
      <protection/>
    </xf>
    <xf numFmtId="0" fontId="1" fillId="0" borderId="11" xfId="57" applyFont="1" applyBorder="1" applyAlignment="1">
      <alignment vertical="top" wrapText="1"/>
      <protection/>
    </xf>
    <xf numFmtId="0" fontId="3" fillId="0" borderId="0" xfId="0" applyFont="1" applyAlignment="1">
      <alignment horizontal="right"/>
    </xf>
    <xf numFmtId="0" fontId="3" fillId="0" borderId="0" xfId="57" applyFont="1" applyBorder="1" applyAlignment="1">
      <alignment vertical="top" wrapText="1"/>
      <protection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57" applyFont="1" applyBorder="1" applyAlignment="1">
      <alignment vertical="top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0" xfId="57" applyFont="1" applyAlignment="1">
      <alignment wrapText="1"/>
      <protection/>
    </xf>
    <xf numFmtId="0" fontId="1" fillId="0" borderId="11" xfId="57" applyFont="1" applyBorder="1" applyAlignment="1">
      <alignment wrapText="1"/>
      <protection/>
    </xf>
    <xf numFmtId="0" fontId="3" fillId="0" borderId="0" xfId="57" applyFont="1" applyAlignment="1">
      <alignment wrapText="1"/>
      <protection/>
    </xf>
    <xf numFmtId="0" fontId="3" fillId="0" borderId="11" xfId="57" applyFont="1" applyBorder="1" applyAlignment="1">
      <alignment wrapText="1"/>
      <protection/>
    </xf>
    <xf numFmtId="0" fontId="3" fillId="0" borderId="0" xfId="57" applyFont="1" applyAlignment="1">
      <alignment vertical="top" wrapText="1"/>
      <protection/>
    </xf>
    <xf numFmtId="0" fontId="3" fillId="0" borderId="11" xfId="57" applyFont="1" applyBorder="1" applyAlignment="1">
      <alignment vertical="top" wrapText="1"/>
      <protection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53" applyFont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Layout" workbookViewId="0" topLeftCell="A1">
      <selection activeCell="H71" sqref="H71:H74"/>
    </sheetView>
  </sheetViews>
  <sheetFormatPr defaultColWidth="9.140625" defaultRowHeight="12.75"/>
  <cols>
    <col min="2" max="2" width="9.00390625" style="39" customWidth="1"/>
    <col min="10" max="10" width="12.57421875" style="0" customWidth="1"/>
    <col min="11" max="11" width="9.140625" style="0" hidden="1" customWidth="1"/>
  </cols>
  <sheetData>
    <row r="1" spans="1:14" ht="15.75" customHeight="1">
      <c r="A1" s="40"/>
      <c r="B1" s="40"/>
      <c r="C1" s="96" t="s">
        <v>86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.75" customHeight="1">
      <c r="A2" s="40"/>
      <c r="B2" s="96" t="s">
        <v>112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5.75" customHeight="1">
      <c r="A3" s="96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.75" customHeight="1">
      <c r="A4" s="40"/>
      <c r="B4" s="96" t="s">
        <v>114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5">
      <c r="A5" s="40"/>
      <c r="B5" s="40"/>
      <c r="C5" s="40"/>
      <c r="D5" s="40"/>
      <c r="E5" s="41"/>
      <c r="F5" s="96" t="s">
        <v>115</v>
      </c>
      <c r="G5" s="96"/>
      <c r="H5" s="96"/>
      <c r="I5" s="96"/>
      <c r="J5" s="96"/>
      <c r="K5" s="96"/>
      <c r="L5" s="96"/>
      <c r="M5" s="96"/>
      <c r="N5" s="96"/>
    </row>
    <row r="6" spans="1:14" ht="15">
      <c r="A6" s="40"/>
      <c r="B6" s="40"/>
      <c r="C6" s="40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5">
      <c r="A7" s="40"/>
      <c r="B7" s="40"/>
      <c r="C7" s="40"/>
      <c r="D7" s="40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5">
      <c r="A8" s="40"/>
      <c r="B8" s="40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2:11" ht="12.75">
      <c r="B9" s="38"/>
      <c r="C9" s="34"/>
      <c r="D9" s="34"/>
      <c r="E9" s="34"/>
      <c r="F9" s="34"/>
      <c r="G9" s="34"/>
      <c r="H9" s="34"/>
      <c r="I9" s="34"/>
      <c r="J9" s="34"/>
      <c r="K9" s="34"/>
    </row>
    <row r="10" spans="2:11" ht="12.75">
      <c r="B10" s="38"/>
      <c r="C10" s="34"/>
      <c r="D10" s="34"/>
      <c r="E10" s="34"/>
      <c r="F10" s="34"/>
      <c r="G10" s="34"/>
      <c r="H10" s="34"/>
      <c r="I10" s="34"/>
      <c r="J10" s="34"/>
      <c r="K10" s="34"/>
    </row>
    <row r="11" spans="1:14" ht="18.75">
      <c r="A11" s="95" t="s">
        <v>72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2:11" ht="12.75">
      <c r="B12" s="38"/>
      <c r="C12" s="34"/>
      <c r="D12" s="34"/>
      <c r="E12" s="34"/>
      <c r="F12" s="34"/>
      <c r="G12" s="34"/>
      <c r="H12" s="34"/>
      <c r="I12" s="34"/>
      <c r="J12" s="34"/>
      <c r="K12" s="34"/>
    </row>
    <row r="13" spans="2:11" ht="12.75">
      <c r="B13" s="38"/>
      <c r="C13" s="34"/>
      <c r="D13" s="34"/>
      <c r="E13" s="34"/>
      <c r="F13" s="34"/>
      <c r="G13" s="34"/>
      <c r="H13" s="34"/>
      <c r="I13" s="34"/>
      <c r="J13" s="34"/>
      <c r="K13" s="34"/>
    </row>
    <row r="14" spans="2:11" ht="18.75" customHeight="1">
      <c r="B14" s="36" t="s">
        <v>88</v>
      </c>
      <c r="C14" s="94" t="s">
        <v>87</v>
      </c>
      <c r="D14" s="94"/>
      <c r="E14" s="94"/>
      <c r="F14" s="94"/>
      <c r="G14" s="94"/>
      <c r="H14" s="94"/>
      <c r="I14" s="94"/>
      <c r="J14" s="94"/>
      <c r="K14" s="35"/>
    </row>
    <row r="15" spans="2:11" ht="18.75" customHeight="1">
      <c r="B15" s="36" t="s">
        <v>90</v>
      </c>
      <c r="C15" s="94" t="s">
        <v>89</v>
      </c>
      <c r="D15" s="94"/>
      <c r="E15" s="94"/>
      <c r="F15" s="94"/>
      <c r="G15" s="94"/>
      <c r="H15" s="94"/>
      <c r="I15" s="94"/>
      <c r="J15" s="94"/>
      <c r="K15" s="35"/>
    </row>
    <row r="16" spans="2:11" ht="18.75" customHeight="1">
      <c r="B16" s="36" t="s">
        <v>92</v>
      </c>
      <c r="C16" s="94" t="s">
        <v>91</v>
      </c>
      <c r="D16" s="94"/>
      <c r="E16" s="94"/>
      <c r="F16" s="94"/>
      <c r="G16" s="94"/>
      <c r="H16" s="94"/>
      <c r="I16" s="94"/>
      <c r="J16" s="94"/>
      <c r="K16" s="94"/>
    </row>
    <row r="17" spans="2:11" ht="18.75" customHeight="1">
      <c r="B17" s="36" t="s">
        <v>94</v>
      </c>
      <c r="C17" s="94" t="s">
        <v>93</v>
      </c>
      <c r="D17" s="94"/>
      <c r="E17" s="94"/>
      <c r="F17" s="94"/>
      <c r="G17" s="94"/>
      <c r="H17" s="94"/>
      <c r="I17" s="94"/>
      <c r="J17" s="94"/>
      <c r="K17" s="35"/>
    </row>
    <row r="18" spans="2:11" ht="18.75" customHeight="1">
      <c r="B18" s="36" t="s">
        <v>96</v>
      </c>
      <c r="C18" s="94" t="s">
        <v>95</v>
      </c>
      <c r="D18" s="94"/>
      <c r="E18" s="94"/>
      <c r="F18" s="94"/>
      <c r="G18" s="94"/>
      <c r="H18" s="94"/>
      <c r="I18" s="94"/>
      <c r="J18" s="94"/>
      <c r="K18" s="94"/>
    </row>
    <row r="19" spans="2:11" ht="18.75" customHeight="1">
      <c r="B19" s="36" t="s">
        <v>98</v>
      </c>
      <c r="C19" s="94" t="s">
        <v>97</v>
      </c>
      <c r="D19" s="94"/>
      <c r="E19" s="94"/>
      <c r="F19" s="94"/>
      <c r="G19" s="94"/>
      <c r="H19" s="94"/>
      <c r="I19" s="94"/>
      <c r="J19" s="94"/>
      <c r="K19" s="35"/>
    </row>
    <row r="20" spans="2:11" ht="18.75" customHeight="1">
      <c r="B20" s="36" t="s">
        <v>100</v>
      </c>
      <c r="C20" s="94" t="s">
        <v>99</v>
      </c>
      <c r="D20" s="94"/>
      <c r="E20" s="94"/>
      <c r="F20" s="94"/>
      <c r="G20" s="94"/>
      <c r="H20" s="94"/>
      <c r="I20" s="94"/>
      <c r="J20" s="94"/>
      <c r="K20" s="94"/>
    </row>
    <row r="21" spans="2:11" ht="18.75" customHeight="1">
      <c r="B21" s="36" t="s">
        <v>102</v>
      </c>
      <c r="C21" s="94" t="s">
        <v>101</v>
      </c>
      <c r="D21" s="94"/>
      <c r="E21" s="94"/>
      <c r="F21" s="35"/>
      <c r="G21" s="35"/>
      <c r="H21" s="35"/>
      <c r="I21" s="35"/>
      <c r="J21" s="35"/>
      <c r="K21" s="35"/>
    </row>
    <row r="22" spans="2:11" ht="18.75" customHeight="1">
      <c r="B22" s="36" t="s">
        <v>111</v>
      </c>
      <c r="C22" s="94" t="s">
        <v>105</v>
      </c>
      <c r="D22" s="94"/>
      <c r="E22" s="94"/>
      <c r="F22" s="35"/>
      <c r="G22" s="35"/>
      <c r="H22" s="35"/>
      <c r="I22" s="35"/>
      <c r="J22" s="35"/>
      <c r="K22" s="35"/>
    </row>
    <row r="23" spans="2:11" ht="18.75" customHeight="1">
      <c r="B23" s="36" t="s">
        <v>110</v>
      </c>
      <c r="C23" s="94" t="s">
        <v>103</v>
      </c>
      <c r="D23" s="94"/>
      <c r="E23" s="94"/>
      <c r="F23" s="35"/>
      <c r="G23" s="35"/>
      <c r="H23" s="35"/>
      <c r="I23" s="35"/>
      <c r="J23" s="35"/>
      <c r="K23" s="35"/>
    </row>
    <row r="24" spans="2:11" ht="18.75" customHeight="1">
      <c r="B24" s="36" t="s">
        <v>109</v>
      </c>
      <c r="C24" s="94" t="s">
        <v>108</v>
      </c>
      <c r="D24" s="94"/>
      <c r="E24" s="94"/>
      <c r="F24" s="97"/>
      <c r="G24" s="97"/>
      <c r="H24" s="97"/>
      <c r="I24" s="97"/>
      <c r="J24" s="97"/>
      <c r="K24" s="35"/>
    </row>
    <row r="25" spans="2:11" ht="18.75" customHeight="1">
      <c r="B25" s="36" t="s">
        <v>107</v>
      </c>
      <c r="C25" s="94" t="s">
        <v>101</v>
      </c>
      <c r="D25" s="94"/>
      <c r="E25" s="94"/>
      <c r="F25" s="35"/>
      <c r="G25" s="35"/>
      <c r="H25" s="35"/>
      <c r="I25" s="35"/>
      <c r="J25" s="35"/>
      <c r="K25" s="35"/>
    </row>
    <row r="26" spans="2:11" ht="18.75" customHeight="1">
      <c r="B26" s="36" t="s">
        <v>106</v>
      </c>
      <c r="C26" s="94" t="s">
        <v>105</v>
      </c>
      <c r="D26" s="94"/>
      <c r="E26" s="94"/>
      <c r="F26" s="35"/>
      <c r="G26" s="35"/>
      <c r="H26" s="35"/>
      <c r="I26" s="35"/>
      <c r="J26" s="35"/>
      <c r="K26" s="35"/>
    </row>
    <row r="27" spans="2:11" ht="18.75" customHeight="1">
      <c r="B27" s="36" t="s">
        <v>104</v>
      </c>
      <c r="C27" s="94" t="s">
        <v>103</v>
      </c>
      <c r="D27" s="94"/>
      <c r="E27" s="94"/>
      <c r="F27" s="35"/>
      <c r="G27" s="35"/>
      <c r="H27" s="35"/>
      <c r="I27" s="35"/>
      <c r="J27" s="35"/>
      <c r="K27" s="35"/>
    </row>
    <row r="28" spans="2:11" ht="12.75">
      <c r="B28" s="38"/>
      <c r="C28" s="34"/>
      <c r="D28" s="34"/>
      <c r="E28" s="34"/>
      <c r="F28" s="34"/>
      <c r="G28" s="34"/>
      <c r="H28" s="34"/>
      <c r="I28" s="34"/>
      <c r="J28" s="34"/>
      <c r="K28" s="34"/>
    </row>
    <row r="29" spans="2:11" ht="12.75">
      <c r="B29" s="38"/>
      <c r="C29" s="34"/>
      <c r="D29" s="34"/>
      <c r="E29" s="34"/>
      <c r="F29" s="34"/>
      <c r="G29" s="34"/>
      <c r="H29" s="34"/>
      <c r="I29" s="34"/>
      <c r="J29" s="34"/>
      <c r="K29" s="34"/>
    </row>
    <row r="30" spans="2:11" ht="12.75">
      <c r="B30" s="38"/>
      <c r="C30" s="34"/>
      <c r="D30" s="34"/>
      <c r="E30" s="34"/>
      <c r="F30" s="34"/>
      <c r="G30" s="34"/>
      <c r="H30" s="34"/>
      <c r="I30" s="34"/>
      <c r="J30" s="34"/>
      <c r="K30" s="34"/>
    </row>
    <row r="31" spans="2:11" ht="12.75">
      <c r="B31" s="38"/>
      <c r="C31" s="34"/>
      <c r="D31" s="34"/>
      <c r="E31" s="34"/>
      <c r="F31" s="34"/>
      <c r="G31" s="34"/>
      <c r="H31" s="34"/>
      <c r="I31" s="34"/>
      <c r="J31" s="34"/>
      <c r="K31" s="34"/>
    </row>
    <row r="32" spans="2:11" ht="12.75">
      <c r="B32" s="38"/>
      <c r="C32" s="34"/>
      <c r="D32" s="34"/>
      <c r="E32" s="34"/>
      <c r="F32" s="34"/>
      <c r="G32" s="34"/>
      <c r="H32" s="34"/>
      <c r="I32" s="34"/>
      <c r="J32" s="34"/>
      <c r="K32" s="34"/>
    </row>
    <row r="33" spans="2:11" ht="12.75">
      <c r="B33" s="38"/>
      <c r="C33" s="34"/>
      <c r="D33" s="34"/>
      <c r="E33" s="34"/>
      <c r="F33" s="34"/>
      <c r="G33" s="34"/>
      <c r="H33" s="34"/>
      <c r="I33" s="34"/>
      <c r="J33" s="34"/>
      <c r="K33" s="34"/>
    </row>
  </sheetData>
  <sheetProtection/>
  <mergeCells count="20">
    <mergeCell ref="C1:N1"/>
    <mergeCell ref="B2:N2"/>
    <mergeCell ref="A3:N3"/>
    <mergeCell ref="B4:N4"/>
    <mergeCell ref="C24:J24"/>
    <mergeCell ref="C25:E25"/>
    <mergeCell ref="C17:J17"/>
    <mergeCell ref="C18:K18"/>
    <mergeCell ref="C19:J19"/>
    <mergeCell ref="C14:J14"/>
    <mergeCell ref="C15:J15"/>
    <mergeCell ref="C16:K16"/>
    <mergeCell ref="A11:N11"/>
    <mergeCell ref="F5:N5"/>
    <mergeCell ref="C26:E26"/>
    <mergeCell ref="C27:E27"/>
    <mergeCell ref="C21:E21"/>
    <mergeCell ref="C20:K20"/>
    <mergeCell ref="C22:E22"/>
    <mergeCell ref="C23:E23"/>
  </mergeCells>
  <printOptions/>
  <pageMargins left="0.7086614173228347" right="0.5666666666666667" top="0.984375" bottom="0.7480314960629921" header="0.31496062992125984" footer="0.31496062992125984"/>
  <pageSetup horizontalDpi="600" verticalDpi="600" orientation="portrait" paperSize="9" scale="70" r:id="rId1"/>
  <headerFoot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77"/>
  <sheetViews>
    <sheetView view="pageLayout" workbookViewId="0" topLeftCell="A1">
      <selection activeCell="G3" sqref="G3"/>
    </sheetView>
  </sheetViews>
  <sheetFormatPr defaultColWidth="9.140625" defaultRowHeight="12.75"/>
  <cols>
    <col min="1" max="1" width="13.421875" style="8" customWidth="1"/>
    <col min="2" max="2" width="99.7109375" style="8" customWidth="1"/>
    <col min="3" max="3" width="13.8515625" style="8" hidden="1" customWidth="1"/>
    <col min="4" max="4" width="14.8515625" style="8" hidden="1" customWidth="1"/>
    <col min="5" max="6" width="21.57421875" style="8" hidden="1" customWidth="1"/>
    <col min="7" max="7" width="40.421875" style="8" customWidth="1"/>
    <col min="8" max="16384" width="9.140625" style="8" customWidth="1"/>
  </cols>
  <sheetData>
    <row r="1" spans="1:7" ht="15.75">
      <c r="A1" s="35"/>
      <c r="B1" s="42"/>
      <c r="C1" s="42"/>
      <c r="D1" s="42"/>
      <c r="E1" s="42"/>
      <c r="F1" s="43"/>
      <c r="G1" s="43" t="s">
        <v>61</v>
      </c>
    </row>
    <row r="2" spans="1:7" ht="15.75">
      <c r="A2" s="35"/>
      <c r="B2" s="43"/>
      <c r="C2" s="43"/>
      <c r="D2" s="43"/>
      <c r="E2" s="43"/>
      <c r="F2" s="43"/>
      <c r="G2" s="43" t="s">
        <v>62</v>
      </c>
    </row>
    <row r="3" spans="1:7" ht="15.75">
      <c r="A3" s="35"/>
      <c r="B3" s="43"/>
      <c r="C3" s="43"/>
      <c r="D3" s="43"/>
      <c r="E3" s="43"/>
      <c r="F3" s="44" t="s">
        <v>63</v>
      </c>
      <c r="G3" s="124" t="s">
        <v>63</v>
      </c>
    </row>
    <row r="4" spans="1:7" ht="15.75">
      <c r="A4" s="35"/>
      <c r="B4" s="42"/>
      <c r="C4" s="42"/>
      <c r="D4" s="42"/>
      <c r="E4" s="42"/>
      <c r="F4" s="43"/>
      <c r="G4" s="43" t="s">
        <v>66</v>
      </c>
    </row>
    <row r="5" spans="1:7" ht="15.75">
      <c r="A5" s="35"/>
      <c r="B5" s="35"/>
      <c r="C5" s="35"/>
      <c r="D5" s="35"/>
      <c r="E5" s="35"/>
      <c r="F5" s="45"/>
      <c r="G5" s="43" t="s">
        <v>84</v>
      </c>
    </row>
    <row r="6" spans="1:7" ht="15.75">
      <c r="A6" s="35"/>
      <c r="B6" s="35"/>
      <c r="C6" s="35"/>
      <c r="D6" s="35"/>
      <c r="E6" s="35"/>
      <c r="F6" s="45"/>
      <c r="G6" s="43"/>
    </row>
    <row r="7" spans="1:7" ht="18.75">
      <c r="A7" s="99" t="s">
        <v>9</v>
      </c>
      <c r="B7" s="99"/>
      <c r="C7" s="99"/>
      <c r="D7" s="99"/>
      <c r="E7" s="99"/>
      <c r="F7" s="99"/>
      <c r="G7" s="99"/>
    </row>
    <row r="8" spans="1:7" ht="15.75">
      <c r="A8" s="35"/>
      <c r="B8" s="98"/>
      <c r="C8" s="98"/>
      <c r="D8" s="98"/>
      <c r="E8" s="98"/>
      <c r="F8" s="98"/>
      <c r="G8" s="98"/>
    </row>
    <row r="9" spans="1:7" ht="15.75" customHeight="1">
      <c r="A9" s="94" t="s">
        <v>1</v>
      </c>
      <c r="B9" s="94"/>
      <c r="C9" s="94"/>
      <c r="D9" s="94"/>
      <c r="E9" s="94"/>
      <c r="F9" s="94"/>
      <c r="G9" s="94"/>
    </row>
    <row r="10" spans="1:7" ht="15.75" customHeight="1">
      <c r="A10" s="94" t="s">
        <v>0</v>
      </c>
      <c r="B10" s="94"/>
      <c r="C10" s="94"/>
      <c r="D10" s="94"/>
      <c r="E10" s="94"/>
      <c r="F10" s="94"/>
      <c r="G10" s="94"/>
    </row>
    <row r="11" spans="1:7" ht="15.75">
      <c r="A11" s="37"/>
      <c r="B11" s="94" t="s">
        <v>43</v>
      </c>
      <c r="C11" s="94"/>
      <c r="D11" s="94"/>
      <c r="E11" s="94"/>
      <c r="F11" s="94"/>
      <c r="G11" s="94"/>
    </row>
    <row r="12" spans="1:7" ht="16.5" customHeight="1">
      <c r="A12" s="37"/>
      <c r="B12" s="94" t="s">
        <v>53</v>
      </c>
      <c r="C12" s="94"/>
      <c r="D12" s="94"/>
      <c r="E12" s="94"/>
      <c r="F12" s="94"/>
      <c r="G12" s="94"/>
    </row>
    <row r="13" spans="1:7" ht="14.25" customHeight="1">
      <c r="A13" s="37"/>
      <c r="B13" s="94" t="s">
        <v>56</v>
      </c>
      <c r="C13" s="94"/>
      <c r="D13" s="94"/>
      <c r="E13" s="94"/>
      <c r="F13" s="94"/>
      <c r="G13" s="94"/>
    </row>
    <row r="14" spans="1:7" ht="15.75">
      <c r="A14" s="37" t="s">
        <v>2</v>
      </c>
      <c r="B14" s="37" t="s">
        <v>123</v>
      </c>
      <c r="C14" s="37"/>
      <c r="D14" s="37"/>
      <c r="E14" s="37"/>
      <c r="F14" s="37"/>
      <c r="G14" s="37"/>
    </row>
    <row r="15" spans="1:7" ht="15.75" hidden="1">
      <c r="A15" s="35"/>
      <c r="B15" s="47"/>
      <c r="C15" s="47"/>
      <c r="D15" s="47"/>
      <c r="E15" s="47"/>
      <c r="F15" s="47"/>
      <c r="G15" s="47"/>
    </row>
    <row r="16" spans="1:7" ht="67.5" customHeight="1">
      <c r="A16" s="122" t="s">
        <v>3</v>
      </c>
      <c r="B16" s="122" t="s">
        <v>4</v>
      </c>
      <c r="C16" s="122" t="s">
        <v>67</v>
      </c>
      <c r="D16" s="122" t="s">
        <v>67</v>
      </c>
      <c r="E16" s="122" t="s">
        <v>82</v>
      </c>
      <c r="F16" s="122" t="s">
        <v>81</v>
      </c>
      <c r="G16" s="122" t="s">
        <v>125</v>
      </c>
    </row>
    <row r="17" spans="1:7" ht="15.75">
      <c r="A17" s="49">
        <v>1</v>
      </c>
      <c r="B17" s="50">
        <v>2</v>
      </c>
      <c r="C17" s="49">
        <v>4</v>
      </c>
      <c r="D17" s="50"/>
      <c r="E17" s="50">
        <v>3</v>
      </c>
      <c r="F17" s="49">
        <v>4</v>
      </c>
      <c r="G17" s="49">
        <v>3</v>
      </c>
    </row>
    <row r="18" spans="1:7" ht="15.75">
      <c r="A18" s="51"/>
      <c r="B18" s="65" t="s">
        <v>5</v>
      </c>
      <c r="C18" s="65"/>
      <c r="D18" s="65"/>
      <c r="E18" s="65"/>
      <c r="F18" s="65"/>
      <c r="G18" s="65"/>
    </row>
    <row r="19" spans="1:7" ht="15.75">
      <c r="A19" s="52">
        <v>1100</v>
      </c>
      <c r="B19" s="52" t="s">
        <v>64</v>
      </c>
      <c r="C19" s="53">
        <v>362.41</v>
      </c>
      <c r="D19" s="53">
        <v>517.74</v>
      </c>
      <c r="E19" s="53">
        <f>ROUND(D19/1789*150,2)</f>
        <v>43.41</v>
      </c>
      <c r="F19" s="53">
        <v>61.53</v>
      </c>
      <c r="G19" s="53">
        <f aca="true" t="shared" si="0" ref="G19:G32">F19*2</f>
        <v>123.06</v>
      </c>
    </row>
    <row r="20" spans="1:7" ht="15.75">
      <c r="A20" s="52">
        <v>1200</v>
      </c>
      <c r="B20" s="54" t="s">
        <v>65</v>
      </c>
      <c r="C20" s="53">
        <v>87.3</v>
      </c>
      <c r="D20" s="53">
        <v>122.14</v>
      </c>
      <c r="E20" s="53">
        <f aca="true" t="shared" si="1" ref="E20:E32">ROUND(D20/1789*150,2)</f>
        <v>10.24</v>
      </c>
      <c r="F20" s="53">
        <v>14.51</v>
      </c>
      <c r="G20" s="53">
        <f t="shared" si="0"/>
        <v>29.02</v>
      </c>
    </row>
    <row r="21" spans="1:7" ht="15.75">
      <c r="A21" s="52">
        <v>2222</v>
      </c>
      <c r="B21" s="54" t="s">
        <v>26</v>
      </c>
      <c r="C21" s="53">
        <v>30.97</v>
      </c>
      <c r="D21" s="53">
        <f aca="true" t="shared" si="2" ref="D21:D32">ROUND(C21/0.702804,2)</f>
        <v>44.07</v>
      </c>
      <c r="E21" s="53">
        <f t="shared" si="1"/>
        <v>3.7</v>
      </c>
      <c r="F21" s="53">
        <f aca="true" t="shared" si="3" ref="F21:F32">E21</f>
        <v>3.7</v>
      </c>
      <c r="G21" s="53">
        <f t="shared" si="0"/>
        <v>7.4</v>
      </c>
    </row>
    <row r="22" spans="1:7" ht="15.75">
      <c r="A22" s="52">
        <v>2223</v>
      </c>
      <c r="B22" s="54" t="s">
        <v>27</v>
      </c>
      <c r="C22" s="53">
        <v>17.86</v>
      </c>
      <c r="D22" s="53">
        <f t="shared" si="2"/>
        <v>25.41</v>
      </c>
      <c r="E22" s="53">
        <f t="shared" si="1"/>
        <v>2.13</v>
      </c>
      <c r="F22" s="53">
        <f t="shared" si="3"/>
        <v>2.13</v>
      </c>
      <c r="G22" s="53">
        <f t="shared" si="0"/>
        <v>4.26</v>
      </c>
    </row>
    <row r="23" spans="1:7" ht="15.75">
      <c r="A23" s="52">
        <v>2231</v>
      </c>
      <c r="B23" s="54" t="s">
        <v>44</v>
      </c>
      <c r="C23" s="53">
        <v>8.68</v>
      </c>
      <c r="D23" s="53">
        <f t="shared" si="2"/>
        <v>12.35</v>
      </c>
      <c r="E23" s="53">
        <f t="shared" si="1"/>
        <v>1.04</v>
      </c>
      <c r="F23" s="53">
        <f t="shared" si="3"/>
        <v>1.04</v>
      </c>
      <c r="G23" s="53">
        <f t="shared" si="0"/>
        <v>2.08</v>
      </c>
    </row>
    <row r="24" spans="1:7" ht="16.5" customHeight="1">
      <c r="A24" s="52">
        <v>2243</v>
      </c>
      <c r="B24" s="54" t="s">
        <v>31</v>
      </c>
      <c r="C24" s="53">
        <v>7.38</v>
      </c>
      <c r="D24" s="53">
        <f t="shared" si="2"/>
        <v>10.5</v>
      </c>
      <c r="E24" s="53">
        <f t="shared" si="1"/>
        <v>0.88</v>
      </c>
      <c r="F24" s="53">
        <f t="shared" si="3"/>
        <v>0.88</v>
      </c>
      <c r="G24" s="53">
        <f t="shared" si="0"/>
        <v>1.76</v>
      </c>
    </row>
    <row r="25" spans="1:7" ht="15.75">
      <c r="A25" s="52">
        <v>2244</v>
      </c>
      <c r="B25" s="54" t="s">
        <v>13</v>
      </c>
      <c r="C25" s="53">
        <v>3.68</v>
      </c>
      <c r="D25" s="53">
        <f t="shared" si="2"/>
        <v>5.24</v>
      </c>
      <c r="E25" s="53">
        <f t="shared" si="1"/>
        <v>0.44</v>
      </c>
      <c r="F25" s="53">
        <f t="shared" si="3"/>
        <v>0.44</v>
      </c>
      <c r="G25" s="53">
        <f t="shared" si="0"/>
        <v>0.88</v>
      </c>
    </row>
    <row r="26" spans="1:7" ht="15.75">
      <c r="A26" s="52">
        <v>2251</v>
      </c>
      <c r="B26" s="54" t="s">
        <v>10</v>
      </c>
      <c r="C26" s="53">
        <v>23.62</v>
      </c>
      <c r="D26" s="53">
        <f t="shared" si="2"/>
        <v>33.61</v>
      </c>
      <c r="E26" s="53">
        <f t="shared" si="1"/>
        <v>2.82</v>
      </c>
      <c r="F26" s="53">
        <f t="shared" si="3"/>
        <v>2.82</v>
      </c>
      <c r="G26" s="53">
        <f t="shared" si="0"/>
        <v>5.64</v>
      </c>
    </row>
    <row r="27" spans="1:7" ht="15" customHeight="1">
      <c r="A27" s="52">
        <v>2279</v>
      </c>
      <c r="B27" s="54" t="s">
        <v>16</v>
      </c>
      <c r="C27" s="53">
        <v>1.95</v>
      </c>
      <c r="D27" s="53">
        <f t="shared" si="2"/>
        <v>2.77</v>
      </c>
      <c r="E27" s="53">
        <f t="shared" si="1"/>
        <v>0.23</v>
      </c>
      <c r="F27" s="53">
        <f t="shared" si="3"/>
        <v>0.23</v>
      </c>
      <c r="G27" s="53">
        <f t="shared" si="0"/>
        <v>0.46</v>
      </c>
    </row>
    <row r="28" spans="1:7" ht="15.75">
      <c r="A28" s="52">
        <v>2321</v>
      </c>
      <c r="B28" s="54" t="s">
        <v>19</v>
      </c>
      <c r="C28" s="53">
        <v>51.45</v>
      </c>
      <c r="D28" s="53">
        <f t="shared" si="2"/>
        <v>73.21</v>
      </c>
      <c r="E28" s="53">
        <f t="shared" si="1"/>
        <v>6.14</v>
      </c>
      <c r="F28" s="53">
        <f t="shared" si="3"/>
        <v>6.14</v>
      </c>
      <c r="G28" s="53">
        <f t="shared" si="0"/>
        <v>12.28</v>
      </c>
    </row>
    <row r="29" spans="1:7" ht="15.75">
      <c r="A29" s="52">
        <v>2362</v>
      </c>
      <c r="B29" s="54" t="s">
        <v>45</v>
      </c>
      <c r="C29" s="53">
        <v>2.93</v>
      </c>
      <c r="D29" s="53">
        <f t="shared" si="2"/>
        <v>4.17</v>
      </c>
      <c r="E29" s="53">
        <f t="shared" si="1"/>
        <v>0.35</v>
      </c>
      <c r="F29" s="53">
        <f t="shared" si="3"/>
        <v>0.35</v>
      </c>
      <c r="G29" s="53">
        <f t="shared" si="0"/>
        <v>0.7</v>
      </c>
    </row>
    <row r="30" spans="1:7" ht="15.75">
      <c r="A30" s="52">
        <v>2363</v>
      </c>
      <c r="B30" s="54" t="s">
        <v>38</v>
      </c>
      <c r="C30" s="53">
        <v>1073.4</v>
      </c>
      <c r="D30" s="53">
        <f t="shared" si="2"/>
        <v>1527.31</v>
      </c>
      <c r="E30" s="53">
        <f t="shared" si="1"/>
        <v>128.06</v>
      </c>
      <c r="F30" s="53">
        <f t="shared" si="3"/>
        <v>128.06</v>
      </c>
      <c r="G30" s="53">
        <f t="shared" si="0"/>
        <v>256.12</v>
      </c>
    </row>
    <row r="31" spans="1:7" ht="15.75">
      <c r="A31" s="52">
        <v>2370</v>
      </c>
      <c r="B31" s="54" t="s">
        <v>46</v>
      </c>
      <c r="C31" s="53">
        <v>0.34</v>
      </c>
      <c r="D31" s="53">
        <f t="shared" si="2"/>
        <v>0.48</v>
      </c>
      <c r="E31" s="53">
        <f t="shared" si="1"/>
        <v>0.04</v>
      </c>
      <c r="F31" s="53">
        <f t="shared" si="3"/>
        <v>0.04</v>
      </c>
      <c r="G31" s="53">
        <f t="shared" si="0"/>
        <v>0.08</v>
      </c>
    </row>
    <row r="32" spans="1:7" ht="15.75">
      <c r="A32" s="52">
        <v>5232</v>
      </c>
      <c r="B32" s="54" t="s">
        <v>47</v>
      </c>
      <c r="C32" s="53">
        <v>3.92</v>
      </c>
      <c r="D32" s="53">
        <f t="shared" si="2"/>
        <v>5.58</v>
      </c>
      <c r="E32" s="53">
        <f t="shared" si="1"/>
        <v>0.47</v>
      </c>
      <c r="F32" s="53">
        <f t="shared" si="3"/>
        <v>0.47</v>
      </c>
      <c r="G32" s="53">
        <f t="shared" si="0"/>
        <v>0.94</v>
      </c>
    </row>
    <row r="33" spans="1:7" ht="15.75">
      <c r="A33" s="52"/>
      <c r="B33" s="66" t="s">
        <v>6</v>
      </c>
      <c r="C33" s="55">
        <f>SUM(C19:C32)</f>
        <v>1675.89</v>
      </c>
      <c r="D33" s="55">
        <f>SUM(D19:D32)</f>
        <v>2384.58</v>
      </c>
      <c r="E33" s="55">
        <f>SUM(E19:E32)</f>
        <v>199.95</v>
      </c>
      <c r="F33" s="55">
        <f>SUM(F19:F32)</f>
        <v>222.33999999999997</v>
      </c>
      <c r="G33" s="55">
        <f>SUM(G19:G32)</f>
        <v>444.67999999999995</v>
      </c>
    </row>
    <row r="34" spans="1:7" ht="15.75">
      <c r="A34" s="56"/>
      <c r="B34" s="52" t="s">
        <v>7</v>
      </c>
      <c r="C34" s="52"/>
      <c r="D34" s="52"/>
      <c r="E34" s="52"/>
      <c r="F34" s="53"/>
      <c r="G34" s="52"/>
    </row>
    <row r="35" spans="1:7" ht="15.75">
      <c r="A35" s="52">
        <v>1100</v>
      </c>
      <c r="B35" s="52" t="s">
        <v>64</v>
      </c>
      <c r="C35" s="53">
        <v>252.51</v>
      </c>
      <c r="D35" s="53">
        <v>360.74</v>
      </c>
      <c r="E35" s="53">
        <f aca="true" t="shared" si="4" ref="E35:E61">ROUND(D35/1789*150,2)</f>
        <v>30.25</v>
      </c>
      <c r="F35" s="53">
        <v>31.16</v>
      </c>
      <c r="G35" s="53">
        <f aca="true" t="shared" si="5" ref="G35:G61">F35*2</f>
        <v>62.32</v>
      </c>
    </row>
    <row r="36" spans="1:7" ht="15.75">
      <c r="A36" s="52">
        <v>1200</v>
      </c>
      <c r="B36" s="54" t="s">
        <v>65</v>
      </c>
      <c r="C36" s="53">
        <v>60.83</v>
      </c>
      <c r="D36" s="53">
        <v>85.1</v>
      </c>
      <c r="E36" s="53">
        <f t="shared" si="4"/>
        <v>7.14</v>
      </c>
      <c r="F36" s="53">
        <v>7.35</v>
      </c>
      <c r="G36" s="53">
        <f t="shared" si="5"/>
        <v>14.7</v>
      </c>
    </row>
    <row r="37" spans="1:7" ht="15.75">
      <c r="A37" s="52">
        <v>2219</v>
      </c>
      <c r="B37" s="52" t="s">
        <v>30</v>
      </c>
      <c r="C37" s="53">
        <v>7.56</v>
      </c>
      <c r="D37" s="53">
        <f aca="true" t="shared" si="6" ref="D37:D60">ROUND(C37/0.702804,2)</f>
        <v>10.76</v>
      </c>
      <c r="E37" s="53">
        <f t="shared" si="4"/>
        <v>0.9</v>
      </c>
      <c r="F37" s="53">
        <f aca="true" t="shared" si="7" ref="F37:F60">E37</f>
        <v>0.9</v>
      </c>
      <c r="G37" s="53">
        <f t="shared" si="5"/>
        <v>1.8</v>
      </c>
    </row>
    <row r="38" spans="1:7" ht="15.75">
      <c r="A38" s="52">
        <v>2234</v>
      </c>
      <c r="B38" s="54" t="s">
        <v>32</v>
      </c>
      <c r="C38" s="53">
        <v>0.56</v>
      </c>
      <c r="D38" s="53">
        <f t="shared" si="6"/>
        <v>0.8</v>
      </c>
      <c r="E38" s="53">
        <f t="shared" si="4"/>
        <v>0.07</v>
      </c>
      <c r="F38" s="53">
        <f t="shared" si="7"/>
        <v>0.07</v>
      </c>
      <c r="G38" s="53">
        <f t="shared" si="5"/>
        <v>0.14</v>
      </c>
    </row>
    <row r="39" spans="1:7" ht="15.75" customHeight="1">
      <c r="A39" s="52">
        <v>2239</v>
      </c>
      <c r="B39" s="54" t="s">
        <v>33</v>
      </c>
      <c r="C39" s="53">
        <v>3.04</v>
      </c>
      <c r="D39" s="53">
        <f t="shared" si="6"/>
        <v>4.33</v>
      </c>
      <c r="E39" s="53">
        <f t="shared" si="4"/>
        <v>0.36</v>
      </c>
      <c r="F39" s="53">
        <f t="shared" si="7"/>
        <v>0.36</v>
      </c>
      <c r="G39" s="53">
        <f t="shared" si="5"/>
        <v>0.72</v>
      </c>
    </row>
    <row r="40" spans="1:7" ht="15.75">
      <c r="A40" s="52">
        <v>2241</v>
      </c>
      <c r="B40" s="54" t="s">
        <v>34</v>
      </c>
      <c r="C40" s="53">
        <v>0.64</v>
      </c>
      <c r="D40" s="53">
        <f t="shared" si="6"/>
        <v>0.91</v>
      </c>
      <c r="E40" s="53">
        <f t="shared" si="4"/>
        <v>0.08</v>
      </c>
      <c r="F40" s="53">
        <f t="shared" si="7"/>
        <v>0.08</v>
      </c>
      <c r="G40" s="53">
        <f t="shared" si="5"/>
        <v>0.16</v>
      </c>
    </row>
    <row r="41" spans="1:7" ht="15.75">
      <c r="A41" s="52">
        <v>2242</v>
      </c>
      <c r="B41" s="54" t="s">
        <v>11</v>
      </c>
      <c r="C41" s="53">
        <v>2.48</v>
      </c>
      <c r="D41" s="53">
        <f t="shared" si="6"/>
        <v>3.53</v>
      </c>
      <c r="E41" s="53">
        <f t="shared" si="4"/>
        <v>0.3</v>
      </c>
      <c r="F41" s="53">
        <f t="shared" si="7"/>
        <v>0.3</v>
      </c>
      <c r="G41" s="53">
        <f t="shared" si="5"/>
        <v>0.6</v>
      </c>
    </row>
    <row r="42" spans="1:7" ht="15.75" customHeight="1">
      <c r="A42" s="52">
        <v>2243</v>
      </c>
      <c r="B42" s="54" t="s">
        <v>12</v>
      </c>
      <c r="C42" s="53">
        <v>2.43</v>
      </c>
      <c r="D42" s="53">
        <f t="shared" si="6"/>
        <v>3.46</v>
      </c>
      <c r="E42" s="53">
        <f t="shared" si="4"/>
        <v>0.29</v>
      </c>
      <c r="F42" s="53">
        <f t="shared" si="7"/>
        <v>0.29</v>
      </c>
      <c r="G42" s="53">
        <f t="shared" si="5"/>
        <v>0.58</v>
      </c>
    </row>
    <row r="43" spans="1:7" ht="15.75">
      <c r="A43" s="52">
        <v>2244</v>
      </c>
      <c r="B43" s="54" t="s">
        <v>13</v>
      </c>
      <c r="C43" s="53">
        <v>0.52</v>
      </c>
      <c r="D43" s="53">
        <f t="shared" si="6"/>
        <v>0.74</v>
      </c>
      <c r="E43" s="53">
        <f t="shared" si="4"/>
        <v>0.06</v>
      </c>
      <c r="F43" s="53">
        <f t="shared" si="7"/>
        <v>0.06</v>
      </c>
      <c r="G43" s="53">
        <f t="shared" si="5"/>
        <v>0.12</v>
      </c>
    </row>
    <row r="44" spans="1:7" ht="15.75">
      <c r="A44" s="52">
        <v>2247</v>
      </c>
      <c r="B44" s="65" t="s">
        <v>14</v>
      </c>
      <c r="C44" s="53">
        <v>0.72</v>
      </c>
      <c r="D44" s="53">
        <f t="shared" si="6"/>
        <v>1.02</v>
      </c>
      <c r="E44" s="53">
        <f t="shared" si="4"/>
        <v>0.09</v>
      </c>
      <c r="F44" s="53">
        <f t="shared" si="7"/>
        <v>0.09</v>
      </c>
      <c r="G44" s="53">
        <f t="shared" si="5"/>
        <v>0.18</v>
      </c>
    </row>
    <row r="45" spans="1:7" ht="15.75">
      <c r="A45" s="52">
        <v>2251</v>
      </c>
      <c r="B45" s="54" t="s">
        <v>10</v>
      </c>
      <c r="C45" s="53">
        <v>5.62</v>
      </c>
      <c r="D45" s="53">
        <f t="shared" si="6"/>
        <v>8</v>
      </c>
      <c r="E45" s="53">
        <f t="shared" si="4"/>
        <v>0.67</v>
      </c>
      <c r="F45" s="53">
        <f t="shared" si="7"/>
        <v>0.67</v>
      </c>
      <c r="G45" s="53">
        <f t="shared" si="5"/>
        <v>1.34</v>
      </c>
    </row>
    <row r="46" spans="1:7" ht="15.75">
      <c r="A46" s="52">
        <v>2259</v>
      </c>
      <c r="B46" s="54" t="s">
        <v>35</v>
      </c>
      <c r="C46" s="53">
        <v>0.05</v>
      </c>
      <c r="D46" s="53">
        <f t="shared" si="6"/>
        <v>0.07</v>
      </c>
      <c r="E46" s="53">
        <f t="shared" si="4"/>
        <v>0.01</v>
      </c>
      <c r="F46" s="53">
        <f t="shared" si="7"/>
        <v>0.01</v>
      </c>
      <c r="G46" s="53">
        <f t="shared" si="5"/>
        <v>0.02</v>
      </c>
    </row>
    <row r="47" spans="1:7" ht="15.75">
      <c r="A47" s="52">
        <v>2262</v>
      </c>
      <c r="B47" s="54" t="s">
        <v>15</v>
      </c>
      <c r="C47" s="53">
        <v>5.91</v>
      </c>
      <c r="D47" s="53">
        <f t="shared" si="6"/>
        <v>8.41</v>
      </c>
      <c r="E47" s="53">
        <f t="shared" si="4"/>
        <v>0.71</v>
      </c>
      <c r="F47" s="53">
        <f t="shared" si="7"/>
        <v>0.71</v>
      </c>
      <c r="G47" s="53">
        <f t="shared" si="5"/>
        <v>1.42</v>
      </c>
    </row>
    <row r="48" spans="1:7" ht="15.75">
      <c r="A48" s="52">
        <v>2264</v>
      </c>
      <c r="B48" s="54" t="s">
        <v>40</v>
      </c>
      <c r="C48" s="53">
        <v>0.05</v>
      </c>
      <c r="D48" s="53">
        <f t="shared" si="6"/>
        <v>0.07</v>
      </c>
      <c r="E48" s="53">
        <f t="shared" si="4"/>
        <v>0.01</v>
      </c>
      <c r="F48" s="53">
        <f t="shared" si="7"/>
        <v>0.01</v>
      </c>
      <c r="G48" s="53">
        <f t="shared" si="5"/>
        <v>0.02</v>
      </c>
    </row>
    <row r="49" spans="1:7" ht="18" customHeight="1">
      <c r="A49" s="52">
        <v>2279</v>
      </c>
      <c r="B49" s="54" t="s">
        <v>16</v>
      </c>
      <c r="C49" s="53">
        <v>0.65</v>
      </c>
      <c r="D49" s="53">
        <f t="shared" si="6"/>
        <v>0.92</v>
      </c>
      <c r="E49" s="53">
        <f t="shared" si="4"/>
        <v>0.08</v>
      </c>
      <c r="F49" s="53">
        <f t="shared" si="7"/>
        <v>0.08</v>
      </c>
      <c r="G49" s="53">
        <f t="shared" si="5"/>
        <v>0.16</v>
      </c>
    </row>
    <row r="50" spans="1:7" ht="15.75">
      <c r="A50" s="52">
        <v>2311</v>
      </c>
      <c r="B50" s="54" t="s">
        <v>17</v>
      </c>
      <c r="C50" s="53">
        <v>3</v>
      </c>
      <c r="D50" s="53">
        <f t="shared" si="6"/>
        <v>4.27</v>
      </c>
      <c r="E50" s="53">
        <f t="shared" si="4"/>
        <v>0.36</v>
      </c>
      <c r="F50" s="53">
        <f t="shared" si="7"/>
        <v>0.36</v>
      </c>
      <c r="G50" s="53">
        <f t="shared" si="5"/>
        <v>0.72</v>
      </c>
    </row>
    <row r="51" spans="1:7" ht="15.75">
      <c r="A51" s="52">
        <v>2312</v>
      </c>
      <c r="B51" s="54" t="s">
        <v>18</v>
      </c>
      <c r="C51" s="53">
        <v>0.73</v>
      </c>
      <c r="D51" s="53">
        <f t="shared" si="6"/>
        <v>1.04</v>
      </c>
      <c r="E51" s="53">
        <f t="shared" si="4"/>
        <v>0.09</v>
      </c>
      <c r="F51" s="53">
        <f t="shared" si="7"/>
        <v>0.09</v>
      </c>
      <c r="G51" s="53">
        <f t="shared" si="5"/>
        <v>0.18</v>
      </c>
    </row>
    <row r="52" spans="1:7" ht="15.75" customHeight="1">
      <c r="A52" s="52">
        <v>2322</v>
      </c>
      <c r="B52" s="54" t="s">
        <v>20</v>
      </c>
      <c r="C52" s="53">
        <v>15.1</v>
      </c>
      <c r="D52" s="53">
        <f t="shared" si="6"/>
        <v>21.49</v>
      </c>
      <c r="E52" s="53">
        <v>1.75</v>
      </c>
      <c r="F52" s="53">
        <f t="shared" si="7"/>
        <v>1.75</v>
      </c>
      <c r="G52" s="53">
        <f t="shared" si="5"/>
        <v>3.5</v>
      </c>
    </row>
    <row r="53" spans="1:7" ht="15.75" customHeight="1">
      <c r="A53" s="52">
        <v>2350</v>
      </c>
      <c r="B53" s="54" t="s">
        <v>21</v>
      </c>
      <c r="C53" s="53">
        <v>11.85</v>
      </c>
      <c r="D53" s="53">
        <f t="shared" si="6"/>
        <v>16.86</v>
      </c>
      <c r="E53" s="53">
        <f t="shared" si="4"/>
        <v>1.41</v>
      </c>
      <c r="F53" s="53">
        <f t="shared" si="7"/>
        <v>1.41</v>
      </c>
      <c r="G53" s="53">
        <f t="shared" si="5"/>
        <v>2.82</v>
      </c>
    </row>
    <row r="54" spans="1:7" ht="15.75">
      <c r="A54" s="52">
        <v>2361</v>
      </c>
      <c r="B54" s="54" t="s">
        <v>22</v>
      </c>
      <c r="C54" s="53">
        <v>4.62</v>
      </c>
      <c r="D54" s="53">
        <f t="shared" si="6"/>
        <v>6.57</v>
      </c>
      <c r="E54" s="53">
        <f t="shared" si="4"/>
        <v>0.55</v>
      </c>
      <c r="F54" s="53">
        <f t="shared" si="7"/>
        <v>0.55</v>
      </c>
      <c r="G54" s="53">
        <f t="shared" si="5"/>
        <v>1.1</v>
      </c>
    </row>
    <row r="55" spans="1:7" ht="15.75">
      <c r="A55" s="52">
        <v>2400</v>
      </c>
      <c r="B55" s="54" t="s">
        <v>28</v>
      </c>
      <c r="C55" s="53">
        <v>0.85</v>
      </c>
      <c r="D55" s="53">
        <f t="shared" si="6"/>
        <v>1.21</v>
      </c>
      <c r="E55" s="53">
        <f t="shared" si="4"/>
        <v>0.1</v>
      </c>
      <c r="F55" s="53">
        <f t="shared" si="7"/>
        <v>0.1</v>
      </c>
      <c r="G55" s="53">
        <f t="shared" si="5"/>
        <v>0.2</v>
      </c>
    </row>
    <row r="56" spans="1:7" ht="15" customHeight="1">
      <c r="A56" s="52">
        <v>2512</v>
      </c>
      <c r="B56" s="54" t="s">
        <v>39</v>
      </c>
      <c r="C56" s="53">
        <v>447.97</v>
      </c>
      <c r="D56" s="53">
        <v>636.5</v>
      </c>
      <c r="E56" s="53">
        <f t="shared" si="4"/>
        <v>53.37</v>
      </c>
      <c r="F56" s="53">
        <v>58.31</v>
      </c>
      <c r="G56" s="53">
        <f t="shared" si="5"/>
        <v>116.62</v>
      </c>
    </row>
    <row r="57" spans="1:7" ht="15.75">
      <c r="A57" s="52">
        <v>2515</v>
      </c>
      <c r="B57" s="54" t="s">
        <v>23</v>
      </c>
      <c r="C57" s="53">
        <v>1.04</v>
      </c>
      <c r="D57" s="53">
        <f t="shared" si="6"/>
        <v>1.48</v>
      </c>
      <c r="E57" s="53">
        <f t="shared" si="4"/>
        <v>0.12</v>
      </c>
      <c r="F57" s="53">
        <f t="shared" si="7"/>
        <v>0.12</v>
      </c>
      <c r="G57" s="53">
        <f t="shared" si="5"/>
        <v>0.24</v>
      </c>
    </row>
    <row r="58" spans="1:7" ht="15.75">
      <c r="A58" s="52">
        <v>2519</v>
      </c>
      <c r="B58" s="54" t="s">
        <v>25</v>
      </c>
      <c r="C58" s="53">
        <v>0.04</v>
      </c>
      <c r="D58" s="53">
        <f t="shared" si="6"/>
        <v>0.06</v>
      </c>
      <c r="E58" s="53">
        <f t="shared" si="4"/>
        <v>0.01</v>
      </c>
      <c r="F58" s="53">
        <f t="shared" si="7"/>
        <v>0.01</v>
      </c>
      <c r="G58" s="53">
        <f t="shared" si="5"/>
        <v>0.02</v>
      </c>
    </row>
    <row r="59" spans="1:7" ht="15.75">
      <c r="A59" s="52">
        <v>5232</v>
      </c>
      <c r="B59" s="54" t="s">
        <v>24</v>
      </c>
      <c r="C59" s="53">
        <v>35</v>
      </c>
      <c r="D59" s="53">
        <f t="shared" si="6"/>
        <v>49.8</v>
      </c>
      <c r="E59" s="53">
        <f t="shared" si="4"/>
        <v>4.18</v>
      </c>
      <c r="F59" s="53">
        <v>4.23</v>
      </c>
      <c r="G59" s="53">
        <f t="shared" si="5"/>
        <v>8.46</v>
      </c>
    </row>
    <row r="60" spans="1:7" ht="15.75">
      <c r="A60" s="52">
        <v>5240</v>
      </c>
      <c r="B60" s="54" t="s">
        <v>36</v>
      </c>
      <c r="C60" s="53">
        <v>7.3</v>
      </c>
      <c r="D60" s="53">
        <f t="shared" si="6"/>
        <v>10.39</v>
      </c>
      <c r="E60" s="53">
        <f t="shared" si="4"/>
        <v>0.87</v>
      </c>
      <c r="F60" s="53">
        <f t="shared" si="7"/>
        <v>0.87</v>
      </c>
      <c r="G60" s="53">
        <f t="shared" si="5"/>
        <v>1.74</v>
      </c>
    </row>
    <row r="61" spans="1:7" ht="15.75">
      <c r="A61" s="52">
        <v>5250</v>
      </c>
      <c r="B61" s="54" t="s">
        <v>37</v>
      </c>
      <c r="C61" s="53">
        <v>29.2</v>
      </c>
      <c r="D61" s="53">
        <v>44.34</v>
      </c>
      <c r="E61" s="53">
        <f t="shared" si="4"/>
        <v>3.72</v>
      </c>
      <c r="F61" s="53">
        <f>E61</f>
        <v>3.72</v>
      </c>
      <c r="G61" s="53">
        <f t="shared" si="5"/>
        <v>7.44</v>
      </c>
    </row>
    <row r="62" spans="1:7" ht="15.75">
      <c r="A62" s="56"/>
      <c r="B62" s="67" t="s">
        <v>8</v>
      </c>
      <c r="C62" s="55">
        <f>SUM(C35:C61)</f>
        <v>900.2700000000001</v>
      </c>
      <c r="D62" s="55">
        <f>SUM(D35:D61)</f>
        <v>1282.8700000000001</v>
      </c>
      <c r="E62" s="55">
        <f>SUM(E35:E61)</f>
        <v>107.55000000000001</v>
      </c>
      <c r="F62" s="55">
        <f>SUM(F35:F61)</f>
        <v>113.66000000000001</v>
      </c>
      <c r="G62" s="55">
        <f>SUM(G35:G61)</f>
        <v>227.32000000000002</v>
      </c>
    </row>
    <row r="63" spans="1:7" ht="15.75">
      <c r="A63" s="56"/>
      <c r="B63" s="67" t="s">
        <v>29</v>
      </c>
      <c r="C63" s="55">
        <f>C62+C33</f>
        <v>2576.1600000000003</v>
      </c>
      <c r="D63" s="55">
        <f>D62+D33</f>
        <v>3667.45</v>
      </c>
      <c r="E63" s="55">
        <f>E62+E33</f>
        <v>307.5</v>
      </c>
      <c r="F63" s="55">
        <f>F62+F33</f>
        <v>336</v>
      </c>
      <c r="G63" s="55">
        <f>G62+G33</f>
        <v>672</v>
      </c>
    </row>
    <row r="64" spans="1:7" ht="15.75">
      <c r="A64" s="68"/>
      <c r="B64" s="69"/>
      <c r="C64" s="69"/>
      <c r="D64" s="69"/>
      <c r="E64" s="69"/>
      <c r="F64" s="69"/>
      <c r="G64" s="69"/>
    </row>
    <row r="65" spans="1:7" ht="15.75" customHeight="1">
      <c r="A65" s="100" t="s">
        <v>68</v>
      </c>
      <c r="B65" s="101"/>
      <c r="C65" s="71">
        <v>1789</v>
      </c>
      <c r="D65" s="71">
        <v>1789</v>
      </c>
      <c r="E65" s="71">
        <v>150</v>
      </c>
      <c r="F65" s="71">
        <v>150</v>
      </c>
      <c r="G65" s="71">
        <v>300</v>
      </c>
    </row>
    <row r="66" spans="1:7" ht="15.75">
      <c r="A66" s="100" t="s">
        <v>76</v>
      </c>
      <c r="B66" s="101"/>
      <c r="C66" s="55">
        <f>C63/C65</f>
        <v>1.4400000000000002</v>
      </c>
      <c r="D66" s="55">
        <f>D63/D65</f>
        <v>2.05</v>
      </c>
      <c r="E66" s="55">
        <f>E63/E65</f>
        <v>2.05</v>
      </c>
      <c r="F66" s="55">
        <f>F63/F65</f>
        <v>2.24</v>
      </c>
      <c r="G66" s="55">
        <f>G63/G65</f>
        <v>2.24</v>
      </c>
    </row>
    <row r="67" spans="1:7" ht="15.75">
      <c r="A67" s="69"/>
      <c r="B67" s="72"/>
      <c r="C67" s="72"/>
      <c r="D67" s="72"/>
      <c r="E67" s="72"/>
      <c r="F67" s="72"/>
      <c r="G67" s="72"/>
    </row>
    <row r="68" spans="1:7" s="4" customFormat="1" ht="19.5" customHeight="1">
      <c r="A68" s="100" t="s">
        <v>69</v>
      </c>
      <c r="B68" s="101"/>
      <c r="C68" s="70"/>
      <c r="D68" s="70"/>
      <c r="E68" s="74"/>
      <c r="F68" s="75"/>
      <c r="G68" s="75"/>
    </row>
    <row r="69" spans="1:7" s="4" customFormat="1" ht="15.75">
      <c r="A69" s="100" t="s">
        <v>127</v>
      </c>
      <c r="B69" s="101"/>
      <c r="C69" s="70"/>
      <c r="D69" s="70"/>
      <c r="E69" s="74"/>
      <c r="F69" s="75"/>
      <c r="G69" s="75"/>
    </row>
    <row r="70" spans="1:7" ht="13.5" customHeight="1">
      <c r="A70" s="61"/>
      <c r="B70" s="44"/>
      <c r="C70" s="44"/>
      <c r="D70" s="44"/>
      <c r="E70" s="44"/>
      <c r="F70" s="46"/>
      <c r="G70" s="35"/>
    </row>
    <row r="71" spans="1:7" s="4" customFormat="1" ht="17.25" customHeight="1">
      <c r="A71" s="62" t="s">
        <v>70</v>
      </c>
      <c r="B71" s="62"/>
      <c r="C71" s="62"/>
      <c r="D71" s="62"/>
      <c r="E71" s="62"/>
      <c r="F71" s="62"/>
      <c r="G71" s="62"/>
    </row>
    <row r="72" spans="1:7" s="4" customFormat="1" ht="12.75" customHeight="1">
      <c r="A72" s="62"/>
      <c r="B72" s="62"/>
      <c r="C72" s="62"/>
      <c r="D72" s="62"/>
      <c r="E72" s="62"/>
      <c r="F72" s="62"/>
      <c r="G72" s="62"/>
    </row>
    <row r="73" spans="1:7" s="4" customFormat="1" ht="15" customHeight="1">
      <c r="A73" s="62" t="s">
        <v>85</v>
      </c>
      <c r="B73" s="63"/>
      <c r="C73" s="63"/>
      <c r="D73" s="63"/>
      <c r="E73" s="63"/>
      <c r="F73" s="62"/>
      <c r="G73" s="62"/>
    </row>
    <row r="74" spans="1:7" s="4" customFormat="1" ht="14.25" customHeight="1">
      <c r="A74" s="62"/>
      <c r="B74" s="64" t="s">
        <v>71</v>
      </c>
      <c r="C74" s="64"/>
      <c r="D74" s="64"/>
      <c r="E74" s="64"/>
      <c r="F74" s="62"/>
      <c r="G74" s="62"/>
    </row>
    <row r="75" spans="1:7" ht="15.75">
      <c r="A75" s="35"/>
      <c r="B75" s="35"/>
      <c r="C75" s="35"/>
      <c r="D75" s="35"/>
      <c r="E75" s="35"/>
      <c r="F75" s="35"/>
      <c r="G75" s="35"/>
    </row>
    <row r="76" spans="1:7" ht="15.75">
      <c r="A76" s="35"/>
      <c r="B76" s="35"/>
      <c r="C76" s="35"/>
      <c r="D76" s="35"/>
      <c r="E76" s="35"/>
      <c r="F76" s="35"/>
      <c r="G76" s="35"/>
    </row>
    <row r="77" spans="1:7" ht="15.75">
      <c r="A77" s="35"/>
      <c r="B77" s="35"/>
      <c r="C77" s="35"/>
      <c r="D77" s="35"/>
      <c r="E77" s="35"/>
      <c r="F77" s="35"/>
      <c r="G77" s="35"/>
    </row>
  </sheetData>
  <sheetProtection/>
  <mergeCells count="11">
    <mergeCell ref="A69:B69"/>
    <mergeCell ref="A66:B66"/>
    <mergeCell ref="A9:G9"/>
    <mergeCell ref="A10:G10"/>
    <mergeCell ref="B11:G11"/>
    <mergeCell ref="B12:G12"/>
    <mergeCell ref="B13:G13"/>
    <mergeCell ref="A65:B65"/>
    <mergeCell ref="A7:G7"/>
    <mergeCell ref="B8:G8"/>
    <mergeCell ref="A68:B68"/>
  </mergeCells>
  <printOptions/>
  <pageMargins left="0.9453125" right="0.5671875" top="0.7104166666666667" bottom="0.984251968503937" header="0.5118110236220472" footer="0.5118110236220472"/>
  <pageSetup firstPageNumber="10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74"/>
  <sheetViews>
    <sheetView view="pageLayout" workbookViewId="0" topLeftCell="A1">
      <selection activeCell="B70" sqref="B70"/>
    </sheetView>
  </sheetViews>
  <sheetFormatPr defaultColWidth="9.140625" defaultRowHeight="12.75"/>
  <cols>
    <col min="1" max="1" width="13.28125" style="8" customWidth="1"/>
    <col min="2" max="2" width="99.7109375" style="8" customWidth="1"/>
    <col min="3" max="4" width="15.00390625" style="8" hidden="1" customWidth="1"/>
    <col min="5" max="6" width="21.57421875" style="8" hidden="1" customWidth="1"/>
    <col min="7" max="7" width="40.421875" style="8" customWidth="1"/>
    <col min="8" max="16384" width="9.140625" style="8" customWidth="1"/>
  </cols>
  <sheetData>
    <row r="1" spans="2:7" ht="15">
      <c r="B1" s="2"/>
      <c r="C1" s="2"/>
      <c r="D1" s="2"/>
      <c r="E1" s="2"/>
      <c r="F1" s="2"/>
      <c r="G1" s="2" t="s">
        <v>61</v>
      </c>
    </row>
    <row r="2" spans="2:7" ht="15">
      <c r="B2" s="2"/>
      <c r="C2" s="2"/>
      <c r="D2" s="2"/>
      <c r="E2" s="2"/>
      <c r="F2" s="2"/>
      <c r="G2" s="2" t="s">
        <v>62</v>
      </c>
    </row>
    <row r="3" spans="2:7" ht="15.75">
      <c r="B3" s="2"/>
      <c r="C3" s="2"/>
      <c r="D3" s="2"/>
      <c r="E3" s="2"/>
      <c r="F3" s="6" t="s">
        <v>63</v>
      </c>
      <c r="G3" s="124" t="s">
        <v>63</v>
      </c>
    </row>
    <row r="4" spans="2:7" ht="15">
      <c r="B4" s="2"/>
      <c r="C4" s="2"/>
      <c r="D4" s="2"/>
      <c r="E4" s="2"/>
      <c r="F4" s="2"/>
      <c r="G4" s="2" t="s">
        <v>66</v>
      </c>
    </row>
    <row r="5" spans="6:7" ht="15">
      <c r="F5" s="14"/>
      <c r="G5" s="2" t="s">
        <v>84</v>
      </c>
    </row>
    <row r="6" ht="15">
      <c r="G6" s="1"/>
    </row>
    <row r="7" spans="1:7" ht="15.75">
      <c r="A7" s="105" t="s">
        <v>9</v>
      </c>
      <c r="B7" s="105"/>
      <c r="C7" s="105"/>
      <c r="D7" s="105"/>
      <c r="E7" s="105"/>
      <c r="F7" s="105"/>
      <c r="G7" s="105"/>
    </row>
    <row r="8" spans="2:7" ht="15">
      <c r="B8" s="106"/>
      <c r="C8" s="106"/>
      <c r="D8" s="106"/>
      <c r="E8" s="106"/>
      <c r="F8" s="106"/>
      <c r="G8" s="106"/>
    </row>
    <row r="9" spans="1:7" ht="15.75" customHeight="1">
      <c r="A9" s="104" t="s">
        <v>1</v>
      </c>
      <c r="B9" s="104"/>
      <c r="C9" s="104"/>
      <c r="D9" s="104"/>
      <c r="E9" s="104"/>
      <c r="F9" s="104"/>
      <c r="G9" s="104"/>
    </row>
    <row r="10" spans="1:7" ht="15.75" customHeight="1">
      <c r="A10" s="104" t="s">
        <v>0</v>
      </c>
      <c r="B10" s="104"/>
      <c r="C10" s="104"/>
      <c r="D10" s="104"/>
      <c r="E10" s="104"/>
      <c r="F10" s="104"/>
      <c r="G10" s="104"/>
    </row>
    <row r="11" spans="1:7" ht="15">
      <c r="A11" s="10"/>
      <c r="B11" s="104" t="s">
        <v>43</v>
      </c>
      <c r="C11" s="104"/>
      <c r="D11" s="104"/>
      <c r="E11" s="104"/>
      <c r="F11" s="104"/>
      <c r="G11" s="104"/>
    </row>
    <row r="12" spans="1:7" ht="18" customHeight="1">
      <c r="A12" s="10"/>
      <c r="B12" s="104" t="s">
        <v>57</v>
      </c>
      <c r="C12" s="104"/>
      <c r="D12" s="104"/>
      <c r="E12" s="104"/>
      <c r="F12" s="104"/>
      <c r="G12" s="104"/>
    </row>
    <row r="13" spans="1:7" ht="12.75" customHeight="1">
      <c r="A13" s="10"/>
      <c r="B13" s="104" t="s">
        <v>58</v>
      </c>
      <c r="C13" s="104"/>
      <c r="D13" s="104"/>
      <c r="E13" s="104"/>
      <c r="F13" s="104"/>
      <c r="G13" s="104"/>
    </row>
    <row r="14" spans="1:7" ht="15">
      <c r="A14" s="10" t="s">
        <v>2</v>
      </c>
      <c r="B14" s="10" t="s">
        <v>123</v>
      </c>
      <c r="C14" s="10"/>
      <c r="D14" s="10"/>
      <c r="E14" s="10"/>
      <c r="F14" s="10"/>
      <c r="G14" s="10"/>
    </row>
    <row r="15" spans="2:7" ht="15" hidden="1">
      <c r="B15" s="11"/>
      <c r="C15" s="11"/>
      <c r="D15" s="11"/>
      <c r="E15" s="11"/>
      <c r="F15" s="11"/>
      <c r="G15" s="11"/>
    </row>
    <row r="16" spans="1:7" ht="67.5" customHeight="1">
      <c r="A16" s="123" t="s">
        <v>3</v>
      </c>
      <c r="B16" s="123" t="s">
        <v>4</v>
      </c>
      <c r="C16" s="123" t="s">
        <v>67</v>
      </c>
      <c r="D16" s="123" t="s">
        <v>67</v>
      </c>
      <c r="E16" s="123" t="s">
        <v>82</v>
      </c>
      <c r="F16" s="123" t="s">
        <v>81</v>
      </c>
      <c r="G16" s="123" t="s">
        <v>122</v>
      </c>
    </row>
    <row r="17" spans="1:7" ht="15">
      <c r="A17" s="12">
        <v>1</v>
      </c>
      <c r="B17" s="13">
        <v>2</v>
      </c>
      <c r="C17" s="12">
        <v>4</v>
      </c>
      <c r="D17" s="13"/>
      <c r="E17" s="13">
        <v>3</v>
      </c>
      <c r="F17" s="12">
        <v>4</v>
      </c>
      <c r="G17" s="12">
        <v>3</v>
      </c>
    </row>
    <row r="18" spans="1:7" ht="15">
      <c r="A18" s="23"/>
      <c r="B18" s="28" t="s">
        <v>5</v>
      </c>
      <c r="C18" s="28"/>
      <c r="D18" s="28"/>
      <c r="E18" s="28"/>
      <c r="F18" s="28"/>
      <c r="G18" s="28"/>
    </row>
    <row r="19" spans="1:7" ht="15">
      <c r="A19" s="22">
        <v>1100</v>
      </c>
      <c r="B19" s="22" t="s">
        <v>64</v>
      </c>
      <c r="C19" s="20">
        <v>45.3</v>
      </c>
      <c r="D19" s="20">
        <v>64.71</v>
      </c>
      <c r="E19" s="20">
        <f aca="true" t="shared" si="0" ref="E19:E32">ROUND(D19/63*31,2)</f>
        <v>31.84</v>
      </c>
      <c r="F19" s="20">
        <v>37.3</v>
      </c>
      <c r="G19" s="20">
        <f>ROUND(F19/32*63,2)</f>
        <v>73.43</v>
      </c>
    </row>
    <row r="20" spans="1:7" ht="15">
      <c r="A20" s="22">
        <v>1200</v>
      </c>
      <c r="B20" s="26" t="s">
        <v>65</v>
      </c>
      <c r="C20" s="20">
        <v>10.91</v>
      </c>
      <c r="D20" s="20">
        <v>15.27</v>
      </c>
      <c r="E20" s="20">
        <f t="shared" si="0"/>
        <v>7.51</v>
      </c>
      <c r="F20" s="20">
        <v>8.8</v>
      </c>
      <c r="G20" s="20">
        <f>ROUND(F20/32*63,2)</f>
        <v>17.33</v>
      </c>
    </row>
    <row r="21" spans="1:7" ht="15">
      <c r="A21" s="22">
        <v>2222</v>
      </c>
      <c r="B21" s="26" t="s">
        <v>26</v>
      </c>
      <c r="C21" s="20">
        <v>3.87</v>
      </c>
      <c r="D21" s="20">
        <f aca="true" t="shared" si="1" ref="D21:D32">ROUND(C21/0.702804,2)</f>
        <v>5.51</v>
      </c>
      <c r="E21" s="20">
        <f t="shared" si="0"/>
        <v>2.71</v>
      </c>
      <c r="F21" s="20">
        <f aca="true" t="shared" si="2" ref="F21:F32">ROUND(E21/31*32,2)</f>
        <v>2.8</v>
      </c>
      <c r="G21" s="20">
        <f>ROUND(F21/32*63,2)</f>
        <v>5.51</v>
      </c>
    </row>
    <row r="22" spans="1:7" ht="15">
      <c r="A22" s="22">
        <v>2223</v>
      </c>
      <c r="B22" s="26" t="s">
        <v>27</v>
      </c>
      <c r="C22" s="20">
        <v>2.23</v>
      </c>
      <c r="D22" s="20">
        <f t="shared" si="1"/>
        <v>3.17</v>
      </c>
      <c r="E22" s="20">
        <f t="shared" si="0"/>
        <v>1.56</v>
      </c>
      <c r="F22" s="20">
        <f t="shared" si="2"/>
        <v>1.61</v>
      </c>
      <c r="G22" s="20">
        <f aca="true" t="shared" si="3" ref="G22:G32">ROUND(F22/32*63,2)</f>
        <v>3.17</v>
      </c>
    </row>
    <row r="23" spans="1:7" ht="15">
      <c r="A23" s="22">
        <v>2231</v>
      </c>
      <c r="B23" s="26" t="s">
        <v>44</v>
      </c>
      <c r="C23" s="20">
        <v>1.08</v>
      </c>
      <c r="D23" s="20">
        <f t="shared" si="1"/>
        <v>1.54</v>
      </c>
      <c r="E23" s="20">
        <f t="shared" si="0"/>
        <v>0.76</v>
      </c>
      <c r="F23" s="20">
        <f t="shared" si="2"/>
        <v>0.78</v>
      </c>
      <c r="G23" s="20">
        <f t="shared" si="3"/>
        <v>1.54</v>
      </c>
    </row>
    <row r="24" spans="1:7" ht="17.25" customHeight="1">
      <c r="A24" s="22">
        <v>2243</v>
      </c>
      <c r="B24" s="26" t="s">
        <v>31</v>
      </c>
      <c r="C24" s="20">
        <v>0.92</v>
      </c>
      <c r="D24" s="20">
        <f t="shared" si="1"/>
        <v>1.31</v>
      </c>
      <c r="E24" s="20">
        <f t="shared" si="0"/>
        <v>0.64</v>
      </c>
      <c r="F24" s="20">
        <f t="shared" si="2"/>
        <v>0.66</v>
      </c>
      <c r="G24" s="20">
        <f t="shared" si="3"/>
        <v>1.3</v>
      </c>
    </row>
    <row r="25" spans="1:7" ht="15">
      <c r="A25" s="22">
        <v>2244</v>
      </c>
      <c r="B25" s="26" t="s">
        <v>13</v>
      </c>
      <c r="C25" s="20">
        <v>0.46</v>
      </c>
      <c r="D25" s="20">
        <f t="shared" si="1"/>
        <v>0.65</v>
      </c>
      <c r="E25" s="20">
        <f t="shared" si="0"/>
        <v>0.32</v>
      </c>
      <c r="F25" s="20">
        <f t="shared" si="2"/>
        <v>0.33</v>
      </c>
      <c r="G25" s="20">
        <f t="shared" si="3"/>
        <v>0.65</v>
      </c>
    </row>
    <row r="26" spans="1:7" ht="15">
      <c r="A26" s="22">
        <v>2251</v>
      </c>
      <c r="B26" s="26" t="s">
        <v>10</v>
      </c>
      <c r="C26" s="20">
        <v>2.95</v>
      </c>
      <c r="D26" s="20">
        <f t="shared" si="1"/>
        <v>4.2</v>
      </c>
      <c r="E26" s="20">
        <f t="shared" si="0"/>
        <v>2.07</v>
      </c>
      <c r="F26" s="20">
        <f t="shared" si="2"/>
        <v>2.14</v>
      </c>
      <c r="G26" s="20">
        <f t="shared" si="3"/>
        <v>4.21</v>
      </c>
    </row>
    <row r="27" spans="1:7" ht="15">
      <c r="A27" s="22">
        <v>2279</v>
      </c>
      <c r="B27" s="26" t="s">
        <v>16</v>
      </c>
      <c r="C27" s="20">
        <v>0.24</v>
      </c>
      <c r="D27" s="20">
        <f t="shared" si="1"/>
        <v>0.34</v>
      </c>
      <c r="E27" s="20">
        <f t="shared" si="0"/>
        <v>0.17</v>
      </c>
      <c r="F27" s="20">
        <f t="shared" si="2"/>
        <v>0.18</v>
      </c>
      <c r="G27" s="20">
        <f t="shared" si="3"/>
        <v>0.35</v>
      </c>
    </row>
    <row r="28" spans="1:7" ht="15">
      <c r="A28" s="22">
        <v>2321</v>
      </c>
      <c r="B28" s="26" t="s">
        <v>19</v>
      </c>
      <c r="C28" s="20">
        <v>6.43</v>
      </c>
      <c r="D28" s="20">
        <f t="shared" si="1"/>
        <v>9.15</v>
      </c>
      <c r="E28" s="20">
        <f t="shared" si="0"/>
        <v>4.5</v>
      </c>
      <c r="F28" s="20">
        <f t="shared" si="2"/>
        <v>4.65</v>
      </c>
      <c r="G28" s="20">
        <f t="shared" si="3"/>
        <v>9.15</v>
      </c>
    </row>
    <row r="29" spans="1:7" ht="15">
      <c r="A29" s="22">
        <v>2362</v>
      </c>
      <c r="B29" s="26" t="s">
        <v>45</v>
      </c>
      <c r="C29" s="20">
        <v>0.37</v>
      </c>
      <c r="D29" s="20">
        <f t="shared" si="1"/>
        <v>0.53</v>
      </c>
      <c r="E29" s="20">
        <f t="shared" si="0"/>
        <v>0.26</v>
      </c>
      <c r="F29" s="20">
        <f t="shared" si="2"/>
        <v>0.27</v>
      </c>
      <c r="G29" s="20">
        <f t="shared" si="3"/>
        <v>0.53</v>
      </c>
    </row>
    <row r="30" spans="1:7" ht="15">
      <c r="A30" s="22">
        <v>2363</v>
      </c>
      <c r="B30" s="26" t="s">
        <v>38</v>
      </c>
      <c r="C30" s="20">
        <v>132.3</v>
      </c>
      <c r="D30" s="20">
        <f t="shared" si="1"/>
        <v>188.25</v>
      </c>
      <c r="E30" s="20">
        <f t="shared" si="0"/>
        <v>92.63</v>
      </c>
      <c r="F30" s="20">
        <f t="shared" si="2"/>
        <v>95.62</v>
      </c>
      <c r="G30" s="20">
        <f t="shared" si="3"/>
        <v>188.25</v>
      </c>
    </row>
    <row r="31" spans="1:7" ht="15">
      <c r="A31" s="22">
        <v>2370</v>
      </c>
      <c r="B31" s="26" t="s">
        <v>46</v>
      </c>
      <c r="C31" s="20">
        <v>0.04</v>
      </c>
      <c r="D31" s="20">
        <f t="shared" si="1"/>
        <v>0.06</v>
      </c>
      <c r="E31" s="20">
        <f t="shared" si="0"/>
        <v>0.03</v>
      </c>
      <c r="F31" s="20">
        <f t="shared" si="2"/>
        <v>0.03</v>
      </c>
      <c r="G31" s="20">
        <f t="shared" si="3"/>
        <v>0.06</v>
      </c>
    </row>
    <row r="32" spans="1:7" ht="15">
      <c r="A32" s="22">
        <v>5232</v>
      </c>
      <c r="B32" s="26" t="s">
        <v>47</v>
      </c>
      <c r="C32" s="20">
        <v>0.49</v>
      </c>
      <c r="D32" s="20">
        <f t="shared" si="1"/>
        <v>0.7</v>
      </c>
      <c r="E32" s="20">
        <f t="shared" si="0"/>
        <v>0.34</v>
      </c>
      <c r="F32" s="20">
        <f t="shared" si="2"/>
        <v>0.35</v>
      </c>
      <c r="G32" s="20">
        <f t="shared" si="3"/>
        <v>0.69</v>
      </c>
    </row>
    <row r="33" spans="1:7" ht="15">
      <c r="A33" s="22"/>
      <c r="B33" s="27" t="s">
        <v>6</v>
      </c>
      <c r="C33" s="21">
        <f>SUM(C19:C32)</f>
        <v>207.59</v>
      </c>
      <c r="D33" s="21">
        <f>SUM(D19:D32)</f>
        <v>295.39</v>
      </c>
      <c r="E33" s="21">
        <f>SUM(E19:E32)</f>
        <v>145.34</v>
      </c>
      <c r="F33" s="21">
        <f>SUM(F19:F32)</f>
        <v>155.51999999999998</v>
      </c>
      <c r="G33" s="21">
        <f>SUM(G19:G32)</f>
        <v>306.17</v>
      </c>
    </row>
    <row r="34" spans="1:7" ht="15">
      <c r="A34" s="24"/>
      <c r="B34" s="22" t="s">
        <v>7</v>
      </c>
      <c r="C34" s="22"/>
      <c r="D34" s="22"/>
      <c r="E34" s="20"/>
      <c r="F34" s="20"/>
      <c r="G34" s="22"/>
    </row>
    <row r="35" spans="1:7" ht="15">
      <c r="A35" s="22">
        <v>1100</v>
      </c>
      <c r="B35" s="22" t="s">
        <v>64</v>
      </c>
      <c r="C35" s="20">
        <v>31.13</v>
      </c>
      <c r="D35" s="20">
        <v>44.47</v>
      </c>
      <c r="E35" s="20">
        <f>ROUND(D35/63*31,2)</f>
        <v>21.88</v>
      </c>
      <c r="F35" s="20">
        <v>23.27</v>
      </c>
      <c r="G35" s="20">
        <f aca="true" t="shared" si="4" ref="G35:G60">ROUND(F35/32*63,2)</f>
        <v>45.81</v>
      </c>
    </row>
    <row r="36" spans="1:7" ht="15">
      <c r="A36" s="22">
        <v>1200</v>
      </c>
      <c r="B36" s="26" t="s">
        <v>65</v>
      </c>
      <c r="C36" s="20">
        <v>7.5</v>
      </c>
      <c r="D36" s="20">
        <v>10.49</v>
      </c>
      <c r="E36" s="20">
        <f>ROUND(D36/63*31,2)</f>
        <v>5.16</v>
      </c>
      <c r="F36" s="20">
        <v>5.49</v>
      </c>
      <c r="G36" s="20">
        <f t="shared" si="4"/>
        <v>10.81</v>
      </c>
    </row>
    <row r="37" spans="1:7" ht="15">
      <c r="A37" s="22">
        <v>2219</v>
      </c>
      <c r="B37" s="22" t="s">
        <v>30</v>
      </c>
      <c r="C37" s="20">
        <v>0.93</v>
      </c>
      <c r="D37" s="20">
        <f aca="true" t="shared" si="5" ref="D37:D61">ROUND(C37/0.702804,2)</f>
        <v>1.32</v>
      </c>
      <c r="E37" s="20">
        <f aca="true" t="shared" si="6" ref="E37:E60">ROUND(D37/63*31,2)</f>
        <v>0.65</v>
      </c>
      <c r="F37" s="20">
        <f aca="true" t="shared" si="7" ref="F37:F61">ROUND(E37/31*32,2)</f>
        <v>0.67</v>
      </c>
      <c r="G37" s="20">
        <f t="shared" si="4"/>
        <v>1.32</v>
      </c>
    </row>
    <row r="38" spans="1:7" ht="15">
      <c r="A38" s="22">
        <v>2234</v>
      </c>
      <c r="B38" s="26" t="s">
        <v>32</v>
      </c>
      <c r="C38" s="20">
        <v>0.07</v>
      </c>
      <c r="D38" s="20">
        <f t="shared" si="5"/>
        <v>0.1</v>
      </c>
      <c r="E38" s="20">
        <f t="shared" si="6"/>
        <v>0.05</v>
      </c>
      <c r="F38" s="20">
        <f t="shared" si="7"/>
        <v>0.05</v>
      </c>
      <c r="G38" s="20">
        <f t="shared" si="4"/>
        <v>0.1</v>
      </c>
    </row>
    <row r="39" spans="1:7" ht="15.75" customHeight="1">
      <c r="A39" s="22">
        <v>2239</v>
      </c>
      <c r="B39" s="26" t="s">
        <v>33</v>
      </c>
      <c r="C39" s="20">
        <v>0.37</v>
      </c>
      <c r="D39" s="20">
        <f t="shared" si="5"/>
        <v>0.53</v>
      </c>
      <c r="E39" s="20">
        <f t="shared" si="6"/>
        <v>0.26</v>
      </c>
      <c r="F39" s="20">
        <f t="shared" si="7"/>
        <v>0.27</v>
      </c>
      <c r="G39" s="20">
        <f t="shared" si="4"/>
        <v>0.53</v>
      </c>
    </row>
    <row r="40" spans="1:7" ht="15">
      <c r="A40" s="22">
        <v>2241</v>
      </c>
      <c r="B40" s="26" t="s">
        <v>34</v>
      </c>
      <c r="C40" s="20">
        <v>0.08</v>
      </c>
      <c r="D40" s="20">
        <f t="shared" si="5"/>
        <v>0.11</v>
      </c>
      <c r="E40" s="20">
        <f t="shared" si="6"/>
        <v>0.05</v>
      </c>
      <c r="F40" s="20">
        <f t="shared" si="7"/>
        <v>0.05</v>
      </c>
      <c r="G40" s="20">
        <f t="shared" si="4"/>
        <v>0.1</v>
      </c>
    </row>
    <row r="41" spans="1:7" ht="15">
      <c r="A41" s="22">
        <v>2242</v>
      </c>
      <c r="B41" s="26" t="s">
        <v>11</v>
      </c>
      <c r="C41" s="20">
        <v>0.31</v>
      </c>
      <c r="D41" s="20">
        <f t="shared" si="5"/>
        <v>0.44</v>
      </c>
      <c r="E41" s="20">
        <f t="shared" si="6"/>
        <v>0.22</v>
      </c>
      <c r="F41" s="20">
        <f t="shared" si="7"/>
        <v>0.23</v>
      </c>
      <c r="G41" s="20">
        <f t="shared" si="4"/>
        <v>0.45</v>
      </c>
    </row>
    <row r="42" spans="1:7" ht="15.75" customHeight="1">
      <c r="A42" s="22">
        <v>2243</v>
      </c>
      <c r="B42" s="26" t="s">
        <v>12</v>
      </c>
      <c r="C42" s="20">
        <v>0.3</v>
      </c>
      <c r="D42" s="20">
        <f t="shared" si="5"/>
        <v>0.43</v>
      </c>
      <c r="E42" s="20">
        <f t="shared" si="6"/>
        <v>0.21</v>
      </c>
      <c r="F42" s="20">
        <f t="shared" si="7"/>
        <v>0.22</v>
      </c>
      <c r="G42" s="20">
        <f t="shared" si="4"/>
        <v>0.43</v>
      </c>
    </row>
    <row r="43" spans="1:7" ht="15">
      <c r="A43" s="22">
        <v>2244</v>
      </c>
      <c r="B43" s="26" t="s">
        <v>13</v>
      </c>
      <c r="C43" s="20">
        <v>0.06</v>
      </c>
      <c r="D43" s="20">
        <f t="shared" si="5"/>
        <v>0.09</v>
      </c>
      <c r="E43" s="20">
        <f t="shared" si="6"/>
        <v>0.04</v>
      </c>
      <c r="F43" s="20">
        <f t="shared" si="7"/>
        <v>0.04</v>
      </c>
      <c r="G43" s="20">
        <f t="shared" si="4"/>
        <v>0.08</v>
      </c>
    </row>
    <row r="44" spans="1:7" ht="15">
      <c r="A44" s="22">
        <v>2247</v>
      </c>
      <c r="B44" s="28" t="s">
        <v>14</v>
      </c>
      <c r="C44" s="20">
        <v>0.09</v>
      </c>
      <c r="D44" s="20">
        <f t="shared" si="5"/>
        <v>0.13</v>
      </c>
      <c r="E44" s="20">
        <f t="shared" si="6"/>
        <v>0.06</v>
      </c>
      <c r="F44" s="20">
        <f t="shared" si="7"/>
        <v>0.06</v>
      </c>
      <c r="G44" s="20">
        <f t="shared" si="4"/>
        <v>0.12</v>
      </c>
    </row>
    <row r="45" spans="1:7" ht="15">
      <c r="A45" s="22">
        <v>2251</v>
      </c>
      <c r="B45" s="26" t="s">
        <v>10</v>
      </c>
      <c r="C45" s="20">
        <v>0.7</v>
      </c>
      <c r="D45" s="20">
        <f t="shared" si="5"/>
        <v>1</v>
      </c>
      <c r="E45" s="20">
        <f t="shared" si="6"/>
        <v>0.49</v>
      </c>
      <c r="F45" s="20">
        <f t="shared" si="7"/>
        <v>0.51</v>
      </c>
      <c r="G45" s="20">
        <f t="shared" si="4"/>
        <v>1</v>
      </c>
    </row>
    <row r="46" spans="1:7" ht="15">
      <c r="A46" s="22">
        <v>2259</v>
      </c>
      <c r="B46" s="26" t="s">
        <v>35</v>
      </c>
      <c r="C46" s="20">
        <v>0.01</v>
      </c>
      <c r="D46" s="20">
        <f t="shared" si="5"/>
        <v>0.01</v>
      </c>
      <c r="E46" s="20">
        <f t="shared" si="6"/>
        <v>0</v>
      </c>
      <c r="F46" s="20">
        <f t="shared" si="7"/>
        <v>0</v>
      </c>
      <c r="G46" s="20">
        <f t="shared" si="4"/>
        <v>0</v>
      </c>
    </row>
    <row r="47" spans="1:7" ht="15">
      <c r="A47" s="22">
        <v>2262</v>
      </c>
      <c r="B47" s="26" t="s">
        <v>15</v>
      </c>
      <c r="C47" s="20">
        <v>0.73</v>
      </c>
      <c r="D47" s="20">
        <f t="shared" si="5"/>
        <v>1.04</v>
      </c>
      <c r="E47" s="20">
        <f t="shared" si="6"/>
        <v>0.51</v>
      </c>
      <c r="F47" s="20">
        <f t="shared" si="7"/>
        <v>0.53</v>
      </c>
      <c r="G47" s="20">
        <f t="shared" si="4"/>
        <v>1.04</v>
      </c>
    </row>
    <row r="48" spans="1:7" ht="15" hidden="1">
      <c r="A48" s="22">
        <v>2264</v>
      </c>
      <c r="B48" s="26" t="s">
        <v>40</v>
      </c>
      <c r="C48" s="20">
        <v>0.01</v>
      </c>
      <c r="D48" s="20">
        <f t="shared" si="5"/>
        <v>0.01</v>
      </c>
      <c r="E48" s="20">
        <f t="shared" si="6"/>
        <v>0</v>
      </c>
      <c r="F48" s="20">
        <f t="shared" si="7"/>
        <v>0</v>
      </c>
      <c r="G48" s="20">
        <f t="shared" si="4"/>
        <v>0</v>
      </c>
    </row>
    <row r="49" spans="1:7" ht="16.5" customHeight="1">
      <c r="A49" s="22">
        <v>2279</v>
      </c>
      <c r="B49" s="26" t="s">
        <v>16</v>
      </c>
      <c r="C49" s="20">
        <v>0.07</v>
      </c>
      <c r="D49" s="20">
        <f t="shared" si="5"/>
        <v>0.1</v>
      </c>
      <c r="E49" s="20">
        <f t="shared" si="6"/>
        <v>0.05</v>
      </c>
      <c r="F49" s="20">
        <f t="shared" si="7"/>
        <v>0.05</v>
      </c>
      <c r="G49" s="20">
        <f t="shared" si="4"/>
        <v>0.1</v>
      </c>
    </row>
    <row r="50" spans="1:7" ht="15">
      <c r="A50" s="22">
        <v>2311</v>
      </c>
      <c r="B50" s="26" t="s">
        <v>17</v>
      </c>
      <c r="C50" s="20">
        <v>0.39</v>
      </c>
      <c r="D50" s="20">
        <f t="shared" si="5"/>
        <v>0.55</v>
      </c>
      <c r="E50" s="20">
        <f t="shared" si="6"/>
        <v>0.27</v>
      </c>
      <c r="F50" s="20">
        <f t="shared" si="7"/>
        <v>0.28</v>
      </c>
      <c r="G50" s="20">
        <f t="shared" si="4"/>
        <v>0.55</v>
      </c>
    </row>
    <row r="51" spans="1:7" ht="15">
      <c r="A51" s="22">
        <v>2312</v>
      </c>
      <c r="B51" s="26" t="s">
        <v>18</v>
      </c>
      <c r="C51" s="20">
        <v>0.1</v>
      </c>
      <c r="D51" s="20">
        <f t="shared" si="5"/>
        <v>0.14</v>
      </c>
      <c r="E51" s="20">
        <f t="shared" si="6"/>
        <v>0.07</v>
      </c>
      <c r="F51" s="20">
        <f t="shared" si="7"/>
        <v>0.07</v>
      </c>
      <c r="G51" s="20">
        <f t="shared" si="4"/>
        <v>0.14</v>
      </c>
    </row>
    <row r="52" spans="1:7" ht="15.75" customHeight="1">
      <c r="A52" s="22">
        <v>2322</v>
      </c>
      <c r="B52" s="26" t="s">
        <v>20</v>
      </c>
      <c r="C52" s="20">
        <v>1.86</v>
      </c>
      <c r="D52" s="20">
        <v>2.46</v>
      </c>
      <c r="E52" s="20">
        <f t="shared" si="6"/>
        <v>1.21</v>
      </c>
      <c r="F52" s="20">
        <f t="shared" si="7"/>
        <v>1.25</v>
      </c>
      <c r="G52" s="20">
        <v>2.45</v>
      </c>
    </row>
    <row r="53" spans="1:7" ht="16.5" customHeight="1">
      <c r="A53" s="22">
        <v>2350</v>
      </c>
      <c r="B53" s="26" t="s">
        <v>21</v>
      </c>
      <c r="C53" s="20">
        <v>1.86</v>
      </c>
      <c r="D53" s="20">
        <f t="shared" si="5"/>
        <v>2.65</v>
      </c>
      <c r="E53" s="20">
        <f t="shared" si="6"/>
        <v>1.3</v>
      </c>
      <c r="F53" s="20">
        <f t="shared" si="7"/>
        <v>1.34</v>
      </c>
      <c r="G53" s="20">
        <f t="shared" si="4"/>
        <v>2.64</v>
      </c>
    </row>
    <row r="54" spans="1:7" ht="15">
      <c r="A54" s="22">
        <v>2361</v>
      </c>
      <c r="B54" s="26" t="s">
        <v>22</v>
      </c>
      <c r="C54" s="20">
        <v>0.57</v>
      </c>
      <c r="D54" s="20">
        <f t="shared" si="5"/>
        <v>0.81</v>
      </c>
      <c r="E54" s="20">
        <f t="shared" si="6"/>
        <v>0.4</v>
      </c>
      <c r="F54" s="20">
        <f t="shared" si="7"/>
        <v>0.41</v>
      </c>
      <c r="G54" s="20">
        <f t="shared" si="4"/>
        <v>0.81</v>
      </c>
    </row>
    <row r="55" spans="1:7" ht="15">
      <c r="A55" s="22">
        <v>2400</v>
      </c>
      <c r="B55" s="26" t="s">
        <v>28</v>
      </c>
      <c r="C55" s="20">
        <v>0.1</v>
      </c>
      <c r="D55" s="20">
        <f t="shared" si="5"/>
        <v>0.14</v>
      </c>
      <c r="E55" s="20">
        <f t="shared" si="6"/>
        <v>0.07</v>
      </c>
      <c r="F55" s="20">
        <f t="shared" si="7"/>
        <v>0.07</v>
      </c>
      <c r="G55" s="20">
        <f t="shared" si="4"/>
        <v>0.14</v>
      </c>
    </row>
    <row r="56" spans="1:7" ht="14.25" customHeight="1">
      <c r="A56" s="22">
        <v>2512</v>
      </c>
      <c r="B56" s="26" t="s">
        <v>39</v>
      </c>
      <c r="C56" s="20">
        <v>55.44</v>
      </c>
      <c r="D56" s="20">
        <v>78.83</v>
      </c>
      <c r="E56" s="20">
        <f t="shared" si="6"/>
        <v>38.79</v>
      </c>
      <c r="F56" s="20">
        <v>41.38</v>
      </c>
      <c r="G56" s="20">
        <v>81.46</v>
      </c>
    </row>
    <row r="57" spans="1:7" ht="15">
      <c r="A57" s="22">
        <v>2515</v>
      </c>
      <c r="B57" s="26" t="s">
        <v>23</v>
      </c>
      <c r="C57" s="20">
        <v>0.13</v>
      </c>
      <c r="D57" s="20">
        <f t="shared" si="5"/>
        <v>0.18</v>
      </c>
      <c r="E57" s="20">
        <f t="shared" si="6"/>
        <v>0.09</v>
      </c>
      <c r="F57" s="20">
        <f t="shared" si="7"/>
        <v>0.09</v>
      </c>
      <c r="G57" s="20">
        <f t="shared" si="4"/>
        <v>0.18</v>
      </c>
    </row>
    <row r="58" spans="1:7" ht="15">
      <c r="A58" s="22">
        <v>2519</v>
      </c>
      <c r="B58" s="26" t="s">
        <v>25</v>
      </c>
      <c r="C58" s="20">
        <v>0.01</v>
      </c>
      <c r="D58" s="20">
        <f t="shared" si="5"/>
        <v>0.01</v>
      </c>
      <c r="E58" s="20">
        <f t="shared" si="6"/>
        <v>0</v>
      </c>
      <c r="F58" s="20">
        <f t="shared" si="7"/>
        <v>0</v>
      </c>
      <c r="G58" s="20">
        <f t="shared" si="4"/>
        <v>0</v>
      </c>
    </row>
    <row r="59" spans="1:7" ht="15">
      <c r="A59" s="22">
        <v>5232</v>
      </c>
      <c r="B59" s="26" t="s">
        <v>24</v>
      </c>
      <c r="C59" s="20">
        <v>4.5</v>
      </c>
      <c r="D59" s="20">
        <f t="shared" si="5"/>
        <v>6.4</v>
      </c>
      <c r="E59" s="20">
        <f t="shared" si="6"/>
        <v>3.15</v>
      </c>
      <c r="F59" s="20">
        <v>3.26</v>
      </c>
      <c r="G59" s="20">
        <f t="shared" si="4"/>
        <v>6.42</v>
      </c>
    </row>
    <row r="60" spans="1:7" ht="15">
      <c r="A60" s="22">
        <v>5240</v>
      </c>
      <c r="B60" s="26" t="s">
        <v>36</v>
      </c>
      <c r="C60" s="20">
        <v>0.9</v>
      </c>
      <c r="D60" s="20">
        <f t="shared" si="5"/>
        <v>1.28</v>
      </c>
      <c r="E60" s="20">
        <f t="shared" si="6"/>
        <v>0.63</v>
      </c>
      <c r="F60" s="20">
        <f t="shared" si="7"/>
        <v>0.65</v>
      </c>
      <c r="G60" s="20">
        <f t="shared" si="4"/>
        <v>1.28</v>
      </c>
    </row>
    <row r="61" spans="1:7" ht="15">
      <c r="A61" s="22">
        <v>5250</v>
      </c>
      <c r="B61" s="26" t="s">
        <v>37</v>
      </c>
      <c r="C61" s="20">
        <v>3.6</v>
      </c>
      <c r="D61" s="20">
        <f t="shared" si="5"/>
        <v>5.12</v>
      </c>
      <c r="E61" s="20">
        <v>2.56</v>
      </c>
      <c r="F61" s="20">
        <f t="shared" si="7"/>
        <v>2.64</v>
      </c>
      <c r="G61" s="20">
        <v>5.22</v>
      </c>
    </row>
    <row r="62" spans="1:7" ht="15">
      <c r="A62" s="24"/>
      <c r="B62" s="29" t="s">
        <v>8</v>
      </c>
      <c r="C62" s="21">
        <f>SUM(C35:C61)</f>
        <v>111.82</v>
      </c>
      <c r="D62" s="21">
        <f>SUM(D35:D61)</f>
        <v>158.84000000000003</v>
      </c>
      <c r="E62" s="21">
        <f>SUM(E35:E61)</f>
        <v>78.17</v>
      </c>
      <c r="F62" s="21">
        <f>SUM(F35:F61)</f>
        <v>82.88000000000002</v>
      </c>
      <c r="G62" s="21">
        <f>SUM(G35:G61)</f>
        <v>163.17999999999998</v>
      </c>
    </row>
    <row r="63" spans="1:7" ht="15">
      <c r="A63" s="24"/>
      <c r="B63" s="29" t="s">
        <v>29</v>
      </c>
      <c r="C63" s="21">
        <f>C62+C33</f>
        <v>319.40999999999997</v>
      </c>
      <c r="D63" s="21">
        <f>D62+D33</f>
        <v>454.23</v>
      </c>
      <c r="E63" s="21">
        <f>E62+E33</f>
        <v>223.51</v>
      </c>
      <c r="F63" s="21">
        <f>F62+F33</f>
        <v>238.4</v>
      </c>
      <c r="G63" s="21">
        <f>G62+G33</f>
        <v>469.35</v>
      </c>
    </row>
    <row r="64" spans="1:7" ht="15">
      <c r="A64" s="30"/>
      <c r="B64" s="25"/>
      <c r="C64" s="25"/>
      <c r="D64" s="25"/>
      <c r="E64" s="25"/>
      <c r="F64" s="25"/>
      <c r="G64" s="25"/>
    </row>
    <row r="65" spans="1:7" ht="15.75" customHeight="1">
      <c r="A65" s="113" t="s">
        <v>68</v>
      </c>
      <c r="B65" s="114"/>
      <c r="C65" s="76">
        <v>63</v>
      </c>
      <c r="D65" s="76">
        <v>63</v>
      </c>
      <c r="E65" s="76">
        <v>31</v>
      </c>
      <c r="F65" s="76">
        <v>32</v>
      </c>
      <c r="G65" s="76">
        <v>63</v>
      </c>
    </row>
    <row r="66" spans="1:7" ht="15">
      <c r="A66" s="113" t="s">
        <v>126</v>
      </c>
      <c r="B66" s="114"/>
      <c r="C66" s="21">
        <f>C63/C65</f>
        <v>5.069999999999999</v>
      </c>
      <c r="D66" s="21">
        <f>D63/D65</f>
        <v>7.21</v>
      </c>
      <c r="E66" s="21">
        <f>E63/E65</f>
        <v>7.21</v>
      </c>
      <c r="F66" s="21">
        <f>F63/F65</f>
        <v>7.45</v>
      </c>
      <c r="G66" s="21">
        <f>G63/G65</f>
        <v>7.45</v>
      </c>
    </row>
    <row r="67" spans="1:7" ht="15">
      <c r="A67" s="14"/>
      <c r="B67" s="6"/>
      <c r="C67" s="6"/>
      <c r="D67" s="6"/>
      <c r="E67" s="6"/>
      <c r="F67" s="6"/>
      <c r="G67" s="6"/>
    </row>
    <row r="68" spans="1:7" s="4" customFormat="1" ht="19.5" customHeight="1">
      <c r="A68" s="111" t="s">
        <v>69</v>
      </c>
      <c r="B68" s="112"/>
      <c r="C68" s="31"/>
      <c r="D68" s="31"/>
      <c r="E68" s="33"/>
      <c r="F68" s="3"/>
      <c r="G68" s="3"/>
    </row>
    <row r="69" spans="1:7" s="4" customFormat="1" ht="15">
      <c r="A69" s="111" t="s">
        <v>124</v>
      </c>
      <c r="B69" s="112"/>
      <c r="C69" s="31"/>
      <c r="D69" s="31"/>
      <c r="E69" s="33"/>
      <c r="F69" s="3"/>
      <c r="G69" s="3"/>
    </row>
    <row r="70" spans="1:6" ht="13.5" customHeight="1">
      <c r="A70" s="5"/>
      <c r="B70" s="6"/>
      <c r="C70" s="6"/>
      <c r="D70" s="6"/>
      <c r="E70" s="6"/>
      <c r="F70" s="7"/>
    </row>
    <row r="71" s="4" customFormat="1" ht="17.25" customHeight="1">
      <c r="A71" s="4" t="s">
        <v>70</v>
      </c>
    </row>
    <row r="72" s="4" customFormat="1" ht="12.75" customHeight="1"/>
    <row r="73" spans="1:5" s="4" customFormat="1" ht="15" customHeight="1">
      <c r="A73" s="4" t="s">
        <v>85</v>
      </c>
      <c r="B73" s="32"/>
      <c r="C73" s="32"/>
      <c r="D73" s="32"/>
      <c r="E73" s="32"/>
    </row>
    <row r="74" spans="2:5" s="4" customFormat="1" ht="14.25" customHeight="1">
      <c r="B74" s="9" t="s">
        <v>71</v>
      </c>
      <c r="C74" s="9"/>
      <c r="D74" s="9"/>
      <c r="E74" s="9"/>
    </row>
  </sheetData>
  <sheetProtection/>
  <mergeCells count="11">
    <mergeCell ref="B12:G12"/>
    <mergeCell ref="A10:G10"/>
    <mergeCell ref="B11:G11"/>
    <mergeCell ref="A68:B68"/>
    <mergeCell ref="A69:B69"/>
    <mergeCell ref="A7:G7"/>
    <mergeCell ref="B8:G8"/>
    <mergeCell ref="A9:G9"/>
    <mergeCell ref="B13:G13"/>
    <mergeCell ref="A65:B65"/>
    <mergeCell ref="A66:B66"/>
  </mergeCells>
  <printOptions/>
  <pageMargins left="0.9453125" right="0.5511811023622047" top="0.984251968503937" bottom="0.984251968503937" header="0.5118110236220472" footer="0.5118110236220472"/>
  <pageSetup firstPageNumber="11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75"/>
  <sheetViews>
    <sheetView view="pageLayout" workbookViewId="0" topLeftCell="A1">
      <selection activeCell="B73" sqref="B73"/>
    </sheetView>
  </sheetViews>
  <sheetFormatPr defaultColWidth="9.140625" defaultRowHeight="12.75"/>
  <cols>
    <col min="1" max="1" width="13.28125" style="8" customWidth="1"/>
    <col min="2" max="2" width="99.7109375" style="8" customWidth="1"/>
    <col min="3" max="4" width="15.28125" style="8" hidden="1" customWidth="1"/>
    <col min="5" max="6" width="21.57421875" style="8" hidden="1" customWidth="1"/>
    <col min="7" max="7" width="40.421875" style="8" customWidth="1"/>
    <col min="8" max="16384" width="9.140625" style="8" customWidth="1"/>
  </cols>
  <sheetData>
    <row r="1" spans="1:7" ht="15.75">
      <c r="A1" s="35"/>
      <c r="B1" s="43"/>
      <c r="C1" s="43"/>
      <c r="D1" s="43"/>
      <c r="E1" s="43"/>
      <c r="F1" s="43"/>
      <c r="G1" s="43" t="s">
        <v>61</v>
      </c>
    </row>
    <row r="2" spans="1:7" ht="15.75">
      <c r="A2" s="35"/>
      <c r="B2" s="43"/>
      <c r="C2" s="43"/>
      <c r="D2" s="43"/>
      <c r="E2" s="43"/>
      <c r="F2" s="43"/>
      <c r="G2" s="43" t="s">
        <v>62</v>
      </c>
    </row>
    <row r="3" spans="1:7" ht="15.75">
      <c r="A3" s="35"/>
      <c r="B3" s="43"/>
      <c r="C3" s="43"/>
      <c r="D3" s="43"/>
      <c r="E3" s="43"/>
      <c r="F3" s="98" t="s">
        <v>63</v>
      </c>
      <c r="G3" s="115"/>
    </row>
    <row r="4" spans="1:7" ht="15.75">
      <c r="A4" s="35"/>
      <c r="B4" s="43"/>
      <c r="C4" s="43"/>
      <c r="D4" s="43"/>
      <c r="E4" s="43"/>
      <c r="F4" s="43"/>
      <c r="G4" s="43" t="s">
        <v>66</v>
      </c>
    </row>
    <row r="5" spans="1:7" ht="15.75">
      <c r="A5" s="35"/>
      <c r="B5" s="35"/>
      <c r="C5" s="35"/>
      <c r="D5" s="35"/>
      <c r="E5" s="35"/>
      <c r="F5" s="35"/>
      <c r="G5" s="42" t="s">
        <v>84</v>
      </c>
    </row>
    <row r="6" spans="1:7" ht="15.75">
      <c r="A6" s="35"/>
      <c r="B6" s="35"/>
      <c r="C6" s="35"/>
      <c r="D6" s="35"/>
      <c r="E6" s="35"/>
      <c r="F6" s="35"/>
      <c r="G6" s="42"/>
    </row>
    <row r="7" spans="1:7" ht="18.75">
      <c r="A7" s="99" t="s">
        <v>9</v>
      </c>
      <c r="B7" s="99"/>
      <c r="C7" s="99"/>
      <c r="D7" s="99"/>
      <c r="E7" s="99"/>
      <c r="F7" s="99"/>
      <c r="G7" s="99"/>
    </row>
    <row r="8" spans="1:7" ht="15.75">
      <c r="A8" s="35"/>
      <c r="B8" s="98"/>
      <c r="C8" s="98"/>
      <c r="D8" s="98"/>
      <c r="E8" s="98"/>
      <c r="F8" s="98"/>
      <c r="G8" s="98"/>
    </row>
    <row r="9" spans="1:7" ht="15.75" customHeight="1">
      <c r="A9" s="94" t="s">
        <v>1</v>
      </c>
      <c r="B9" s="94"/>
      <c r="C9" s="94"/>
      <c r="D9" s="94"/>
      <c r="E9" s="94"/>
      <c r="F9" s="94"/>
      <c r="G9" s="94"/>
    </row>
    <row r="10" spans="1:7" ht="15.75" customHeight="1">
      <c r="A10" s="94" t="s">
        <v>0</v>
      </c>
      <c r="B10" s="94"/>
      <c r="C10" s="94"/>
      <c r="D10" s="94"/>
      <c r="E10" s="94"/>
      <c r="F10" s="94"/>
      <c r="G10" s="94"/>
    </row>
    <row r="11" spans="1:7" ht="15.75">
      <c r="A11" s="37"/>
      <c r="B11" s="94" t="s">
        <v>43</v>
      </c>
      <c r="C11" s="94"/>
      <c r="D11" s="94"/>
      <c r="E11" s="94"/>
      <c r="F11" s="94"/>
      <c r="G11" s="94"/>
    </row>
    <row r="12" spans="1:7" ht="18" customHeight="1">
      <c r="A12" s="37"/>
      <c r="B12" s="94" t="s">
        <v>57</v>
      </c>
      <c r="C12" s="94"/>
      <c r="D12" s="94"/>
      <c r="E12" s="94"/>
      <c r="F12" s="94"/>
      <c r="G12" s="94"/>
    </row>
    <row r="13" spans="1:7" ht="15.75">
      <c r="A13" s="37"/>
      <c r="B13" s="94" t="s">
        <v>59</v>
      </c>
      <c r="C13" s="94"/>
      <c r="D13" s="94"/>
      <c r="E13" s="94"/>
      <c r="F13" s="94"/>
      <c r="G13" s="94"/>
    </row>
    <row r="14" spans="1:7" ht="15.75">
      <c r="A14" s="37" t="s">
        <v>2</v>
      </c>
      <c r="B14" s="37" t="s">
        <v>123</v>
      </c>
      <c r="C14" s="37"/>
      <c r="D14" s="37"/>
      <c r="E14" s="37"/>
      <c r="F14" s="37"/>
      <c r="G14" s="37"/>
    </row>
    <row r="15" spans="1:7" ht="15.75" hidden="1">
      <c r="A15" s="35"/>
      <c r="B15" s="47"/>
      <c r="C15" s="47"/>
      <c r="D15" s="47"/>
      <c r="E15" s="47"/>
      <c r="F15" s="47"/>
      <c r="G15" s="47"/>
    </row>
    <row r="16" spans="1:7" ht="67.5" customHeight="1">
      <c r="A16" s="122" t="s">
        <v>3</v>
      </c>
      <c r="B16" s="122" t="s">
        <v>4</v>
      </c>
      <c r="C16" s="122" t="s">
        <v>67</v>
      </c>
      <c r="D16" s="122" t="s">
        <v>67</v>
      </c>
      <c r="E16" s="122" t="s">
        <v>82</v>
      </c>
      <c r="F16" s="122" t="s">
        <v>81</v>
      </c>
      <c r="G16" s="122" t="s">
        <v>125</v>
      </c>
    </row>
    <row r="17" spans="1:7" ht="15.75">
      <c r="A17" s="49">
        <v>1</v>
      </c>
      <c r="B17" s="50">
        <v>2</v>
      </c>
      <c r="C17" s="49">
        <v>4</v>
      </c>
      <c r="D17" s="50"/>
      <c r="E17" s="50"/>
      <c r="F17" s="49">
        <v>3</v>
      </c>
      <c r="G17" s="49">
        <v>3</v>
      </c>
    </row>
    <row r="18" spans="1:7" ht="15.75">
      <c r="A18" s="51"/>
      <c r="B18" s="65" t="s">
        <v>5</v>
      </c>
      <c r="C18" s="65"/>
      <c r="D18" s="65"/>
      <c r="E18" s="65"/>
      <c r="F18" s="65"/>
      <c r="G18" s="65"/>
    </row>
    <row r="19" spans="1:7" ht="15.75">
      <c r="A19" s="52">
        <v>1100</v>
      </c>
      <c r="B19" s="52" t="s">
        <v>64</v>
      </c>
      <c r="C19" s="53">
        <v>72.48</v>
      </c>
      <c r="D19" s="53">
        <v>103.54</v>
      </c>
      <c r="E19" s="53">
        <f>ROUND(D19/173*86,2)</f>
        <v>51.47</v>
      </c>
      <c r="F19" s="53">
        <v>65.2</v>
      </c>
      <c r="G19" s="53">
        <f aca="true" t="shared" si="0" ref="G19:G32">ROUND(F19/87*173,2)</f>
        <v>129.65</v>
      </c>
    </row>
    <row r="20" spans="1:7" ht="15.75">
      <c r="A20" s="52">
        <v>1200</v>
      </c>
      <c r="B20" s="54" t="s">
        <v>65</v>
      </c>
      <c r="C20" s="53">
        <v>17.46</v>
      </c>
      <c r="D20" s="53">
        <v>24.43</v>
      </c>
      <c r="E20" s="53">
        <f aca="true" t="shared" si="1" ref="E20:E32">ROUND(D20/173*86,2)</f>
        <v>12.14</v>
      </c>
      <c r="F20" s="53">
        <v>15.38</v>
      </c>
      <c r="G20" s="53">
        <f t="shared" si="0"/>
        <v>30.58</v>
      </c>
    </row>
    <row r="21" spans="1:7" ht="15.75">
      <c r="A21" s="52">
        <v>2222</v>
      </c>
      <c r="B21" s="54" t="s">
        <v>26</v>
      </c>
      <c r="C21" s="53">
        <v>6.19</v>
      </c>
      <c r="D21" s="53">
        <f aca="true" t="shared" si="2" ref="D21:D32">ROUND(C21/0.702804,2)</f>
        <v>8.81</v>
      </c>
      <c r="E21" s="53">
        <f t="shared" si="1"/>
        <v>4.38</v>
      </c>
      <c r="F21" s="53">
        <f aca="true" t="shared" si="3" ref="F21:F32">ROUND(D21/173*87,2)</f>
        <v>4.43</v>
      </c>
      <c r="G21" s="53">
        <f t="shared" si="0"/>
        <v>8.81</v>
      </c>
    </row>
    <row r="22" spans="1:7" ht="15.75">
      <c r="A22" s="52">
        <v>2223</v>
      </c>
      <c r="B22" s="54" t="s">
        <v>27</v>
      </c>
      <c r="C22" s="53">
        <v>3.57</v>
      </c>
      <c r="D22" s="53">
        <f t="shared" si="2"/>
        <v>5.08</v>
      </c>
      <c r="E22" s="53">
        <f t="shared" si="1"/>
        <v>2.53</v>
      </c>
      <c r="F22" s="53">
        <f t="shared" si="3"/>
        <v>2.55</v>
      </c>
      <c r="G22" s="53">
        <f t="shared" si="0"/>
        <v>5.07</v>
      </c>
    </row>
    <row r="23" spans="1:7" ht="15.75">
      <c r="A23" s="52">
        <v>2231</v>
      </c>
      <c r="B23" s="54" t="s">
        <v>44</v>
      </c>
      <c r="C23" s="53">
        <v>1.74</v>
      </c>
      <c r="D23" s="53">
        <f t="shared" si="2"/>
        <v>2.48</v>
      </c>
      <c r="E23" s="53">
        <f t="shared" si="1"/>
        <v>1.23</v>
      </c>
      <c r="F23" s="53">
        <f t="shared" si="3"/>
        <v>1.25</v>
      </c>
      <c r="G23" s="53">
        <f t="shared" si="0"/>
        <v>2.49</v>
      </c>
    </row>
    <row r="24" spans="1:7" ht="15.75">
      <c r="A24" s="52">
        <v>2243</v>
      </c>
      <c r="B24" s="54" t="s">
        <v>31</v>
      </c>
      <c r="C24" s="53">
        <v>1.48</v>
      </c>
      <c r="D24" s="53">
        <f t="shared" si="2"/>
        <v>2.11</v>
      </c>
      <c r="E24" s="53">
        <f t="shared" si="1"/>
        <v>1.05</v>
      </c>
      <c r="F24" s="53">
        <f t="shared" si="3"/>
        <v>1.06</v>
      </c>
      <c r="G24" s="53">
        <f t="shared" si="0"/>
        <v>2.11</v>
      </c>
    </row>
    <row r="25" spans="1:7" ht="15.75">
      <c r="A25" s="52">
        <v>2244</v>
      </c>
      <c r="B25" s="54" t="s">
        <v>13</v>
      </c>
      <c r="C25" s="53">
        <v>0.74</v>
      </c>
      <c r="D25" s="53">
        <f t="shared" si="2"/>
        <v>1.05</v>
      </c>
      <c r="E25" s="53">
        <f t="shared" si="1"/>
        <v>0.52</v>
      </c>
      <c r="F25" s="53">
        <f t="shared" si="3"/>
        <v>0.53</v>
      </c>
      <c r="G25" s="53">
        <f t="shared" si="0"/>
        <v>1.05</v>
      </c>
    </row>
    <row r="26" spans="1:7" ht="15.75">
      <c r="A26" s="52">
        <v>2251</v>
      </c>
      <c r="B26" s="54" t="s">
        <v>10</v>
      </c>
      <c r="C26" s="53">
        <v>4.73</v>
      </c>
      <c r="D26" s="53">
        <f t="shared" si="2"/>
        <v>6.73</v>
      </c>
      <c r="E26" s="53">
        <f t="shared" si="1"/>
        <v>3.35</v>
      </c>
      <c r="F26" s="53">
        <f t="shared" si="3"/>
        <v>3.38</v>
      </c>
      <c r="G26" s="53">
        <f t="shared" si="0"/>
        <v>6.72</v>
      </c>
    </row>
    <row r="27" spans="1:7" ht="15.75">
      <c r="A27" s="52">
        <v>2279</v>
      </c>
      <c r="B27" s="54" t="s">
        <v>16</v>
      </c>
      <c r="C27" s="53">
        <v>0.39</v>
      </c>
      <c r="D27" s="53">
        <f t="shared" si="2"/>
        <v>0.55</v>
      </c>
      <c r="E27" s="53">
        <f t="shared" si="1"/>
        <v>0.27</v>
      </c>
      <c r="F27" s="53">
        <f t="shared" si="3"/>
        <v>0.28</v>
      </c>
      <c r="G27" s="53">
        <f t="shared" si="0"/>
        <v>0.56</v>
      </c>
    </row>
    <row r="28" spans="1:7" ht="15.75">
      <c r="A28" s="52">
        <v>2321</v>
      </c>
      <c r="B28" s="54" t="s">
        <v>19</v>
      </c>
      <c r="C28" s="53">
        <v>10.29</v>
      </c>
      <c r="D28" s="53">
        <f t="shared" si="2"/>
        <v>14.64</v>
      </c>
      <c r="E28" s="53">
        <f t="shared" si="1"/>
        <v>7.28</v>
      </c>
      <c r="F28" s="53">
        <f t="shared" si="3"/>
        <v>7.36</v>
      </c>
      <c r="G28" s="53">
        <f t="shared" si="0"/>
        <v>14.64</v>
      </c>
    </row>
    <row r="29" spans="1:7" ht="15.75">
      <c r="A29" s="52">
        <v>2362</v>
      </c>
      <c r="B29" s="54" t="s">
        <v>45</v>
      </c>
      <c r="C29" s="53">
        <v>0.59</v>
      </c>
      <c r="D29" s="53">
        <f t="shared" si="2"/>
        <v>0.84</v>
      </c>
      <c r="E29" s="53">
        <f t="shared" si="1"/>
        <v>0.42</v>
      </c>
      <c r="F29" s="53">
        <f t="shared" si="3"/>
        <v>0.42</v>
      </c>
      <c r="G29" s="53">
        <f t="shared" si="0"/>
        <v>0.84</v>
      </c>
    </row>
    <row r="30" spans="1:7" ht="15.75">
      <c r="A30" s="52">
        <v>2363</v>
      </c>
      <c r="B30" s="54" t="s">
        <v>38</v>
      </c>
      <c r="C30" s="53">
        <v>207.6</v>
      </c>
      <c r="D30" s="53">
        <f t="shared" si="2"/>
        <v>295.39</v>
      </c>
      <c r="E30" s="53">
        <f t="shared" si="1"/>
        <v>146.84</v>
      </c>
      <c r="F30" s="53">
        <f t="shared" si="3"/>
        <v>148.55</v>
      </c>
      <c r="G30" s="53">
        <f t="shared" si="0"/>
        <v>295.39</v>
      </c>
    </row>
    <row r="31" spans="1:7" ht="15.75">
      <c r="A31" s="52">
        <v>2370</v>
      </c>
      <c r="B31" s="54" t="s">
        <v>46</v>
      </c>
      <c r="C31" s="53">
        <v>0.07</v>
      </c>
      <c r="D31" s="53">
        <f t="shared" si="2"/>
        <v>0.1</v>
      </c>
      <c r="E31" s="53">
        <f t="shared" si="1"/>
        <v>0.05</v>
      </c>
      <c r="F31" s="53">
        <f t="shared" si="3"/>
        <v>0.05</v>
      </c>
      <c r="G31" s="53">
        <f t="shared" si="0"/>
        <v>0.1</v>
      </c>
    </row>
    <row r="32" spans="1:7" ht="15.75">
      <c r="A32" s="52">
        <v>5232</v>
      </c>
      <c r="B32" s="54" t="s">
        <v>47</v>
      </c>
      <c r="C32" s="53">
        <v>0.78</v>
      </c>
      <c r="D32" s="53">
        <f t="shared" si="2"/>
        <v>1.11</v>
      </c>
      <c r="E32" s="53">
        <f t="shared" si="1"/>
        <v>0.55</v>
      </c>
      <c r="F32" s="53">
        <f t="shared" si="3"/>
        <v>0.56</v>
      </c>
      <c r="G32" s="53">
        <f t="shared" si="0"/>
        <v>1.11</v>
      </c>
    </row>
    <row r="33" spans="1:7" ht="15.75">
      <c r="A33" s="52"/>
      <c r="B33" s="66" t="s">
        <v>6</v>
      </c>
      <c r="C33" s="55">
        <f>SUM(C19:C32)</f>
        <v>328.10999999999996</v>
      </c>
      <c r="D33" s="55">
        <f>SUM(D19:D32)</f>
        <v>466.86</v>
      </c>
      <c r="E33" s="55">
        <f>SUM(E19:E32)</f>
        <v>232.08</v>
      </c>
      <c r="F33" s="55">
        <f>SUM(F19:F32)</f>
        <v>251</v>
      </c>
      <c r="G33" s="55">
        <f>SUM(G19:G32)</f>
        <v>499.1200000000001</v>
      </c>
    </row>
    <row r="34" spans="1:7" ht="15.75" customHeight="1">
      <c r="A34" s="56"/>
      <c r="B34" s="52" t="s">
        <v>7</v>
      </c>
      <c r="C34" s="52"/>
      <c r="D34" s="52"/>
      <c r="E34" s="52"/>
      <c r="F34" s="53"/>
      <c r="G34" s="52"/>
    </row>
    <row r="35" spans="1:7" ht="15.75">
      <c r="A35" s="52">
        <v>1100</v>
      </c>
      <c r="B35" s="52" t="s">
        <v>64</v>
      </c>
      <c r="C35" s="53">
        <v>47.62</v>
      </c>
      <c r="D35" s="53">
        <v>68.03</v>
      </c>
      <c r="E35" s="53">
        <f aca="true" t="shared" si="4" ref="E35:E60">ROUND(D35/173*86,2)</f>
        <v>33.82</v>
      </c>
      <c r="F35" s="53">
        <v>35.58</v>
      </c>
      <c r="G35" s="53">
        <f aca="true" t="shared" si="5" ref="G35:G61">ROUND(F35/87*173,2)</f>
        <v>70.75</v>
      </c>
    </row>
    <row r="36" spans="1:7" ht="15.75">
      <c r="A36" s="52">
        <v>1200</v>
      </c>
      <c r="B36" s="54" t="s">
        <v>65</v>
      </c>
      <c r="C36" s="53">
        <v>11.47</v>
      </c>
      <c r="D36" s="53">
        <v>16.05</v>
      </c>
      <c r="E36" s="53">
        <f t="shared" si="4"/>
        <v>7.98</v>
      </c>
      <c r="F36" s="53">
        <v>8.39</v>
      </c>
      <c r="G36" s="53">
        <f t="shared" si="5"/>
        <v>16.68</v>
      </c>
    </row>
    <row r="37" spans="1:7" ht="15.75">
      <c r="A37" s="52">
        <v>2219</v>
      </c>
      <c r="B37" s="52" t="s">
        <v>30</v>
      </c>
      <c r="C37" s="53">
        <v>1.45</v>
      </c>
      <c r="D37" s="53">
        <f aca="true" t="shared" si="6" ref="D37:D60">ROUND(C37/0.702804,2)</f>
        <v>2.06</v>
      </c>
      <c r="E37" s="53">
        <f t="shared" si="4"/>
        <v>1.02</v>
      </c>
      <c r="F37" s="53">
        <f aca="true" t="shared" si="7" ref="F37:F61">ROUND(D37/173*87,2)</f>
        <v>1.04</v>
      </c>
      <c r="G37" s="53">
        <f t="shared" si="5"/>
        <v>2.07</v>
      </c>
    </row>
    <row r="38" spans="1:7" ht="15.75">
      <c r="A38" s="52">
        <v>2234</v>
      </c>
      <c r="B38" s="54" t="s">
        <v>32</v>
      </c>
      <c r="C38" s="53">
        <v>0.11</v>
      </c>
      <c r="D38" s="53">
        <f t="shared" si="6"/>
        <v>0.16</v>
      </c>
      <c r="E38" s="53">
        <f t="shared" si="4"/>
        <v>0.08</v>
      </c>
      <c r="F38" s="53">
        <f t="shared" si="7"/>
        <v>0.08</v>
      </c>
      <c r="G38" s="53">
        <f t="shared" si="5"/>
        <v>0.16</v>
      </c>
    </row>
    <row r="39" spans="1:7" ht="15.75">
      <c r="A39" s="52">
        <v>2239</v>
      </c>
      <c r="B39" s="54" t="s">
        <v>33</v>
      </c>
      <c r="C39" s="53">
        <v>0.58</v>
      </c>
      <c r="D39" s="53">
        <f t="shared" si="6"/>
        <v>0.83</v>
      </c>
      <c r="E39" s="53">
        <f t="shared" si="4"/>
        <v>0.41</v>
      </c>
      <c r="F39" s="53">
        <f t="shared" si="7"/>
        <v>0.42</v>
      </c>
      <c r="G39" s="53">
        <f t="shared" si="5"/>
        <v>0.84</v>
      </c>
    </row>
    <row r="40" spans="1:7" ht="15.75">
      <c r="A40" s="52">
        <v>2241</v>
      </c>
      <c r="B40" s="54" t="s">
        <v>34</v>
      </c>
      <c r="C40" s="53">
        <v>0.12</v>
      </c>
      <c r="D40" s="53">
        <f t="shared" si="6"/>
        <v>0.17</v>
      </c>
      <c r="E40" s="53">
        <f t="shared" si="4"/>
        <v>0.08</v>
      </c>
      <c r="F40" s="53">
        <f t="shared" si="7"/>
        <v>0.09</v>
      </c>
      <c r="G40" s="53">
        <f t="shared" si="5"/>
        <v>0.18</v>
      </c>
    </row>
    <row r="41" spans="1:7" ht="15.75">
      <c r="A41" s="52">
        <v>2242</v>
      </c>
      <c r="B41" s="54" t="s">
        <v>11</v>
      </c>
      <c r="C41" s="53">
        <v>0.48</v>
      </c>
      <c r="D41" s="53">
        <f t="shared" si="6"/>
        <v>0.68</v>
      </c>
      <c r="E41" s="53">
        <f t="shared" si="4"/>
        <v>0.34</v>
      </c>
      <c r="F41" s="53">
        <f t="shared" si="7"/>
        <v>0.34</v>
      </c>
      <c r="G41" s="53">
        <f t="shared" si="5"/>
        <v>0.68</v>
      </c>
    </row>
    <row r="42" spans="1:7" ht="14.25" customHeight="1">
      <c r="A42" s="52">
        <v>2243</v>
      </c>
      <c r="B42" s="54" t="s">
        <v>12</v>
      </c>
      <c r="C42" s="53">
        <v>0.47</v>
      </c>
      <c r="D42" s="53">
        <f t="shared" si="6"/>
        <v>0.67</v>
      </c>
      <c r="E42" s="53">
        <f t="shared" si="4"/>
        <v>0.33</v>
      </c>
      <c r="F42" s="53">
        <f t="shared" si="7"/>
        <v>0.34</v>
      </c>
      <c r="G42" s="53">
        <f t="shared" si="5"/>
        <v>0.68</v>
      </c>
    </row>
    <row r="43" spans="1:7" ht="15.75">
      <c r="A43" s="52">
        <v>2244</v>
      </c>
      <c r="B43" s="54" t="s">
        <v>13</v>
      </c>
      <c r="C43" s="53">
        <v>0.09</v>
      </c>
      <c r="D43" s="53">
        <f t="shared" si="6"/>
        <v>0.13</v>
      </c>
      <c r="E43" s="53">
        <f t="shared" si="4"/>
        <v>0.06</v>
      </c>
      <c r="F43" s="53">
        <f t="shared" si="7"/>
        <v>0.07</v>
      </c>
      <c r="G43" s="53">
        <f t="shared" si="5"/>
        <v>0.14</v>
      </c>
    </row>
    <row r="44" spans="1:7" ht="15.75">
      <c r="A44" s="52">
        <v>2247</v>
      </c>
      <c r="B44" s="65" t="s">
        <v>14</v>
      </c>
      <c r="C44" s="53">
        <v>0.14</v>
      </c>
      <c r="D44" s="53">
        <f t="shared" si="6"/>
        <v>0.2</v>
      </c>
      <c r="E44" s="53">
        <f t="shared" si="4"/>
        <v>0.1</v>
      </c>
      <c r="F44" s="53">
        <f t="shared" si="7"/>
        <v>0.1</v>
      </c>
      <c r="G44" s="53">
        <f t="shared" si="5"/>
        <v>0.2</v>
      </c>
    </row>
    <row r="45" spans="1:7" ht="15.75">
      <c r="A45" s="52">
        <v>2251</v>
      </c>
      <c r="B45" s="54" t="s">
        <v>10</v>
      </c>
      <c r="C45" s="53">
        <v>1.08</v>
      </c>
      <c r="D45" s="53">
        <f t="shared" si="6"/>
        <v>1.54</v>
      </c>
      <c r="E45" s="53">
        <f t="shared" si="4"/>
        <v>0.77</v>
      </c>
      <c r="F45" s="53">
        <f t="shared" si="7"/>
        <v>0.77</v>
      </c>
      <c r="G45" s="53">
        <f t="shared" si="5"/>
        <v>1.53</v>
      </c>
    </row>
    <row r="46" spans="1:7" ht="15.75">
      <c r="A46" s="52">
        <v>2259</v>
      </c>
      <c r="B46" s="54" t="s">
        <v>35</v>
      </c>
      <c r="C46" s="53">
        <v>0.01</v>
      </c>
      <c r="D46" s="53">
        <f t="shared" si="6"/>
        <v>0.01</v>
      </c>
      <c r="E46" s="53">
        <f t="shared" si="4"/>
        <v>0</v>
      </c>
      <c r="F46" s="53">
        <f t="shared" si="7"/>
        <v>0.01</v>
      </c>
      <c r="G46" s="53">
        <f t="shared" si="5"/>
        <v>0.02</v>
      </c>
    </row>
    <row r="47" spans="1:7" ht="15.75">
      <c r="A47" s="52">
        <v>2262</v>
      </c>
      <c r="B47" s="54" t="s">
        <v>15</v>
      </c>
      <c r="C47" s="53">
        <v>1.13</v>
      </c>
      <c r="D47" s="53">
        <f t="shared" si="6"/>
        <v>1.61</v>
      </c>
      <c r="E47" s="53">
        <f t="shared" si="4"/>
        <v>0.8</v>
      </c>
      <c r="F47" s="53">
        <f t="shared" si="7"/>
        <v>0.81</v>
      </c>
      <c r="G47" s="53">
        <f t="shared" si="5"/>
        <v>1.61</v>
      </c>
    </row>
    <row r="48" spans="1:7" ht="15.75">
      <c r="A48" s="52">
        <v>2264</v>
      </c>
      <c r="B48" s="54" t="s">
        <v>40</v>
      </c>
      <c r="C48" s="53">
        <v>0.01</v>
      </c>
      <c r="D48" s="53">
        <f t="shared" si="6"/>
        <v>0.01</v>
      </c>
      <c r="E48" s="53">
        <f t="shared" si="4"/>
        <v>0</v>
      </c>
      <c r="F48" s="53">
        <f t="shared" si="7"/>
        <v>0.01</v>
      </c>
      <c r="G48" s="53">
        <f t="shared" si="5"/>
        <v>0.02</v>
      </c>
    </row>
    <row r="49" spans="1:7" ht="15.75">
      <c r="A49" s="52">
        <v>2279</v>
      </c>
      <c r="B49" s="54" t="s">
        <v>16</v>
      </c>
      <c r="C49" s="53">
        <v>0.11</v>
      </c>
      <c r="D49" s="53">
        <f t="shared" si="6"/>
        <v>0.16</v>
      </c>
      <c r="E49" s="53">
        <f t="shared" si="4"/>
        <v>0.08</v>
      </c>
      <c r="F49" s="53">
        <f t="shared" si="7"/>
        <v>0.08</v>
      </c>
      <c r="G49" s="53">
        <f t="shared" si="5"/>
        <v>0.16</v>
      </c>
    </row>
    <row r="50" spans="1:7" ht="15.75">
      <c r="A50" s="52">
        <v>2311</v>
      </c>
      <c r="B50" s="54" t="s">
        <v>17</v>
      </c>
      <c r="C50" s="53">
        <v>0.43</v>
      </c>
      <c r="D50" s="53">
        <f t="shared" si="6"/>
        <v>0.61</v>
      </c>
      <c r="E50" s="53">
        <f t="shared" si="4"/>
        <v>0.3</v>
      </c>
      <c r="F50" s="53">
        <f t="shared" si="7"/>
        <v>0.31</v>
      </c>
      <c r="G50" s="53">
        <f t="shared" si="5"/>
        <v>0.62</v>
      </c>
    </row>
    <row r="51" spans="1:7" ht="15.75">
      <c r="A51" s="52">
        <v>2312</v>
      </c>
      <c r="B51" s="54" t="s">
        <v>18</v>
      </c>
      <c r="C51" s="53">
        <v>0.14</v>
      </c>
      <c r="D51" s="53">
        <f t="shared" si="6"/>
        <v>0.2</v>
      </c>
      <c r="E51" s="53">
        <f t="shared" si="4"/>
        <v>0.1</v>
      </c>
      <c r="F51" s="53">
        <f t="shared" si="7"/>
        <v>0.1</v>
      </c>
      <c r="G51" s="53">
        <f t="shared" si="5"/>
        <v>0.2</v>
      </c>
    </row>
    <row r="52" spans="1:7" ht="15.75">
      <c r="A52" s="52">
        <v>2322</v>
      </c>
      <c r="B52" s="54" t="s">
        <v>20</v>
      </c>
      <c r="C52" s="53">
        <v>2.9</v>
      </c>
      <c r="D52" s="53">
        <f t="shared" si="6"/>
        <v>4.13</v>
      </c>
      <c r="E52" s="53">
        <f t="shared" si="4"/>
        <v>2.05</v>
      </c>
      <c r="F52" s="53">
        <f t="shared" si="7"/>
        <v>2.08</v>
      </c>
      <c r="G52" s="53">
        <v>4.1</v>
      </c>
    </row>
    <row r="53" spans="1:7" ht="15" customHeight="1">
      <c r="A53" s="52">
        <v>2350</v>
      </c>
      <c r="B53" s="54" t="s">
        <v>21</v>
      </c>
      <c r="C53" s="53">
        <v>2.89</v>
      </c>
      <c r="D53" s="53">
        <f t="shared" si="6"/>
        <v>4.11</v>
      </c>
      <c r="E53" s="53">
        <f t="shared" si="4"/>
        <v>2.04</v>
      </c>
      <c r="F53" s="53">
        <f t="shared" si="7"/>
        <v>2.07</v>
      </c>
      <c r="G53" s="53">
        <f t="shared" si="5"/>
        <v>4.12</v>
      </c>
    </row>
    <row r="54" spans="1:7" ht="15.75">
      <c r="A54" s="52">
        <v>2361</v>
      </c>
      <c r="B54" s="54" t="s">
        <v>22</v>
      </c>
      <c r="C54" s="53">
        <v>0.89</v>
      </c>
      <c r="D54" s="53">
        <f t="shared" si="6"/>
        <v>1.27</v>
      </c>
      <c r="E54" s="53">
        <f t="shared" si="4"/>
        <v>0.63</v>
      </c>
      <c r="F54" s="53">
        <f t="shared" si="7"/>
        <v>0.64</v>
      </c>
      <c r="G54" s="53">
        <f t="shared" si="5"/>
        <v>1.27</v>
      </c>
    </row>
    <row r="55" spans="1:7" ht="15.75">
      <c r="A55" s="52">
        <v>2400</v>
      </c>
      <c r="B55" s="54" t="s">
        <v>28</v>
      </c>
      <c r="C55" s="53">
        <v>0.16</v>
      </c>
      <c r="D55" s="53">
        <f t="shared" si="6"/>
        <v>0.23</v>
      </c>
      <c r="E55" s="53">
        <f t="shared" si="4"/>
        <v>0.11</v>
      </c>
      <c r="F55" s="53">
        <f t="shared" si="7"/>
        <v>0.12</v>
      </c>
      <c r="G55" s="53">
        <f t="shared" si="5"/>
        <v>0.24</v>
      </c>
    </row>
    <row r="56" spans="1:7" ht="15.75">
      <c r="A56" s="52">
        <v>2512</v>
      </c>
      <c r="B56" s="54" t="s">
        <v>39</v>
      </c>
      <c r="C56" s="53">
        <v>87.3</v>
      </c>
      <c r="D56" s="53">
        <v>124</v>
      </c>
      <c r="E56" s="53">
        <f t="shared" si="4"/>
        <v>61.64</v>
      </c>
      <c r="F56" s="53">
        <v>66.13</v>
      </c>
      <c r="G56" s="53">
        <v>131.51</v>
      </c>
    </row>
    <row r="57" spans="1:7" ht="15.75">
      <c r="A57" s="52">
        <v>2515</v>
      </c>
      <c r="B57" s="54" t="s">
        <v>23</v>
      </c>
      <c r="C57" s="53">
        <v>0.2</v>
      </c>
      <c r="D57" s="53">
        <f t="shared" si="6"/>
        <v>0.28</v>
      </c>
      <c r="E57" s="53">
        <f t="shared" si="4"/>
        <v>0.14</v>
      </c>
      <c r="F57" s="53">
        <f t="shared" si="7"/>
        <v>0.14</v>
      </c>
      <c r="G57" s="53">
        <f t="shared" si="5"/>
        <v>0.28</v>
      </c>
    </row>
    <row r="58" spans="1:7" ht="15.75">
      <c r="A58" s="52">
        <v>2519</v>
      </c>
      <c r="B58" s="54" t="s">
        <v>25</v>
      </c>
      <c r="C58" s="53">
        <v>0.01</v>
      </c>
      <c r="D58" s="53">
        <f t="shared" si="6"/>
        <v>0.01</v>
      </c>
      <c r="E58" s="53">
        <f t="shared" si="4"/>
        <v>0</v>
      </c>
      <c r="F58" s="53">
        <f t="shared" si="7"/>
        <v>0.01</v>
      </c>
      <c r="G58" s="53">
        <f t="shared" si="5"/>
        <v>0.02</v>
      </c>
    </row>
    <row r="59" spans="1:7" ht="15.75">
      <c r="A59" s="52">
        <v>5232</v>
      </c>
      <c r="B59" s="54" t="s">
        <v>24</v>
      </c>
      <c r="C59" s="53">
        <v>7</v>
      </c>
      <c r="D59" s="53">
        <f t="shared" si="6"/>
        <v>9.96</v>
      </c>
      <c r="E59" s="53">
        <f t="shared" si="4"/>
        <v>4.95</v>
      </c>
      <c r="F59" s="53">
        <v>5.04</v>
      </c>
      <c r="G59" s="53">
        <f t="shared" si="5"/>
        <v>10.02</v>
      </c>
    </row>
    <row r="60" spans="1:7" ht="15.75">
      <c r="A60" s="52">
        <v>5240</v>
      </c>
      <c r="B60" s="54" t="s">
        <v>36</v>
      </c>
      <c r="C60" s="53">
        <v>1.4</v>
      </c>
      <c r="D60" s="53">
        <f t="shared" si="6"/>
        <v>1.99</v>
      </c>
      <c r="E60" s="53">
        <f t="shared" si="4"/>
        <v>0.99</v>
      </c>
      <c r="F60" s="53">
        <f t="shared" si="7"/>
        <v>1</v>
      </c>
      <c r="G60" s="53">
        <f t="shared" si="5"/>
        <v>1.99</v>
      </c>
    </row>
    <row r="61" spans="1:7" ht="15.75">
      <c r="A61" s="52">
        <v>5250</v>
      </c>
      <c r="B61" s="54" t="s">
        <v>37</v>
      </c>
      <c r="C61" s="53">
        <v>5.4</v>
      </c>
      <c r="D61" s="53">
        <v>8.53</v>
      </c>
      <c r="E61" s="53">
        <v>4.28</v>
      </c>
      <c r="F61" s="53">
        <f t="shared" si="7"/>
        <v>4.29</v>
      </c>
      <c r="G61" s="53">
        <f t="shared" si="5"/>
        <v>8.53</v>
      </c>
    </row>
    <row r="62" spans="1:7" ht="15.75">
      <c r="A62" s="56"/>
      <c r="B62" s="67" t="s">
        <v>8</v>
      </c>
      <c r="C62" s="55">
        <f>SUM(C35:C61)</f>
        <v>173.58999999999997</v>
      </c>
      <c r="D62" s="55">
        <f>SUM(D35:D61)</f>
        <v>247.63000000000002</v>
      </c>
      <c r="E62" s="55">
        <f>SUM(E35:E61)</f>
        <v>123.1</v>
      </c>
      <c r="F62" s="55">
        <f>SUM(F35:F61)</f>
        <v>130.06000000000003</v>
      </c>
      <c r="G62" s="55">
        <f>SUM(G35:G61)</f>
        <v>258.62</v>
      </c>
    </row>
    <row r="63" spans="1:7" ht="15.75">
      <c r="A63" s="56"/>
      <c r="B63" s="67" t="s">
        <v>29</v>
      </c>
      <c r="C63" s="55">
        <f>C62+C33</f>
        <v>501.69999999999993</v>
      </c>
      <c r="D63" s="55">
        <f>D62+D33</f>
        <v>714.49</v>
      </c>
      <c r="E63" s="55">
        <f>E62+E33</f>
        <v>355.18</v>
      </c>
      <c r="F63" s="55">
        <f>F62+F33</f>
        <v>381.06000000000006</v>
      </c>
      <c r="G63" s="55">
        <f>G62+G33</f>
        <v>757.7400000000001</v>
      </c>
    </row>
    <row r="64" spans="1:7" ht="15.75">
      <c r="A64" s="43"/>
      <c r="B64" s="45"/>
      <c r="C64" s="45"/>
      <c r="D64" s="45"/>
      <c r="E64" s="45"/>
      <c r="F64" s="45"/>
      <c r="G64" s="45"/>
    </row>
    <row r="65" spans="1:7" ht="15.75" customHeight="1">
      <c r="A65" s="109" t="s">
        <v>68</v>
      </c>
      <c r="B65" s="110"/>
      <c r="C65" s="48">
        <v>173</v>
      </c>
      <c r="D65" s="48">
        <v>173</v>
      </c>
      <c r="E65" s="71">
        <v>86</v>
      </c>
      <c r="F65" s="71">
        <v>87</v>
      </c>
      <c r="G65" s="71">
        <v>173</v>
      </c>
    </row>
    <row r="66" spans="1:7" ht="15.75">
      <c r="A66" s="109" t="s">
        <v>126</v>
      </c>
      <c r="B66" s="110"/>
      <c r="C66" s="58">
        <f>C63/C65</f>
        <v>2.8999999999999995</v>
      </c>
      <c r="D66" s="58">
        <f>D63/D65</f>
        <v>4.13</v>
      </c>
      <c r="E66" s="55">
        <f>E63/E65</f>
        <v>4.13</v>
      </c>
      <c r="F66" s="55">
        <f>F63/F65</f>
        <v>4.380000000000001</v>
      </c>
      <c r="G66" s="55">
        <f>G63/G65</f>
        <v>4.380000000000001</v>
      </c>
    </row>
    <row r="67" spans="1:7" ht="15.75">
      <c r="A67" s="45"/>
      <c r="B67" s="44"/>
      <c r="C67" s="44"/>
      <c r="D67" s="44"/>
      <c r="E67" s="44"/>
      <c r="F67" s="44"/>
      <c r="G67" s="44"/>
    </row>
    <row r="68" spans="1:7" s="4" customFormat="1" ht="19.5" customHeight="1">
      <c r="A68" s="109" t="s">
        <v>69</v>
      </c>
      <c r="B68" s="110"/>
      <c r="C68" s="60"/>
      <c r="D68" s="59"/>
      <c r="E68" s="59"/>
      <c r="F68" s="60"/>
      <c r="G68" s="60"/>
    </row>
    <row r="69" spans="1:7" s="4" customFormat="1" ht="15.75">
      <c r="A69" s="109" t="s">
        <v>127</v>
      </c>
      <c r="B69" s="110"/>
      <c r="C69" s="60"/>
      <c r="D69" s="59"/>
      <c r="E69" s="59"/>
      <c r="F69" s="60"/>
      <c r="G69" s="60"/>
    </row>
    <row r="70" spans="1:7" ht="13.5" customHeight="1">
      <c r="A70" s="61"/>
      <c r="B70" s="44"/>
      <c r="C70" s="44"/>
      <c r="D70" s="44"/>
      <c r="E70" s="44"/>
      <c r="F70" s="46"/>
      <c r="G70" s="35"/>
    </row>
    <row r="71" spans="1:7" s="4" customFormat="1" ht="17.25" customHeight="1">
      <c r="A71" s="62" t="s">
        <v>70</v>
      </c>
      <c r="B71" s="62"/>
      <c r="C71" s="62"/>
      <c r="D71" s="62"/>
      <c r="E71" s="62"/>
      <c r="F71" s="62"/>
      <c r="G71" s="62"/>
    </row>
    <row r="72" spans="1:7" s="4" customFormat="1" ht="12.75" customHeight="1">
      <c r="A72" s="62"/>
      <c r="B72" s="62"/>
      <c r="C72" s="62"/>
      <c r="D72" s="62"/>
      <c r="E72" s="62"/>
      <c r="F72" s="62"/>
      <c r="G72" s="62"/>
    </row>
    <row r="73" spans="1:7" s="4" customFormat="1" ht="15" customHeight="1">
      <c r="A73" s="62" t="s">
        <v>85</v>
      </c>
      <c r="B73" s="63"/>
      <c r="C73" s="63"/>
      <c r="D73" s="63"/>
      <c r="E73" s="63"/>
      <c r="F73" s="62"/>
      <c r="G73" s="62"/>
    </row>
    <row r="74" spans="1:7" s="4" customFormat="1" ht="14.25" customHeight="1">
      <c r="A74" s="62"/>
      <c r="B74" s="64" t="s">
        <v>71</v>
      </c>
      <c r="C74" s="64"/>
      <c r="D74" s="64"/>
      <c r="E74" s="64"/>
      <c r="F74" s="62"/>
      <c r="G74" s="62"/>
    </row>
    <row r="75" spans="1:7" ht="15.75">
      <c r="A75" s="35"/>
      <c r="B75" s="35"/>
      <c r="C75" s="35"/>
      <c r="D75" s="35"/>
      <c r="E75" s="35"/>
      <c r="F75" s="35"/>
      <c r="G75" s="35"/>
    </row>
  </sheetData>
  <sheetProtection/>
  <mergeCells count="12">
    <mergeCell ref="A7:G7"/>
    <mergeCell ref="B8:G8"/>
    <mergeCell ref="A9:G9"/>
    <mergeCell ref="A10:G10"/>
    <mergeCell ref="B11:G11"/>
    <mergeCell ref="F3:G3"/>
    <mergeCell ref="B12:G12"/>
    <mergeCell ref="B13:G13"/>
    <mergeCell ref="A65:B65"/>
    <mergeCell ref="A66:B66"/>
    <mergeCell ref="A68:B68"/>
    <mergeCell ref="A69:B69"/>
  </mergeCells>
  <printOptions/>
  <pageMargins left="0.9453125" right="0.5671875" top="0.7104166666666667" bottom="0.984251968503937" header="0.5118110236220472" footer="0.5118110236220472"/>
  <pageSetup firstPageNumber="12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85"/>
  <sheetViews>
    <sheetView view="pageLayout" workbookViewId="0" topLeftCell="A1">
      <selection activeCell="A81" sqref="A81:B81"/>
    </sheetView>
  </sheetViews>
  <sheetFormatPr defaultColWidth="9.140625" defaultRowHeight="12.75"/>
  <cols>
    <col min="1" max="1" width="13.28125" style="8" customWidth="1"/>
    <col min="2" max="2" width="99.7109375" style="8" customWidth="1"/>
    <col min="3" max="3" width="17.140625" style="8" hidden="1" customWidth="1"/>
    <col min="4" max="4" width="2.28125" style="8" hidden="1" customWidth="1"/>
    <col min="5" max="6" width="21.57421875" style="8" hidden="1" customWidth="1"/>
    <col min="7" max="7" width="40.421875" style="8" customWidth="1"/>
    <col min="8" max="16384" width="9.140625" style="8" customWidth="1"/>
  </cols>
  <sheetData>
    <row r="1" spans="1:7" ht="15.75">
      <c r="A1" s="35"/>
      <c r="B1" s="43"/>
      <c r="C1" s="43"/>
      <c r="D1" s="43"/>
      <c r="E1" s="43"/>
      <c r="F1" s="43"/>
      <c r="G1" s="43" t="s">
        <v>61</v>
      </c>
    </row>
    <row r="2" spans="1:7" ht="15.75">
      <c r="A2" s="35"/>
      <c r="B2" s="43"/>
      <c r="C2" s="43"/>
      <c r="D2" s="43"/>
      <c r="E2" s="43"/>
      <c r="F2" s="43"/>
      <c r="G2" s="43" t="s">
        <v>62</v>
      </c>
    </row>
    <row r="3" spans="1:7" ht="15.75">
      <c r="A3" s="35"/>
      <c r="B3" s="43"/>
      <c r="C3" s="43"/>
      <c r="D3" s="43"/>
      <c r="E3" s="43"/>
      <c r="F3" s="120" t="s">
        <v>63</v>
      </c>
      <c r="G3" s="121"/>
    </row>
    <row r="4" spans="1:7" ht="15.75">
      <c r="A4" s="35"/>
      <c r="B4" s="43"/>
      <c r="C4" s="43"/>
      <c r="D4" s="43"/>
      <c r="E4" s="43"/>
      <c r="F4" s="43"/>
      <c r="G4" s="43" t="s">
        <v>66</v>
      </c>
    </row>
    <row r="5" spans="1:7" ht="15.75">
      <c r="A5" s="35"/>
      <c r="B5" s="35"/>
      <c r="C5" s="35"/>
      <c r="D5" s="35"/>
      <c r="E5" s="35"/>
      <c r="F5" s="45"/>
      <c r="G5" s="43" t="s">
        <v>84</v>
      </c>
    </row>
    <row r="6" spans="1:7" ht="15.75">
      <c r="A6" s="35"/>
      <c r="B6" s="35"/>
      <c r="C6" s="35"/>
      <c r="D6" s="35"/>
      <c r="E6" s="35"/>
      <c r="F6" s="35"/>
      <c r="G6" s="42"/>
    </row>
    <row r="7" spans="1:7" ht="18.75">
      <c r="A7" s="99" t="s">
        <v>9</v>
      </c>
      <c r="B7" s="99"/>
      <c r="C7" s="99"/>
      <c r="D7" s="99"/>
      <c r="E7" s="99"/>
      <c r="F7" s="99"/>
      <c r="G7" s="99"/>
    </row>
    <row r="8" spans="1:7" ht="15.75">
      <c r="A8" s="35"/>
      <c r="B8" s="98"/>
      <c r="C8" s="98"/>
      <c r="D8" s="98"/>
      <c r="E8" s="98"/>
      <c r="F8" s="98"/>
      <c r="G8" s="98"/>
    </row>
    <row r="9" spans="1:7" ht="15.75">
      <c r="A9" s="94" t="s">
        <v>1</v>
      </c>
      <c r="B9" s="94"/>
      <c r="C9" s="94"/>
      <c r="D9" s="94"/>
      <c r="E9" s="94"/>
      <c r="F9" s="94"/>
      <c r="G9" s="94"/>
    </row>
    <row r="10" spans="1:7" ht="15.75">
      <c r="A10" s="94" t="s">
        <v>0</v>
      </c>
      <c r="B10" s="94"/>
      <c r="C10" s="94"/>
      <c r="D10" s="94"/>
      <c r="E10" s="94"/>
      <c r="F10" s="94"/>
      <c r="G10" s="94"/>
    </row>
    <row r="11" spans="1:7" ht="15.75">
      <c r="A11" s="37"/>
      <c r="B11" s="94" t="s">
        <v>43</v>
      </c>
      <c r="C11" s="94"/>
      <c r="D11" s="94"/>
      <c r="E11" s="94"/>
      <c r="F11" s="94"/>
      <c r="G11" s="94"/>
    </row>
    <row r="12" spans="1:7" ht="15.75">
      <c r="A12" s="37"/>
      <c r="B12" s="94" t="s">
        <v>57</v>
      </c>
      <c r="C12" s="94"/>
      <c r="D12" s="94"/>
      <c r="E12" s="94"/>
      <c r="F12" s="94"/>
      <c r="G12" s="94"/>
    </row>
    <row r="13" spans="1:7" ht="15.75">
      <c r="A13" s="37"/>
      <c r="B13" s="94" t="s">
        <v>60</v>
      </c>
      <c r="C13" s="94"/>
      <c r="D13" s="94"/>
      <c r="E13" s="94"/>
      <c r="F13" s="94"/>
      <c r="G13" s="94"/>
    </row>
    <row r="14" spans="1:7" ht="15.75">
      <c r="A14" s="37" t="s">
        <v>2</v>
      </c>
      <c r="B14" s="37" t="s">
        <v>123</v>
      </c>
      <c r="C14" s="37"/>
      <c r="D14" s="37"/>
      <c r="E14" s="37"/>
      <c r="F14" s="37"/>
      <c r="G14" s="37"/>
    </row>
    <row r="15" spans="1:7" ht="15.75" hidden="1">
      <c r="A15" s="35"/>
      <c r="B15" s="47"/>
      <c r="C15" s="47"/>
      <c r="D15" s="47"/>
      <c r="E15" s="47"/>
      <c r="F15" s="47"/>
      <c r="G15" s="47"/>
    </row>
    <row r="16" spans="1:7" ht="67.5" customHeight="1">
      <c r="A16" s="122" t="s">
        <v>3</v>
      </c>
      <c r="B16" s="122" t="s">
        <v>4</v>
      </c>
      <c r="C16" s="122"/>
      <c r="D16" s="122"/>
      <c r="E16" s="122" t="s">
        <v>82</v>
      </c>
      <c r="F16" s="122" t="s">
        <v>81</v>
      </c>
      <c r="G16" s="122" t="s">
        <v>122</v>
      </c>
    </row>
    <row r="17" spans="1:7" ht="15.75">
      <c r="A17" s="49">
        <v>1</v>
      </c>
      <c r="B17" s="50">
        <v>2</v>
      </c>
      <c r="C17" s="50"/>
      <c r="D17" s="50"/>
      <c r="E17" s="50">
        <v>3</v>
      </c>
      <c r="F17" s="49">
        <v>4</v>
      </c>
      <c r="G17" s="49">
        <v>3</v>
      </c>
    </row>
    <row r="18" spans="1:7" ht="15.75">
      <c r="A18" s="51"/>
      <c r="B18" s="65" t="s">
        <v>5</v>
      </c>
      <c r="C18" s="65"/>
      <c r="D18" s="65"/>
      <c r="E18" s="65"/>
      <c r="F18" s="65"/>
      <c r="G18" s="65"/>
    </row>
    <row r="19" spans="1:7" ht="15.75">
      <c r="A19" s="52">
        <v>1100</v>
      </c>
      <c r="B19" s="52" t="s">
        <v>64</v>
      </c>
      <c r="C19" s="53">
        <v>45.3</v>
      </c>
      <c r="D19" s="53">
        <v>64.71</v>
      </c>
      <c r="E19" s="53">
        <f>ROUND(D19/109*54,2)</f>
        <v>32.06</v>
      </c>
      <c r="F19" s="53">
        <v>40.98</v>
      </c>
      <c r="G19" s="53">
        <f aca="true" t="shared" si="0" ref="G19:G31">ROUND(F19/55*109,2)</f>
        <v>81.21</v>
      </c>
    </row>
    <row r="20" spans="1:7" ht="15.75">
      <c r="A20" s="52">
        <v>1200</v>
      </c>
      <c r="B20" s="54" t="s">
        <v>65</v>
      </c>
      <c r="C20" s="53">
        <v>10.91</v>
      </c>
      <c r="D20" s="53">
        <v>15.27</v>
      </c>
      <c r="E20" s="53">
        <f>ROUND(D20/109*54,2)</f>
        <v>7.56</v>
      </c>
      <c r="F20" s="53">
        <v>9.65</v>
      </c>
      <c r="G20" s="53">
        <f t="shared" si="0"/>
        <v>19.12</v>
      </c>
    </row>
    <row r="21" spans="1:7" ht="15.75">
      <c r="A21" s="52">
        <v>2222</v>
      </c>
      <c r="B21" s="54" t="s">
        <v>26</v>
      </c>
      <c r="C21" s="53">
        <v>3.87</v>
      </c>
      <c r="D21" s="53">
        <f aca="true" t="shared" si="1" ref="D21:D32">ROUND(C21/0.702804,2)</f>
        <v>5.51</v>
      </c>
      <c r="E21" s="53">
        <f>ROUND(D21/109*54,2)</f>
        <v>2.73</v>
      </c>
      <c r="F21" s="53">
        <f>ROUND(E21/54*55,2)</f>
        <v>2.78</v>
      </c>
      <c r="G21" s="53">
        <f t="shared" si="0"/>
        <v>5.51</v>
      </c>
    </row>
    <row r="22" spans="1:7" ht="15.75">
      <c r="A22" s="52">
        <v>2223</v>
      </c>
      <c r="B22" s="54" t="s">
        <v>27</v>
      </c>
      <c r="C22" s="53">
        <v>2.23</v>
      </c>
      <c r="D22" s="53">
        <f t="shared" si="1"/>
        <v>3.17</v>
      </c>
      <c r="E22" s="53">
        <f aca="true" t="shared" si="2" ref="E22:E32">ROUND(D22/109*54,2)</f>
        <v>1.57</v>
      </c>
      <c r="F22" s="53">
        <f aca="true" t="shared" si="3" ref="F22:F32">ROUND(E22/54*55,2)</f>
        <v>1.6</v>
      </c>
      <c r="G22" s="53">
        <f t="shared" si="0"/>
        <v>3.17</v>
      </c>
    </row>
    <row r="23" spans="1:7" ht="15.75">
      <c r="A23" s="52">
        <v>2231</v>
      </c>
      <c r="B23" s="54" t="s">
        <v>44</v>
      </c>
      <c r="C23" s="53">
        <v>1.08</v>
      </c>
      <c r="D23" s="53">
        <f t="shared" si="1"/>
        <v>1.54</v>
      </c>
      <c r="E23" s="53">
        <f t="shared" si="2"/>
        <v>0.76</v>
      </c>
      <c r="F23" s="53">
        <f t="shared" si="3"/>
        <v>0.77</v>
      </c>
      <c r="G23" s="53">
        <f t="shared" si="0"/>
        <v>1.53</v>
      </c>
    </row>
    <row r="24" spans="1:7" ht="15.75">
      <c r="A24" s="52">
        <v>2243</v>
      </c>
      <c r="B24" s="54" t="s">
        <v>31</v>
      </c>
      <c r="C24" s="53">
        <v>0.92</v>
      </c>
      <c r="D24" s="53">
        <f t="shared" si="1"/>
        <v>1.31</v>
      </c>
      <c r="E24" s="53">
        <f t="shared" si="2"/>
        <v>0.65</v>
      </c>
      <c r="F24" s="53">
        <f t="shared" si="3"/>
        <v>0.66</v>
      </c>
      <c r="G24" s="53">
        <f t="shared" si="0"/>
        <v>1.31</v>
      </c>
    </row>
    <row r="25" spans="1:7" ht="15.75">
      <c r="A25" s="52">
        <v>2244</v>
      </c>
      <c r="B25" s="54" t="s">
        <v>13</v>
      </c>
      <c r="C25" s="53">
        <v>0.46</v>
      </c>
      <c r="D25" s="53">
        <f t="shared" si="1"/>
        <v>0.65</v>
      </c>
      <c r="E25" s="53">
        <f t="shared" si="2"/>
        <v>0.32</v>
      </c>
      <c r="F25" s="53">
        <f t="shared" si="3"/>
        <v>0.33</v>
      </c>
      <c r="G25" s="53">
        <f t="shared" si="0"/>
        <v>0.65</v>
      </c>
    </row>
    <row r="26" spans="1:7" ht="15.75">
      <c r="A26" s="52">
        <v>2251</v>
      </c>
      <c r="B26" s="54" t="s">
        <v>10</v>
      </c>
      <c r="C26" s="53">
        <v>2.95</v>
      </c>
      <c r="D26" s="53">
        <f t="shared" si="1"/>
        <v>4.2</v>
      </c>
      <c r="E26" s="53">
        <f t="shared" si="2"/>
        <v>2.08</v>
      </c>
      <c r="F26" s="53">
        <f t="shared" si="3"/>
        <v>2.12</v>
      </c>
      <c r="G26" s="53">
        <f t="shared" si="0"/>
        <v>4.2</v>
      </c>
    </row>
    <row r="27" spans="1:7" ht="15.75" customHeight="1">
      <c r="A27" s="52">
        <v>2279</v>
      </c>
      <c r="B27" s="54" t="s">
        <v>16</v>
      </c>
      <c r="C27" s="53">
        <v>0.24</v>
      </c>
      <c r="D27" s="53">
        <f t="shared" si="1"/>
        <v>0.34</v>
      </c>
      <c r="E27" s="53">
        <f t="shared" si="2"/>
        <v>0.17</v>
      </c>
      <c r="F27" s="53">
        <f t="shared" si="3"/>
        <v>0.17</v>
      </c>
      <c r="G27" s="53">
        <f t="shared" si="0"/>
        <v>0.34</v>
      </c>
    </row>
    <row r="28" spans="1:7" ht="14.25" customHeight="1">
      <c r="A28" s="52">
        <v>2321</v>
      </c>
      <c r="B28" s="54" t="s">
        <v>19</v>
      </c>
      <c r="C28" s="53">
        <v>6.43</v>
      </c>
      <c r="D28" s="53">
        <f t="shared" si="1"/>
        <v>9.15</v>
      </c>
      <c r="E28" s="53">
        <f t="shared" si="2"/>
        <v>4.53</v>
      </c>
      <c r="F28" s="53">
        <f t="shared" si="3"/>
        <v>4.61</v>
      </c>
      <c r="G28" s="53">
        <f t="shared" si="0"/>
        <v>9.14</v>
      </c>
    </row>
    <row r="29" spans="1:7" ht="15.75">
      <c r="A29" s="52">
        <v>2362</v>
      </c>
      <c r="B29" s="54" t="s">
        <v>45</v>
      </c>
      <c r="C29" s="53">
        <v>0.37</v>
      </c>
      <c r="D29" s="53">
        <f t="shared" si="1"/>
        <v>0.53</v>
      </c>
      <c r="E29" s="53">
        <f t="shared" si="2"/>
        <v>0.26</v>
      </c>
      <c r="F29" s="53">
        <f t="shared" si="3"/>
        <v>0.26</v>
      </c>
      <c r="G29" s="53">
        <f t="shared" si="0"/>
        <v>0.52</v>
      </c>
    </row>
    <row r="30" spans="1:7" ht="15.75">
      <c r="A30" s="52">
        <v>2363</v>
      </c>
      <c r="B30" s="54" t="s">
        <v>38</v>
      </c>
      <c r="C30" s="53">
        <v>130.8</v>
      </c>
      <c r="D30" s="53">
        <f t="shared" si="1"/>
        <v>186.11</v>
      </c>
      <c r="E30" s="53">
        <f t="shared" si="2"/>
        <v>92.2</v>
      </c>
      <c r="F30" s="53">
        <f t="shared" si="3"/>
        <v>93.91</v>
      </c>
      <c r="G30" s="53">
        <f t="shared" si="0"/>
        <v>186.11</v>
      </c>
    </row>
    <row r="31" spans="1:7" ht="15.75">
      <c r="A31" s="52">
        <v>2370</v>
      </c>
      <c r="B31" s="54" t="s">
        <v>46</v>
      </c>
      <c r="C31" s="53">
        <v>0.04</v>
      </c>
      <c r="D31" s="53">
        <f t="shared" si="1"/>
        <v>0.06</v>
      </c>
      <c r="E31" s="53">
        <f t="shared" si="2"/>
        <v>0.03</v>
      </c>
      <c r="F31" s="53">
        <f t="shared" si="3"/>
        <v>0.03</v>
      </c>
      <c r="G31" s="53">
        <f t="shared" si="0"/>
        <v>0.06</v>
      </c>
    </row>
    <row r="32" spans="1:7" ht="15.75">
      <c r="A32" s="52">
        <v>5232</v>
      </c>
      <c r="B32" s="54" t="s">
        <v>47</v>
      </c>
      <c r="C32" s="53">
        <v>0.49</v>
      </c>
      <c r="D32" s="53">
        <f t="shared" si="1"/>
        <v>0.7</v>
      </c>
      <c r="E32" s="53">
        <f t="shared" si="2"/>
        <v>0.35</v>
      </c>
      <c r="F32" s="53">
        <f t="shared" si="3"/>
        <v>0.36</v>
      </c>
      <c r="G32" s="53">
        <f>ROUND(F32/55*109,2)</f>
        <v>0.71</v>
      </c>
    </row>
    <row r="33" spans="1:7" ht="15.75">
      <c r="A33" s="52"/>
      <c r="B33" s="66" t="s">
        <v>6</v>
      </c>
      <c r="C33" s="55">
        <f>SUM(C19:C32)</f>
        <v>206.09</v>
      </c>
      <c r="D33" s="55">
        <f>SUM(D19:D32)</f>
        <v>293.25</v>
      </c>
      <c r="E33" s="55">
        <f>SUM(E19:E32)</f>
        <v>145.26999999999998</v>
      </c>
      <c r="F33" s="55">
        <f>SUM(F19:F32)</f>
        <v>158.23</v>
      </c>
      <c r="G33" s="55">
        <f>SUM(G19:G32)</f>
        <v>313.58000000000004</v>
      </c>
    </row>
    <row r="34" spans="1:7" ht="15.75">
      <c r="A34" s="56"/>
      <c r="B34" s="52" t="s">
        <v>7</v>
      </c>
      <c r="C34" s="52"/>
      <c r="D34" s="52"/>
      <c r="E34" s="52"/>
      <c r="F34" s="53"/>
      <c r="G34" s="93"/>
    </row>
    <row r="35" spans="1:7" ht="15.75">
      <c r="A35" s="52">
        <v>1100</v>
      </c>
      <c r="B35" s="52" t="s">
        <v>64</v>
      </c>
      <c r="C35" s="53">
        <v>30.32</v>
      </c>
      <c r="D35" s="53">
        <v>43.32</v>
      </c>
      <c r="E35" s="53">
        <f>ROUND(D35/109*54,2)</f>
        <v>21.46</v>
      </c>
      <c r="F35" s="53">
        <v>22.73</v>
      </c>
      <c r="G35" s="53">
        <f aca="true" t="shared" si="4" ref="G35:G60">ROUND(F35/55*109,2)</f>
        <v>45.05</v>
      </c>
    </row>
    <row r="36" spans="1:7" ht="15.75">
      <c r="A36" s="52">
        <v>1200</v>
      </c>
      <c r="B36" s="54" t="s">
        <v>65</v>
      </c>
      <c r="C36" s="53">
        <v>7.31</v>
      </c>
      <c r="D36" s="53">
        <v>10.22</v>
      </c>
      <c r="E36" s="53">
        <f>ROUND(D36/109*54,2)</f>
        <v>5.06</v>
      </c>
      <c r="F36" s="53">
        <v>5.36</v>
      </c>
      <c r="G36" s="53">
        <f t="shared" si="4"/>
        <v>10.62</v>
      </c>
    </row>
    <row r="37" spans="1:7" ht="15.75">
      <c r="A37" s="52">
        <v>2219</v>
      </c>
      <c r="B37" s="52" t="s">
        <v>30</v>
      </c>
      <c r="C37" s="53">
        <v>0.93</v>
      </c>
      <c r="D37" s="53">
        <f aca="true" t="shared" si="5" ref="D37:D60">ROUND(C37/0.702804,2)</f>
        <v>1.32</v>
      </c>
      <c r="E37" s="53">
        <f aca="true" t="shared" si="6" ref="E37:E60">ROUND(D37/109*54,2)</f>
        <v>0.65</v>
      </c>
      <c r="F37" s="53">
        <f aca="true" t="shared" si="7" ref="F37:F61">ROUND(E37/54*55,2)</f>
        <v>0.66</v>
      </c>
      <c r="G37" s="53">
        <f t="shared" si="4"/>
        <v>1.31</v>
      </c>
    </row>
    <row r="38" spans="1:7" ht="15.75">
      <c r="A38" s="52">
        <v>2234</v>
      </c>
      <c r="B38" s="54" t="s">
        <v>32</v>
      </c>
      <c r="C38" s="53">
        <v>0.07</v>
      </c>
      <c r="D38" s="53">
        <f t="shared" si="5"/>
        <v>0.1</v>
      </c>
      <c r="E38" s="53">
        <f t="shared" si="6"/>
        <v>0.05</v>
      </c>
      <c r="F38" s="53">
        <f t="shared" si="7"/>
        <v>0.05</v>
      </c>
      <c r="G38" s="53">
        <f t="shared" si="4"/>
        <v>0.1</v>
      </c>
    </row>
    <row r="39" spans="1:7" ht="15.75">
      <c r="A39" s="52">
        <v>2239</v>
      </c>
      <c r="B39" s="54" t="s">
        <v>33</v>
      </c>
      <c r="C39" s="53">
        <v>0.37</v>
      </c>
      <c r="D39" s="53">
        <f t="shared" si="5"/>
        <v>0.53</v>
      </c>
      <c r="E39" s="53">
        <f t="shared" si="6"/>
        <v>0.26</v>
      </c>
      <c r="F39" s="53">
        <f t="shared" si="7"/>
        <v>0.26</v>
      </c>
      <c r="G39" s="53">
        <f t="shared" si="4"/>
        <v>0.52</v>
      </c>
    </row>
    <row r="40" spans="1:7" ht="15.75">
      <c r="A40" s="52">
        <v>2241</v>
      </c>
      <c r="B40" s="54" t="s">
        <v>34</v>
      </c>
      <c r="C40" s="53">
        <v>0.08</v>
      </c>
      <c r="D40" s="53">
        <f t="shared" si="5"/>
        <v>0.11</v>
      </c>
      <c r="E40" s="53">
        <f t="shared" si="6"/>
        <v>0.05</v>
      </c>
      <c r="F40" s="53">
        <f t="shared" si="7"/>
        <v>0.05</v>
      </c>
      <c r="G40" s="53">
        <f t="shared" si="4"/>
        <v>0.1</v>
      </c>
    </row>
    <row r="41" spans="1:7" ht="15.75">
      <c r="A41" s="52">
        <v>2242</v>
      </c>
      <c r="B41" s="54" t="s">
        <v>11</v>
      </c>
      <c r="C41" s="53">
        <v>0.31</v>
      </c>
      <c r="D41" s="53">
        <f t="shared" si="5"/>
        <v>0.44</v>
      </c>
      <c r="E41" s="53">
        <f t="shared" si="6"/>
        <v>0.22</v>
      </c>
      <c r="F41" s="53">
        <f t="shared" si="7"/>
        <v>0.22</v>
      </c>
      <c r="G41" s="53">
        <f t="shared" si="4"/>
        <v>0.44</v>
      </c>
    </row>
    <row r="42" spans="1:7" ht="14.25" customHeight="1">
      <c r="A42" s="52">
        <v>2243</v>
      </c>
      <c r="B42" s="54" t="s">
        <v>12</v>
      </c>
      <c r="C42" s="53">
        <v>0.3</v>
      </c>
      <c r="D42" s="53">
        <f t="shared" si="5"/>
        <v>0.43</v>
      </c>
      <c r="E42" s="53">
        <f t="shared" si="6"/>
        <v>0.21</v>
      </c>
      <c r="F42" s="53">
        <f t="shared" si="7"/>
        <v>0.21</v>
      </c>
      <c r="G42" s="53">
        <f t="shared" si="4"/>
        <v>0.42</v>
      </c>
    </row>
    <row r="43" spans="1:7" ht="15.75">
      <c r="A43" s="52">
        <v>2244</v>
      </c>
      <c r="B43" s="54" t="s">
        <v>13</v>
      </c>
      <c r="C43" s="53">
        <v>0.07</v>
      </c>
      <c r="D43" s="53">
        <f t="shared" si="5"/>
        <v>0.1</v>
      </c>
      <c r="E43" s="53">
        <f t="shared" si="6"/>
        <v>0.05</v>
      </c>
      <c r="F43" s="53">
        <f t="shared" si="7"/>
        <v>0.05</v>
      </c>
      <c r="G43" s="53">
        <f t="shared" si="4"/>
        <v>0.1</v>
      </c>
    </row>
    <row r="44" spans="1:7" ht="15.75">
      <c r="A44" s="52">
        <v>2247</v>
      </c>
      <c r="B44" s="65" t="s">
        <v>14</v>
      </c>
      <c r="C44" s="53">
        <v>0.09</v>
      </c>
      <c r="D44" s="53">
        <f t="shared" si="5"/>
        <v>0.13</v>
      </c>
      <c r="E44" s="53">
        <f t="shared" si="6"/>
        <v>0.06</v>
      </c>
      <c r="F44" s="53">
        <f t="shared" si="7"/>
        <v>0.06</v>
      </c>
      <c r="G44" s="53">
        <f t="shared" si="4"/>
        <v>0.12</v>
      </c>
    </row>
    <row r="45" spans="1:7" ht="15.75">
      <c r="A45" s="52">
        <v>2251</v>
      </c>
      <c r="B45" s="54" t="s">
        <v>10</v>
      </c>
      <c r="C45" s="53">
        <v>0.69</v>
      </c>
      <c r="D45" s="53">
        <f t="shared" si="5"/>
        <v>0.98</v>
      </c>
      <c r="E45" s="53">
        <f t="shared" si="6"/>
        <v>0.49</v>
      </c>
      <c r="F45" s="53">
        <f t="shared" si="7"/>
        <v>0.5</v>
      </c>
      <c r="G45" s="53">
        <f t="shared" si="4"/>
        <v>0.99</v>
      </c>
    </row>
    <row r="46" spans="1:7" ht="15.75">
      <c r="A46" s="52">
        <v>2259</v>
      </c>
      <c r="B46" s="54" t="s">
        <v>35</v>
      </c>
      <c r="C46" s="53">
        <v>0.01</v>
      </c>
      <c r="D46" s="53">
        <f t="shared" si="5"/>
        <v>0.01</v>
      </c>
      <c r="E46" s="53">
        <f t="shared" si="6"/>
        <v>0</v>
      </c>
      <c r="F46" s="53">
        <f t="shared" si="7"/>
        <v>0</v>
      </c>
      <c r="G46" s="53">
        <f t="shared" si="4"/>
        <v>0</v>
      </c>
    </row>
    <row r="47" spans="1:7" ht="15.75">
      <c r="A47" s="52">
        <v>2262</v>
      </c>
      <c r="B47" s="54" t="s">
        <v>15</v>
      </c>
      <c r="C47" s="53">
        <v>0.73</v>
      </c>
      <c r="D47" s="53">
        <f t="shared" si="5"/>
        <v>1.04</v>
      </c>
      <c r="E47" s="53">
        <f t="shared" si="6"/>
        <v>0.52</v>
      </c>
      <c r="F47" s="53">
        <f t="shared" si="7"/>
        <v>0.53</v>
      </c>
      <c r="G47" s="53">
        <f t="shared" si="4"/>
        <v>1.05</v>
      </c>
    </row>
    <row r="48" spans="1:7" ht="15.75" hidden="1">
      <c r="A48" s="52">
        <v>2264</v>
      </c>
      <c r="B48" s="54" t="s">
        <v>40</v>
      </c>
      <c r="C48" s="53">
        <v>0.01</v>
      </c>
      <c r="D48" s="53">
        <f t="shared" si="5"/>
        <v>0.01</v>
      </c>
      <c r="E48" s="53">
        <f t="shared" si="6"/>
        <v>0</v>
      </c>
      <c r="F48" s="53">
        <f t="shared" si="7"/>
        <v>0</v>
      </c>
      <c r="G48" s="53">
        <f t="shared" si="4"/>
        <v>0</v>
      </c>
    </row>
    <row r="49" spans="1:7" ht="17.25" customHeight="1">
      <c r="A49" s="52">
        <v>2279</v>
      </c>
      <c r="B49" s="54" t="s">
        <v>16</v>
      </c>
      <c r="C49" s="53">
        <v>0.08</v>
      </c>
      <c r="D49" s="53">
        <f t="shared" si="5"/>
        <v>0.11</v>
      </c>
      <c r="E49" s="53">
        <f t="shared" si="6"/>
        <v>0.05</v>
      </c>
      <c r="F49" s="53">
        <f t="shared" si="7"/>
        <v>0.05</v>
      </c>
      <c r="G49" s="53">
        <f t="shared" si="4"/>
        <v>0.1</v>
      </c>
    </row>
    <row r="50" spans="1:7" ht="15.75">
      <c r="A50" s="52">
        <v>2311</v>
      </c>
      <c r="B50" s="54" t="s">
        <v>17</v>
      </c>
      <c r="C50" s="53">
        <v>0.35</v>
      </c>
      <c r="D50" s="53">
        <f t="shared" si="5"/>
        <v>0.5</v>
      </c>
      <c r="E50" s="53">
        <f t="shared" si="6"/>
        <v>0.25</v>
      </c>
      <c r="F50" s="53">
        <f t="shared" si="7"/>
        <v>0.25</v>
      </c>
      <c r="G50" s="53">
        <f t="shared" si="4"/>
        <v>0.5</v>
      </c>
    </row>
    <row r="51" spans="1:7" ht="15.75">
      <c r="A51" s="52">
        <v>2312</v>
      </c>
      <c r="B51" s="54" t="s">
        <v>18</v>
      </c>
      <c r="C51" s="53">
        <v>0.09</v>
      </c>
      <c r="D51" s="53">
        <f t="shared" si="5"/>
        <v>0.13</v>
      </c>
      <c r="E51" s="53">
        <f t="shared" si="6"/>
        <v>0.06</v>
      </c>
      <c r="F51" s="53">
        <f t="shared" si="7"/>
        <v>0.06</v>
      </c>
      <c r="G51" s="53">
        <f t="shared" si="4"/>
        <v>0.12</v>
      </c>
    </row>
    <row r="52" spans="1:7" ht="15.75">
      <c r="A52" s="52">
        <v>2322</v>
      </c>
      <c r="B52" s="54" t="s">
        <v>20</v>
      </c>
      <c r="C52" s="53">
        <v>1.86</v>
      </c>
      <c r="D52" s="53">
        <f t="shared" si="5"/>
        <v>2.65</v>
      </c>
      <c r="E52" s="53">
        <f t="shared" si="6"/>
        <v>1.31</v>
      </c>
      <c r="F52" s="53">
        <f t="shared" si="7"/>
        <v>1.33</v>
      </c>
      <c r="G52" s="53">
        <f t="shared" si="4"/>
        <v>2.64</v>
      </c>
    </row>
    <row r="53" spans="1:7" ht="17.25" customHeight="1">
      <c r="A53" s="52">
        <v>2350</v>
      </c>
      <c r="B53" s="54" t="s">
        <v>21</v>
      </c>
      <c r="C53" s="53">
        <v>1.86</v>
      </c>
      <c r="D53" s="53">
        <f t="shared" si="5"/>
        <v>2.65</v>
      </c>
      <c r="E53" s="53">
        <f t="shared" si="6"/>
        <v>1.31</v>
      </c>
      <c r="F53" s="53">
        <f t="shared" si="7"/>
        <v>1.33</v>
      </c>
      <c r="G53" s="53">
        <f t="shared" si="4"/>
        <v>2.64</v>
      </c>
    </row>
    <row r="54" spans="1:7" ht="15.75">
      <c r="A54" s="52">
        <v>2361</v>
      </c>
      <c r="B54" s="54" t="s">
        <v>22</v>
      </c>
      <c r="C54" s="53">
        <v>0.57</v>
      </c>
      <c r="D54" s="53">
        <f t="shared" si="5"/>
        <v>0.81</v>
      </c>
      <c r="E54" s="53">
        <f t="shared" si="6"/>
        <v>0.4</v>
      </c>
      <c r="F54" s="53">
        <f t="shared" si="7"/>
        <v>0.41</v>
      </c>
      <c r="G54" s="53">
        <f t="shared" si="4"/>
        <v>0.81</v>
      </c>
    </row>
    <row r="55" spans="1:7" ht="15.75">
      <c r="A55" s="52">
        <v>2400</v>
      </c>
      <c r="B55" s="54" t="s">
        <v>28</v>
      </c>
      <c r="C55" s="53">
        <v>0.1</v>
      </c>
      <c r="D55" s="53">
        <f t="shared" si="5"/>
        <v>0.14</v>
      </c>
      <c r="E55" s="53">
        <f t="shared" si="6"/>
        <v>0.07</v>
      </c>
      <c r="F55" s="53">
        <f t="shared" si="7"/>
        <v>0.07</v>
      </c>
      <c r="G55" s="53">
        <f t="shared" si="4"/>
        <v>0.14</v>
      </c>
    </row>
    <row r="56" spans="1:7" ht="15.75">
      <c r="A56" s="52">
        <v>2512</v>
      </c>
      <c r="B56" s="54" t="s">
        <v>39</v>
      </c>
      <c r="C56" s="53">
        <v>55.12</v>
      </c>
      <c r="D56" s="53">
        <v>78.13</v>
      </c>
      <c r="E56" s="53">
        <f t="shared" si="6"/>
        <v>38.71</v>
      </c>
      <c r="F56" s="53">
        <v>41.81</v>
      </c>
      <c r="G56" s="53">
        <v>83.24</v>
      </c>
    </row>
    <row r="57" spans="1:7" ht="15.75">
      <c r="A57" s="52">
        <v>2515</v>
      </c>
      <c r="B57" s="54" t="s">
        <v>23</v>
      </c>
      <c r="C57" s="53">
        <v>0.13</v>
      </c>
      <c r="D57" s="53">
        <f t="shared" si="5"/>
        <v>0.18</v>
      </c>
      <c r="E57" s="53">
        <f t="shared" si="6"/>
        <v>0.09</v>
      </c>
      <c r="F57" s="53">
        <f t="shared" si="7"/>
        <v>0.09</v>
      </c>
      <c r="G57" s="53">
        <f t="shared" si="4"/>
        <v>0.18</v>
      </c>
    </row>
    <row r="58" spans="1:7" ht="15.75" hidden="1">
      <c r="A58" s="52">
        <v>2519</v>
      </c>
      <c r="B58" s="54" t="s">
        <v>25</v>
      </c>
      <c r="C58" s="53">
        <v>0.01</v>
      </c>
      <c r="D58" s="53">
        <f t="shared" si="5"/>
        <v>0.01</v>
      </c>
      <c r="E58" s="53">
        <f t="shared" si="6"/>
        <v>0</v>
      </c>
      <c r="F58" s="53">
        <f t="shared" si="7"/>
        <v>0</v>
      </c>
      <c r="G58" s="53">
        <f t="shared" si="4"/>
        <v>0</v>
      </c>
    </row>
    <row r="59" spans="1:7" ht="15.75">
      <c r="A59" s="52">
        <v>5232</v>
      </c>
      <c r="B59" s="54" t="s">
        <v>24</v>
      </c>
      <c r="C59" s="53">
        <v>4.05</v>
      </c>
      <c r="D59" s="53">
        <f t="shared" si="5"/>
        <v>5.76</v>
      </c>
      <c r="E59" s="53">
        <f t="shared" si="6"/>
        <v>2.85</v>
      </c>
      <c r="F59" s="53">
        <v>2.96</v>
      </c>
      <c r="G59" s="53">
        <f t="shared" si="4"/>
        <v>5.87</v>
      </c>
    </row>
    <row r="60" spans="1:7" ht="15.75">
      <c r="A60" s="52">
        <v>5240</v>
      </c>
      <c r="B60" s="54" t="s">
        <v>36</v>
      </c>
      <c r="C60" s="53">
        <v>0.9</v>
      </c>
      <c r="D60" s="53">
        <f t="shared" si="5"/>
        <v>1.28</v>
      </c>
      <c r="E60" s="53">
        <f t="shared" si="6"/>
        <v>0.63</v>
      </c>
      <c r="F60" s="53">
        <f t="shared" si="7"/>
        <v>0.64</v>
      </c>
      <c r="G60" s="53">
        <f t="shared" si="4"/>
        <v>1.27</v>
      </c>
    </row>
    <row r="61" spans="1:7" ht="15.75">
      <c r="A61" s="52">
        <v>5250</v>
      </c>
      <c r="B61" s="54" t="s">
        <v>37</v>
      </c>
      <c r="C61" s="53">
        <v>3.6</v>
      </c>
      <c r="D61" s="53">
        <v>5.83</v>
      </c>
      <c r="E61" s="53">
        <v>2.94</v>
      </c>
      <c r="F61" s="53">
        <f t="shared" si="7"/>
        <v>2.99</v>
      </c>
      <c r="G61" s="53">
        <v>5.51</v>
      </c>
    </row>
    <row r="62" spans="1:7" ht="15.75">
      <c r="A62" s="56"/>
      <c r="B62" s="67" t="s">
        <v>8</v>
      </c>
      <c r="C62" s="55">
        <f>SUM(C35:C61)</f>
        <v>110.00999999999999</v>
      </c>
      <c r="D62" s="55">
        <f>SUM(D35:D61)</f>
        <v>156.92000000000002</v>
      </c>
      <c r="E62" s="55">
        <f>SUM(E35:E61)</f>
        <v>77.74999999999999</v>
      </c>
      <c r="F62" s="55">
        <f>SUM(F35:F61)</f>
        <v>82.67</v>
      </c>
      <c r="G62" s="55">
        <f>SUM(G35:G61)</f>
        <v>163.84</v>
      </c>
    </row>
    <row r="63" spans="1:7" ht="15.75">
      <c r="A63" s="56"/>
      <c r="B63" s="67" t="s">
        <v>29</v>
      </c>
      <c r="C63" s="55">
        <f>C62+C33</f>
        <v>316.1</v>
      </c>
      <c r="D63" s="55">
        <f>D62+D33</f>
        <v>450.17</v>
      </c>
      <c r="E63" s="55">
        <f>E62+E33</f>
        <v>223.01999999999998</v>
      </c>
      <c r="F63" s="55">
        <f>F62+F33</f>
        <v>240.89999999999998</v>
      </c>
      <c r="G63" s="55">
        <f>G62+G33</f>
        <v>477.4200000000001</v>
      </c>
    </row>
    <row r="64" spans="1:7" ht="15.75">
      <c r="A64" s="68"/>
      <c r="B64" s="69"/>
      <c r="C64" s="69"/>
      <c r="D64" s="69"/>
      <c r="E64" s="69"/>
      <c r="F64" s="69"/>
      <c r="G64" s="69"/>
    </row>
    <row r="65" spans="1:7" ht="15.75" customHeight="1">
      <c r="A65" s="100" t="s">
        <v>68</v>
      </c>
      <c r="B65" s="101"/>
      <c r="C65" s="71">
        <v>109</v>
      </c>
      <c r="D65" s="71">
        <v>109</v>
      </c>
      <c r="E65" s="71">
        <v>54</v>
      </c>
      <c r="F65" s="71">
        <v>55</v>
      </c>
      <c r="G65" s="71">
        <v>109</v>
      </c>
    </row>
    <row r="66" spans="1:7" ht="15.75">
      <c r="A66" s="100" t="s">
        <v>126</v>
      </c>
      <c r="B66" s="101"/>
      <c r="C66" s="55">
        <f>C63/C65</f>
        <v>2.9000000000000004</v>
      </c>
      <c r="D66" s="55">
        <f>D63/D65</f>
        <v>4.13</v>
      </c>
      <c r="E66" s="55">
        <f>E63/E65</f>
        <v>4.13</v>
      </c>
      <c r="F66" s="55">
        <f>F63/F65</f>
        <v>4.38</v>
      </c>
      <c r="G66" s="55">
        <f>G63/G65</f>
        <v>4.380000000000001</v>
      </c>
    </row>
    <row r="67" spans="1:7" ht="15" customHeight="1">
      <c r="A67" s="69"/>
      <c r="B67" s="72"/>
      <c r="C67" s="72"/>
      <c r="D67" s="72"/>
      <c r="E67" s="72"/>
      <c r="F67" s="72"/>
      <c r="G67" s="72"/>
    </row>
    <row r="68" spans="1:7" s="4" customFormat="1" ht="16.5" customHeight="1">
      <c r="A68" s="100" t="s">
        <v>69</v>
      </c>
      <c r="B68" s="101"/>
      <c r="C68" s="70"/>
      <c r="D68" s="70"/>
      <c r="E68" s="74"/>
      <c r="F68" s="75"/>
      <c r="G68" s="75"/>
    </row>
    <row r="69" spans="1:7" s="4" customFormat="1" ht="15.75">
      <c r="A69" s="100" t="s">
        <v>124</v>
      </c>
      <c r="B69" s="101"/>
      <c r="C69" s="70"/>
      <c r="D69" s="70"/>
      <c r="E69" s="74"/>
      <c r="F69" s="75"/>
      <c r="G69" s="75"/>
    </row>
    <row r="70" spans="1:7" ht="15" customHeight="1">
      <c r="A70" s="61"/>
      <c r="B70" s="44"/>
      <c r="C70" s="44"/>
      <c r="D70" s="44"/>
      <c r="E70" s="44"/>
      <c r="F70" s="46"/>
      <c r="G70" s="35"/>
    </row>
    <row r="71" spans="1:7" s="4" customFormat="1" ht="17.25" customHeight="1">
      <c r="A71" s="62" t="s">
        <v>70</v>
      </c>
      <c r="B71" s="62"/>
      <c r="C71" s="62"/>
      <c r="D71" s="62"/>
      <c r="E71" s="62"/>
      <c r="F71" s="62"/>
      <c r="G71" s="62"/>
    </row>
    <row r="72" spans="1:7" s="4" customFormat="1" ht="10.5" customHeight="1">
      <c r="A72" s="62"/>
      <c r="B72" s="62"/>
      <c r="C72" s="62"/>
      <c r="D72" s="62"/>
      <c r="E72" s="62"/>
      <c r="F72" s="62"/>
      <c r="G72" s="62"/>
    </row>
    <row r="73" spans="1:7" s="4" customFormat="1" ht="15" customHeight="1">
      <c r="A73" s="62" t="s">
        <v>85</v>
      </c>
      <c r="B73" s="63"/>
      <c r="C73" s="63"/>
      <c r="D73" s="63"/>
      <c r="E73" s="63"/>
      <c r="F73" s="62"/>
      <c r="G73" s="62"/>
    </row>
    <row r="74" spans="1:7" s="4" customFormat="1" ht="14.25" customHeight="1">
      <c r="A74" s="62"/>
      <c r="B74" s="64" t="s">
        <v>71</v>
      </c>
      <c r="C74" s="64"/>
      <c r="D74" s="64"/>
      <c r="E74" s="64"/>
      <c r="F74" s="62"/>
      <c r="G74" s="62"/>
    </row>
    <row r="75" spans="1:7" s="4" customFormat="1" ht="14.25" customHeight="1">
      <c r="A75" s="62"/>
      <c r="B75" s="64"/>
      <c r="C75" s="64"/>
      <c r="D75" s="64"/>
      <c r="E75" s="64"/>
      <c r="F75" s="62"/>
      <c r="G75" s="62"/>
    </row>
    <row r="76" spans="1:7" s="4" customFormat="1" ht="14.25" customHeight="1">
      <c r="A76" s="62"/>
      <c r="B76" s="64"/>
      <c r="C76" s="64"/>
      <c r="D76" s="64"/>
      <c r="E76" s="64"/>
      <c r="F76" s="62"/>
      <c r="G76" s="62"/>
    </row>
    <row r="77" spans="1:7" ht="15.75">
      <c r="A77" s="35"/>
      <c r="B77" s="35"/>
      <c r="C77" s="35"/>
      <c r="D77" s="35"/>
      <c r="E77" s="35"/>
      <c r="F77" s="35"/>
      <c r="G77" s="35"/>
    </row>
    <row r="78" spans="1:7" ht="20.25">
      <c r="A78" s="116" t="s">
        <v>116</v>
      </c>
      <c r="B78" s="116"/>
      <c r="C78" s="85"/>
      <c r="D78" s="86" t="s">
        <v>117</v>
      </c>
      <c r="E78" s="87"/>
      <c r="F78" s="85"/>
      <c r="G78" s="88" t="s">
        <v>118</v>
      </c>
    </row>
    <row r="79" spans="1:7" ht="15.75">
      <c r="A79" s="89"/>
      <c r="B79" s="89"/>
      <c r="C79"/>
      <c r="D79"/>
      <c r="E79" s="90"/>
      <c r="F79" s="91"/>
      <c r="G79" s="35"/>
    </row>
    <row r="80" spans="1:7" ht="15.75">
      <c r="A80" s="89"/>
      <c r="B80" s="89"/>
      <c r="C80"/>
      <c r="D80"/>
      <c r="E80" s="90"/>
      <c r="F80" s="91"/>
      <c r="G80" s="35"/>
    </row>
    <row r="81" spans="1:7" ht="15.75">
      <c r="A81" s="117" t="s">
        <v>128</v>
      </c>
      <c r="B81" s="117"/>
      <c r="C81"/>
      <c r="D81"/>
      <c r="E81" s="90"/>
      <c r="F81" s="91"/>
      <c r="G81" s="35"/>
    </row>
    <row r="82" spans="1:7" ht="15.75">
      <c r="A82" s="89"/>
      <c r="B82" s="89"/>
      <c r="C82"/>
      <c r="D82"/>
      <c r="E82" s="90"/>
      <c r="F82" s="91"/>
      <c r="G82" s="35"/>
    </row>
    <row r="83" spans="1:7" ht="15.75">
      <c r="A83" s="118" t="s">
        <v>119</v>
      </c>
      <c r="B83" s="118"/>
      <c r="C83"/>
      <c r="D83"/>
      <c r="E83" s="90"/>
      <c r="F83" s="91"/>
      <c r="G83" s="35"/>
    </row>
    <row r="84" spans="1:7" ht="15.75">
      <c r="A84" s="119" t="s">
        <v>120</v>
      </c>
      <c r="B84" s="117"/>
      <c r="C84" s="92"/>
      <c r="D84"/>
      <c r="E84" s="90"/>
      <c r="F84" s="91"/>
      <c r="G84" s="35"/>
    </row>
    <row r="85" spans="1:7" ht="15">
      <c r="A85" s="117" t="s">
        <v>121</v>
      </c>
      <c r="B85" s="117"/>
      <c r="C85"/>
      <c r="D85"/>
      <c r="E85" s="90"/>
      <c r="F85" s="91"/>
      <c r="G85" s="91"/>
    </row>
  </sheetData>
  <sheetProtection/>
  <mergeCells count="17">
    <mergeCell ref="A78:B78"/>
    <mergeCell ref="A81:B81"/>
    <mergeCell ref="A83:B83"/>
    <mergeCell ref="A84:B84"/>
    <mergeCell ref="A85:B85"/>
    <mergeCell ref="F3:G3"/>
    <mergeCell ref="A69:B69"/>
    <mergeCell ref="A10:G10"/>
    <mergeCell ref="B11:G11"/>
    <mergeCell ref="B12:G12"/>
    <mergeCell ref="A68:B68"/>
    <mergeCell ref="B13:G13"/>
    <mergeCell ref="A65:B65"/>
    <mergeCell ref="A66:B66"/>
    <mergeCell ref="A7:G7"/>
    <mergeCell ref="B8:G8"/>
    <mergeCell ref="A9:G9"/>
  </mergeCells>
  <hyperlinks>
    <hyperlink ref="A84" r:id="rId1" display="Inese.Kise@lm.gov.lv,"/>
  </hyperlinks>
  <printOptions/>
  <pageMargins left="0.9453125" right="0.5671875" top="0.6645833333333333" bottom="0.8192708333333333" header="0.5118110236220472" footer="0.5118110236220472"/>
  <pageSetup firstPageNumber="13" useFirstPageNumber="1" fitToHeight="0" horizontalDpi="600" verticalDpi="600" orientation="portrait" paperSize="9" scale="55" r:id="rId2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view="pageLayout" workbookViewId="0" topLeftCell="A1">
      <selection activeCell="B14" sqref="B14"/>
    </sheetView>
  </sheetViews>
  <sheetFormatPr defaultColWidth="9.140625" defaultRowHeight="12.75"/>
  <cols>
    <col min="1" max="1" width="13.28125" style="8" customWidth="1"/>
    <col min="2" max="2" width="99.7109375" style="8" customWidth="1"/>
    <col min="3" max="4" width="18.00390625" style="8" hidden="1" customWidth="1"/>
    <col min="5" max="6" width="21.57421875" style="8" hidden="1" customWidth="1"/>
    <col min="7" max="7" width="40.421875" style="8" customWidth="1"/>
    <col min="8" max="16384" width="9.140625" style="8" customWidth="1"/>
  </cols>
  <sheetData>
    <row r="1" spans="1:7" ht="15.75">
      <c r="A1" s="35"/>
      <c r="B1" s="35"/>
      <c r="C1" s="35"/>
      <c r="D1" s="35"/>
      <c r="E1" s="35"/>
      <c r="F1" s="42"/>
      <c r="G1" s="42" t="s">
        <v>61</v>
      </c>
    </row>
    <row r="2" spans="1:7" ht="15.75">
      <c r="A2" s="35"/>
      <c r="B2" s="35"/>
      <c r="C2" s="35"/>
      <c r="D2" s="35"/>
      <c r="E2" s="35"/>
      <c r="F2" s="43"/>
      <c r="G2" s="43" t="s">
        <v>62</v>
      </c>
    </row>
    <row r="3" spans="1:9" ht="15" customHeight="1">
      <c r="A3" s="35"/>
      <c r="B3" s="35"/>
      <c r="C3" s="35"/>
      <c r="D3" s="35"/>
      <c r="E3" s="35"/>
      <c r="F3" s="44" t="s">
        <v>63</v>
      </c>
      <c r="G3" s="124" t="s">
        <v>63</v>
      </c>
      <c r="H3" s="124"/>
      <c r="I3" s="124"/>
    </row>
    <row r="4" spans="1:7" ht="15.75">
      <c r="A4" s="35"/>
      <c r="B4" s="35"/>
      <c r="C4" s="35"/>
      <c r="D4" s="35"/>
      <c r="E4" s="35"/>
      <c r="F4" s="43"/>
      <c r="G4" s="43" t="s">
        <v>66</v>
      </c>
    </row>
    <row r="5" spans="1:7" ht="15.75">
      <c r="A5" s="35"/>
      <c r="B5" s="35"/>
      <c r="C5" s="35"/>
      <c r="D5" s="35"/>
      <c r="E5" s="35"/>
      <c r="F5" s="45"/>
      <c r="G5" s="43" t="s">
        <v>84</v>
      </c>
    </row>
    <row r="6" spans="1:7" ht="15.75">
      <c r="A6" s="35"/>
      <c r="B6" s="35"/>
      <c r="C6" s="35"/>
      <c r="D6" s="35"/>
      <c r="E6" s="35"/>
      <c r="F6" s="42"/>
      <c r="G6" s="42"/>
    </row>
    <row r="7" spans="1:7" ht="18.75">
      <c r="A7" s="99" t="s">
        <v>9</v>
      </c>
      <c r="B7" s="99"/>
      <c r="C7" s="99"/>
      <c r="D7" s="99"/>
      <c r="E7" s="99"/>
      <c r="F7" s="99"/>
      <c r="G7" s="99"/>
    </row>
    <row r="8" spans="1:7" ht="15.75">
      <c r="A8" s="35"/>
      <c r="B8" s="98"/>
      <c r="C8" s="98"/>
      <c r="D8" s="98"/>
      <c r="E8" s="98"/>
      <c r="F8" s="98"/>
      <c r="G8" s="35"/>
    </row>
    <row r="9" spans="1:7" ht="15.75">
      <c r="A9" s="94" t="s">
        <v>1</v>
      </c>
      <c r="B9" s="94"/>
      <c r="C9" s="94"/>
      <c r="D9" s="94"/>
      <c r="E9" s="94"/>
      <c r="F9" s="94"/>
      <c r="G9" s="35"/>
    </row>
    <row r="10" spans="1:7" ht="15.75" customHeight="1">
      <c r="A10" s="94" t="s">
        <v>0</v>
      </c>
      <c r="B10" s="94"/>
      <c r="C10" s="94"/>
      <c r="D10" s="94"/>
      <c r="E10" s="94"/>
      <c r="F10" s="94"/>
      <c r="G10" s="35"/>
    </row>
    <row r="11" spans="1:7" ht="12" customHeight="1">
      <c r="A11" s="37"/>
      <c r="B11" s="94" t="s">
        <v>43</v>
      </c>
      <c r="C11" s="94"/>
      <c r="D11" s="94"/>
      <c r="E11" s="94"/>
      <c r="F11" s="94"/>
      <c r="G11" s="35"/>
    </row>
    <row r="12" spans="1:7" ht="15" customHeight="1">
      <c r="A12" s="37"/>
      <c r="B12" s="94" t="s">
        <v>41</v>
      </c>
      <c r="C12" s="94"/>
      <c r="D12" s="94"/>
      <c r="E12" s="94"/>
      <c r="F12" s="94"/>
      <c r="G12" s="35"/>
    </row>
    <row r="13" spans="1:7" ht="12.75" customHeight="1">
      <c r="A13" s="37"/>
      <c r="B13" s="94" t="s">
        <v>42</v>
      </c>
      <c r="C13" s="94"/>
      <c r="D13" s="94"/>
      <c r="E13" s="94"/>
      <c r="F13" s="94"/>
      <c r="G13" s="35"/>
    </row>
    <row r="14" spans="1:7" ht="15.75" customHeight="1">
      <c r="A14" s="37" t="s">
        <v>2</v>
      </c>
      <c r="B14" s="37" t="s">
        <v>123</v>
      </c>
      <c r="C14" s="37"/>
      <c r="D14" s="37"/>
      <c r="E14" s="37"/>
      <c r="F14" s="37"/>
      <c r="G14" s="35"/>
    </row>
    <row r="15" spans="1:7" ht="15.75" hidden="1">
      <c r="A15" s="35"/>
      <c r="B15" s="47"/>
      <c r="C15" s="47"/>
      <c r="D15" s="47"/>
      <c r="E15" s="47"/>
      <c r="F15" s="47"/>
      <c r="G15" s="35"/>
    </row>
    <row r="16" spans="1:7" ht="67.5" customHeight="1">
      <c r="A16" s="122" t="s">
        <v>3</v>
      </c>
      <c r="B16" s="122" t="s">
        <v>4</v>
      </c>
      <c r="C16" s="122" t="s">
        <v>67</v>
      </c>
      <c r="D16" s="122" t="s">
        <v>80</v>
      </c>
      <c r="E16" s="122" t="s">
        <v>73</v>
      </c>
      <c r="F16" s="122" t="s">
        <v>74</v>
      </c>
      <c r="G16" s="122" t="s">
        <v>122</v>
      </c>
    </row>
    <row r="17" spans="1:7" ht="15.75">
      <c r="A17" s="49">
        <v>1</v>
      </c>
      <c r="B17" s="50">
        <v>2</v>
      </c>
      <c r="C17" s="49"/>
      <c r="D17" s="49"/>
      <c r="E17" s="49">
        <v>3</v>
      </c>
      <c r="F17" s="49">
        <v>4</v>
      </c>
      <c r="G17" s="49">
        <v>3</v>
      </c>
    </row>
    <row r="18" spans="1:7" ht="15.75">
      <c r="A18" s="51"/>
      <c r="B18" s="65" t="s">
        <v>5</v>
      </c>
      <c r="C18" s="52"/>
      <c r="D18" s="52"/>
      <c r="E18" s="52"/>
      <c r="F18" s="65"/>
      <c r="G18" s="52"/>
    </row>
    <row r="19" spans="1:7" ht="15.75">
      <c r="A19" s="52">
        <v>1100</v>
      </c>
      <c r="B19" s="52" t="s">
        <v>64</v>
      </c>
      <c r="C19" s="53">
        <v>22.35</v>
      </c>
      <c r="D19" s="53">
        <v>31.93</v>
      </c>
      <c r="E19" s="53">
        <f>ROUND(D19/107*53,2)</f>
        <v>15.82</v>
      </c>
      <c r="F19" s="53">
        <v>18.3</v>
      </c>
      <c r="G19" s="53">
        <f>ROUND(F19/54*107,2)</f>
        <v>36.26</v>
      </c>
    </row>
    <row r="20" spans="1:7" ht="15.75">
      <c r="A20" s="52">
        <v>1200</v>
      </c>
      <c r="B20" s="54" t="s">
        <v>65</v>
      </c>
      <c r="C20" s="53">
        <v>5.38</v>
      </c>
      <c r="D20" s="53">
        <v>7.53</v>
      </c>
      <c r="E20" s="53">
        <f aca="true" t="shared" si="0" ref="E20:E32">ROUND(D20/107*53,2)</f>
        <v>3.73</v>
      </c>
      <c r="F20" s="53">
        <v>4.32</v>
      </c>
      <c r="G20" s="53">
        <f aca="true" t="shared" si="1" ref="G20:G32">ROUND(F20/54*107,2)</f>
        <v>8.56</v>
      </c>
    </row>
    <row r="21" spans="1:7" ht="15.75">
      <c r="A21" s="52">
        <v>2222</v>
      </c>
      <c r="B21" s="54" t="s">
        <v>26</v>
      </c>
      <c r="C21" s="53">
        <v>1.91</v>
      </c>
      <c r="D21" s="53">
        <f aca="true" t="shared" si="2" ref="D21:D32">ROUND(C21/0.702804,2)</f>
        <v>2.72</v>
      </c>
      <c r="E21" s="53">
        <f t="shared" si="0"/>
        <v>1.35</v>
      </c>
      <c r="F21" s="53">
        <f aca="true" t="shared" si="3" ref="F21:F32">ROUND(D21/107*54,2)</f>
        <v>1.37</v>
      </c>
      <c r="G21" s="53">
        <f t="shared" si="1"/>
        <v>2.71</v>
      </c>
    </row>
    <row r="22" spans="1:7" ht="15.75">
      <c r="A22" s="52">
        <v>2223</v>
      </c>
      <c r="B22" s="54" t="s">
        <v>27</v>
      </c>
      <c r="C22" s="53">
        <v>1.1</v>
      </c>
      <c r="D22" s="53">
        <f t="shared" si="2"/>
        <v>1.57</v>
      </c>
      <c r="E22" s="53">
        <f t="shared" si="0"/>
        <v>0.78</v>
      </c>
      <c r="F22" s="53">
        <f t="shared" si="3"/>
        <v>0.79</v>
      </c>
      <c r="G22" s="53">
        <f t="shared" si="1"/>
        <v>1.57</v>
      </c>
    </row>
    <row r="23" spans="1:7" ht="15.75">
      <c r="A23" s="52">
        <v>2231</v>
      </c>
      <c r="B23" s="54" t="s">
        <v>44</v>
      </c>
      <c r="C23" s="53">
        <v>0.54</v>
      </c>
      <c r="D23" s="53">
        <f t="shared" si="2"/>
        <v>0.77</v>
      </c>
      <c r="E23" s="53">
        <f t="shared" si="0"/>
        <v>0.38</v>
      </c>
      <c r="F23" s="53">
        <f t="shared" si="3"/>
        <v>0.39</v>
      </c>
      <c r="G23" s="53">
        <f t="shared" si="1"/>
        <v>0.77</v>
      </c>
    </row>
    <row r="24" spans="1:7" ht="15.75">
      <c r="A24" s="52">
        <v>2243</v>
      </c>
      <c r="B24" s="54" t="s">
        <v>31</v>
      </c>
      <c r="C24" s="53">
        <v>0.45</v>
      </c>
      <c r="D24" s="53">
        <f t="shared" si="2"/>
        <v>0.64</v>
      </c>
      <c r="E24" s="53">
        <f t="shared" si="0"/>
        <v>0.32</v>
      </c>
      <c r="F24" s="53">
        <f t="shared" si="3"/>
        <v>0.32</v>
      </c>
      <c r="G24" s="53">
        <f t="shared" si="1"/>
        <v>0.63</v>
      </c>
    </row>
    <row r="25" spans="1:7" ht="15.75">
      <c r="A25" s="52">
        <v>2244</v>
      </c>
      <c r="B25" s="54" t="s">
        <v>13</v>
      </c>
      <c r="C25" s="53">
        <v>0.23</v>
      </c>
      <c r="D25" s="53">
        <f t="shared" si="2"/>
        <v>0.33</v>
      </c>
      <c r="E25" s="53">
        <f t="shared" si="0"/>
        <v>0.16</v>
      </c>
      <c r="F25" s="53">
        <f t="shared" si="3"/>
        <v>0.17</v>
      </c>
      <c r="G25" s="53">
        <f t="shared" si="1"/>
        <v>0.34</v>
      </c>
    </row>
    <row r="26" spans="1:7" ht="15.75">
      <c r="A26" s="52">
        <v>2251</v>
      </c>
      <c r="B26" s="54" t="s">
        <v>10</v>
      </c>
      <c r="C26" s="53">
        <v>1.46</v>
      </c>
      <c r="D26" s="53">
        <f t="shared" si="2"/>
        <v>2.08</v>
      </c>
      <c r="E26" s="53">
        <f t="shared" si="0"/>
        <v>1.03</v>
      </c>
      <c r="F26" s="53">
        <f t="shared" si="3"/>
        <v>1.05</v>
      </c>
      <c r="G26" s="53">
        <f t="shared" si="1"/>
        <v>2.08</v>
      </c>
    </row>
    <row r="27" spans="1:7" ht="16.5" customHeight="1">
      <c r="A27" s="52">
        <v>2279</v>
      </c>
      <c r="B27" s="54" t="s">
        <v>16</v>
      </c>
      <c r="C27" s="53">
        <v>0.12</v>
      </c>
      <c r="D27" s="53">
        <f t="shared" si="2"/>
        <v>0.17</v>
      </c>
      <c r="E27" s="53">
        <f t="shared" si="0"/>
        <v>0.08</v>
      </c>
      <c r="F27" s="53">
        <f t="shared" si="3"/>
        <v>0.09</v>
      </c>
      <c r="G27" s="53">
        <f t="shared" si="1"/>
        <v>0.18</v>
      </c>
    </row>
    <row r="28" spans="1:7" ht="15.75">
      <c r="A28" s="52">
        <v>2321</v>
      </c>
      <c r="B28" s="54" t="s">
        <v>19</v>
      </c>
      <c r="C28" s="53">
        <v>3.17</v>
      </c>
      <c r="D28" s="53">
        <f t="shared" si="2"/>
        <v>4.51</v>
      </c>
      <c r="E28" s="53">
        <f t="shared" si="0"/>
        <v>2.23</v>
      </c>
      <c r="F28" s="53">
        <f t="shared" si="3"/>
        <v>2.28</v>
      </c>
      <c r="G28" s="53">
        <f t="shared" si="1"/>
        <v>4.52</v>
      </c>
    </row>
    <row r="29" spans="1:7" ht="15.75">
      <c r="A29" s="52">
        <v>2362</v>
      </c>
      <c r="B29" s="54" t="s">
        <v>45</v>
      </c>
      <c r="C29" s="53">
        <v>0.18</v>
      </c>
      <c r="D29" s="53">
        <f t="shared" si="2"/>
        <v>0.26</v>
      </c>
      <c r="E29" s="53">
        <f t="shared" si="0"/>
        <v>0.13</v>
      </c>
      <c r="F29" s="53">
        <f t="shared" si="3"/>
        <v>0.13</v>
      </c>
      <c r="G29" s="53">
        <f t="shared" si="1"/>
        <v>0.26</v>
      </c>
    </row>
    <row r="30" spans="1:7" ht="15.75">
      <c r="A30" s="52">
        <v>2363</v>
      </c>
      <c r="B30" s="54" t="s">
        <v>38</v>
      </c>
      <c r="C30" s="53">
        <v>66.34</v>
      </c>
      <c r="D30" s="53">
        <f t="shared" si="2"/>
        <v>94.39</v>
      </c>
      <c r="E30" s="53">
        <f t="shared" si="0"/>
        <v>46.75</v>
      </c>
      <c r="F30" s="53">
        <f t="shared" si="3"/>
        <v>47.64</v>
      </c>
      <c r="G30" s="53">
        <f t="shared" si="1"/>
        <v>94.4</v>
      </c>
    </row>
    <row r="31" spans="1:7" ht="15.75">
      <c r="A31" s="52">
        <v>2370</v>
      </c>
      <c r="B31" s="54" t="s">
        <v>46</v>
      </c>
      <c r="C31" s="53">
        <v>0.02</v>
      </c>
      <c r="D31" s="53">
        <f t="shared" si="2"/>
        <v>0.03</v>
      </c>
      <c r="E31" s="53">
        <f t="shared" si="0"/>
        <v>0.01</v>
      </c>
      <c r="F31" s="53">
        <f t="shared" si="3"/>
        <v>0.02</v>
      </c>
      <c r="G31" s="53">
        <f t="shared" si="1"/>
        <v>0.04</v>
      </c>
    </row>
    <row r="32" spans="1:7" ht="18" customHeight="1">
      <c r="A32" s="52">
        <v>5232</v>
      </c>
      <c r="B32" s="54" t="s">
        <v>47</v>
      </c>
      <c r="C32" s="53">
        <v>0.24</v>
      </c>
      <c r="D32" s="53">
        <f t="shared" si="2"/>
        <v>0.34</v>
      </c>
      <c r="E32" s="53">
        <f t="shared" si="0"/>
        <v>0.17</v>
      </c>
      <c r="F32" s="53">
        <f t="shared" si="3"/>
        <v>0.17</v>
      </c>
      <c r="G32" s="53">
        <f t="shared" si="1"/>
        <v>0.34</v>
      </c>
    </row>
    <row r="33" spans="1:7" ht="15.75">
      <c r="A33" s="52"/>
      <c r="B33" s="66" t="s">
        <v>6</v>
      </c>
      <c r="C33" s="55">
        <f>SUM(C19:C32)</f>
        <v>103.49</v>
      </c>
      <c r="D33" s="55">
        <f>SUM(D19:D32)</f>
        <v>147.27</v>
      </c>
      <c r="E33" s="55">
        <f>SUM(E19:E32)</f>
        <v>72.94000000000001</v>
      </c>
      <c r="F33" s="55">
        <f>SUM(F19:F32)</f>
        <v>77.04</v>
      </c>
      <c r="G33" s="55">
        <f>SUM(G19:G32)</f>
        <v>152.66</v>
      </c>
    </row>
    <row r="34" spans="1:7" ht="15.75">
      <c r="A34" s="56"/>
      <c r="B34" s="52" t="s">
        <v>7</v>
      </c>
      <c r="C34" s="52"/>
      <c r="D34" s="52"/>
      <c r="E34" s="52"/>
      <c r="F34" s="53"/>
      <c r="G34" s="52"/>
    </row>
    <row r="35" spans="1:7" ht="15.75">
      <c r="A35" s="52">
        <v>1100</v>
      </c>
      <c r="B35" s="52" t="s">
        <v>64</v>
      </c>
      <c r="C35" s="53">
        <v>13.84</v>
      </c>
      <c r="D35" s="53">
        <v>19.77</v>
      </c>
      <c r="E35" s="53">
        <f aca="true" t="shared" si="4" ref="E35:E61">ROUND(D35/107*53,2)</f>
        <v>9.79</v>
      </c>
      <c r="F35" s="53">
        <v>10.27</v>
      </c>
      <c r="G35" s="53">
        <f aca="true" t="shared" si="5" ref="G35:G61">ROUND(F35/54*107,2)</f>
        <v>20.35</v>
      </c>
    </row>
    <row r="36" spans="1:7" ht="15.75">
      <c r="A36" s="52">
        <v>1200</v>
      </c>
      <c r="B36" s="54" t="s">
        <v>65</v>
      </c>
      <c r="C36" s="53">
        <v>3.33</v>
      </c>
      <c r="D36" s="53">
        <v>4.66</v>
      </c>
      <c r="E36" s="53">
        <f t="shared" si="4"/>
        <v>2.31</v>
      </c>
      <c r="F36" s="53">
        <v>2.42</v>
      </c>
      <c r="G36" s="53">
        <f t="shared" si="5"/>
        <v>4.8</v>
      </c>
    </row>
    <row r="37" spans="1:7" ht="15.75">
      <c r="A37" s="52">
        <v>2219</v>
      </c>
      <c r="B37" s="52" t="s">
        <v>30</v>
      </c>
      <c r="C37" s="53">
        <v>0.41</v>
      </c>
      <c r="D37" s="53">
        <f aca="true" t="shared" si="6" ref="D37:D61">ROUND(C37/0.702804,2)</f>
        <v>0.58</v>
      </c>
      <c r="E37" s="53">
        <f t="shared" si="4"/>
        <v>0.29</v>
      </c>
      <c r="F37" s="53">
        <f aca="true" t="shared" si="7" ref="F37:F61">ROUND(D37/107*54,2)</f>
        <v>0.29</v>
      </c>
      <c r="G37" s="53">
        <f t="shared" si="5"/>
        <v>0.57</v>
      </c>
    </row>
    <row r="38" spans="1:7" ht="15.75">
      <c r="A38" s="52">
        <v>2234</v>
      </c>
      <c r="B38" s="54" t="s">
        <v>32</v>
      </c>
      <c r="C38" s="53">
        <v>0.03</v>
      </c>
      <c r="D38" s="53">
        <f t="shared" si="6"/>
        <v>0.04</v>
      </c>
      <c r="E38" s="53">
        <f t="shared" si="4"/>
        <v>0.02</v>
      </c>
      <c r="F38" s="53">
        <f t="shared" si="7"/>
        <v>0.02</v>
      </c>
      <c r="G38" s="53">
        <f t="shared" si="5"/>
        <v>0.04</v>
      </c>
    </row>
    <row r="39" spans="1:7" ht="15.75">
      <c r="A39" s="52">
        <v>2239</v>
      </c>
      <c r="B39" s="54" t="s">
        <v>33</v>
      </c>
      <c r="C39" s="53">
        <v>0.17</v>
      </c>
      <c r="D39" s="53">
        <f t="shared" si="6"/>
        <v>0.24</v>
      </c>
      <c r="E39" s="53">
        <f t="shared" si="4"/>
        <v>0.12</v>
      </c>
      <c r="F39" s="53">
        <f t="shared" si="7"/>
        <v>0.12</v>
      </c>
      <c r="G39" s="53">
        <f t="shared" si="5"/>
        <v>0.24</v>
      </c>
    </row>
    <row r="40" spans="1:7" ht="15.75">
      <c r="A40" s="52">
        <v>2241</v>
      </c>
      <c r="B40" s="54" t="s">
        <v>34</v>
      </c>
      <c r="C40" s="53">
        <v>0.03</v>
      </c>
      <c r="D40" s="53">
        <f t="shared" si="6"/>
        <v>0.04</v>
      </c>
      <c r="E40" s="53">
        <f t="shared" si="4"/>
        <v>0.02</v>
      </c>
      <c r="F40" s="53">
        <f t="shared" si="7"/>
        <v>0.02</v>
      </c>
      <c r="G40" s="53">
        <f t="shared" si="5"/>
        <v>0.04</v>
      </c>
    </row>
    <row r="41" spans="1:7" ht="15.75">
      <c r="A41" s="52">
        <v>2242</v>
      </c>
      <c r="B41" s="54" t="s">
        <v>11</v>
      </c>
      <c r="C41" s="53">
        <v>0.14</v>
      </c>
      <c r="D41" s="53">
        <f t="shared" si="6"/>
        <v>0.2</v>
      </c>
      <c r="E41" s="53">
        <f t="shared" si="4"/>
        <v>0.1</v>
      </c>
      <c r="F41" s="53">
        <f t="shared" si="7"/>
        <v>0.1</v>
      </c>
      <c r="G41" s="53">
        <f t="shared" si="5"/>
        <v>0.2</v>
      </c>
    </row>
    <row r="42" spans="1:7" ht="15.75">
      <c r="A42" s="52">
        <v>2243</v>
      </c>
      <c r="B42" s="54" t="s">
        <v>12</v>
      </c>
      <c r="C42" s="53">
        <v>0.13</v>
      </c>
      <c r="D42" s="53">
        <f t="shared" si="6"/>
        <v>0.18</v>
      </c>
      <c r="E42" s="53">
        <f t="shared" si="4"/>
        <v>0.09</v>
      </c>
      <c r="F42" s="53">
        <f t="shared" si="7"/>
        <v>0.09</v>
      </c>
      <c r="G42" s="53">
        <f t="shared" si="5"/>
        <v>0.18</v>
      </c>
    </row>
    <row r="43" spans="1:7" ht="15.75">
      <c r="A43" s="52">
        <v>2244</v>
      </c>
      <c r="B43" s="54" t="s">
        <v>13</v>
      </c>
      <c r="C43" s="53">
        <v>0.02</v>
      </c>
      <c r="D43" s="53">
        <f t="shared" si="6"/>
        <v>0.03</v>
      </c>
      <c r="E43" s="53">
        <f t="shared" si="4"/>
        <v>0.01</v>
      </c>
      <c r="F43" s="53">
        <f t="shared" si="7"/>
        <v>0.02</v>
      </c>
      <c r="G43" s="53">
        <f t="shared" si="5"/>
        <v>0.04</v>
      </c>
    </row>
    <row r="44" spans="1:7" ht="15.75">
      <c r="A44" s="52">
        <v>2247</v>
      </c>
      <c r="B44" s="65" t="s">
        <v>14</v>
      </c>
      <c r="C44" s="53">
        <v>0.04</v>
      </c>
      <c r="D44" s="53">
        <f t="shared" si="6"/>
        <v>0.06</v>
      </c>
      <c r="E44" s="53">
        <f t="shared" si="4"/>
        <v>0.03</v>
      </c>
      <c r="F44" s="53">
        <f t="shared" si="7"/>
        <v>0.03</v>
      </c>
      <c r="G44" s="53">
        <f t="shared" si="5"/>
        <v>0.06</v>
      </c>
    </row>
    <row r="45" spans="1:7" ht="15.75">
      <c r="A45" s="52">
        <v>2251</v>
      </c>
      <c r="B45" s="54" t="s">
        <v>10</v>
      </c>
      <c r="C45" s="53">
        <v>0.31</v>
      </c>
      <c r="D45" s="53">
        <f t="shared" si="6"/>
        <v>0.44</v>
      </c>
      <c r="E45" s="53">
        <f t="shared" si="4"/>
        <v>0.22</v>
      </c>
      <c r="F45" s="53">
        <f t="shared" si="7"/>
        <v>0.22</v>
      </c>
      <c r="G45" s="53">
        <f t="shared" si="5"/>
        <v>0.44</v>
      </c>
    </row>
    <row r="46" spans="1:7" ht="15.75">
      <c r="A46" s="52">
        <v>2259</v>
      </c>
      <c r="B46" s="54" t="s">
        <v>35</v>
      </c>
      <c r="C46" s="53">
        <v>0.01</v>
      </c>
      <c r="D46" s="53">
        <f t="shared" si="6"/>
        <v>0.01</v>
      </c>
      <c r="E46" s="53">
        <f t="shared" si="4"/>
        <v>0</v>
      </c>
      <c r="F46" s="53">
        <f t="shared" si="7"/>
        <v>0.01</v>
      </c>
      <c r="G46" s="53">
        <f t="shared" si="5"/>
        <v>0.02</v>
      </c>
    </row>
    <row r="47" spans="1:7" ht="15.75">
      <c r="A47" s="52">
        <v>2262</v>
      </c>
      <c r="B47" s="54" t="s">
        <v>15</v>
      </c>
      <c r="C47" s="53">
        <v>0.32</v>
      </c>
      <c r="D47" s="53">
        <f t="shared" si="6"/>
        <v>0.46</v>
      </c>
      <c r="E47" s="53">
        <f t="shared" si="4"/>
        <v>0.23</v>
      </c>
      <c r="F47" s="53">
        <f t="shared" si="7"/>
        <v>0.23</v>
      </c>
      <c r="G47" s="53">
        <f t="shared" si="5"/>
        <v>0.46</v>
      </c>
    </row>
    <row r="48" spans="1:7" ht="15.75">
      <c r="A48" s="52">
        <v>2264</v>
      </c>
      <c r="B48" s="54" t="s">
        <v>40</v>
      </c>
      <c r="C48" s="53">
        <v>0.01</v>
      </c>
      <c r="D48" s="53">
        <f t="shared" si="6"/>
        <v>0.01</v>
      </c>
      <c r="E48" s="53">
        <f t="shared" si="4"/>
        <v>0</v>
      </c>
      <c r="F48" s="53">
        <f t="shared" si="7"/>
        <v>0.01</v>
      </c>
      <c r="G48" s="53">
        <f t="shared" si="5"/>
        <v>0.02</v>
      </c>
    </row>
    <row r="49" spans="1:7" ht="14.25" customHeight="1">
      <c r="A49" s="52">
        <v>2279</v>
      </c>
      <c r="B49" s="54" t="s">
        <v>16</v>
      </c>
      <c r="C49" s="53">
        <v>0.03</v>
      </c>
      <c r="D49" s="53">
        <f t="shared" si="6"/>
        <v>0.04</v>
      </c>
      <c r="E49" s="53">
        <f t="shared" si="4"/>
        <v>0.02</v>
      </c>
      <c r="F49" s="53">
        <f t="shared" si="7"/>
        <v>0.02</v>
      </c>
      <c r="G49" s="53">
        <f t="shared" si="5"/>
        <v>0.04</v>
      </c>
    </row>
    <row r="50" spans="1:7" ht="15.75">
      <c r="A50" s="52">
        <v>2311</v>
      </c>
      <c r="B50" s="54" t="s">
        <v>17</v>
      </c>
      <c r="C50" s="53">
        <v>0.1</v>
      </c>
      <c r="D50" s="53">
        <f t="shared" si="6"/>
        <v>0.14</v>
      </c>
      <c r="E50" s="53">
        <f t="shared" si="4"/>
        <v>0.07</v>
      </c>
      <c r="F50" s="53">
        <f t="shared" si="7"/>
        <v>0.07</v>
      </c>
      <c r="G50" s="53">
        <f t="shared" si="5"/>
        <v>0.14</v>
      </c>
    </row>
    <row r="51" spans="1:7" ht="15.75">
      <c r="A51" s="52">
        <v>2312</v>
      </c>
      <c r="B51" s="54" t="s">
        <v>18</v>
      </c>
      <c r="C51" s="53">
        <v>0.04</v>
      </c>
      <c r="D51" s="53">
        <f t="shared" si="6"/>
        <v>0.06</v>
      </c>
      <c r="E51" s="53">
        <f t="shared" si="4"/>
        <v>0.03</v>
      </c>
      <c r="F51" s="53">
        <f t="shared" si="7"/>
        <v>0.03</v>
      </c>
      <c r="G51" s="53">
        <f t="shared" si="5"/>
        <v>0.06</v>
      </c>
    </row>
    <row r="52" spans="1:7" ht="15.75">
      <c r="A52" s="52">
        <v>2322</v>
      </c>
      <c r="B52" s="54" t="s">
        <v>20</v>
      </c>
      <c r="C52" s="53">
        <v>0.83</v>
      </c>
      <c r="D52" s="53">
        <v>1</v>
      </c>
      <c r="E52" s="53">
        <f t="shared" si="4"/>
        <v>0.5</v>
      </c>
      <c r="F52" s="53">
        <f t="shared" si="7"/>
        <v>0.5</v>
      </c>
      <c r="G52" s="53">
        <v>0.97</v>
      </c>
    </row>
    <row r="53" spans="1:7" ht="16.5" customHeight="1">
      <c r="A53" s="52">
        <v>2350</v>
      </c>
      <c r="B53" s="54" t="s">
        <v>21</v>
      </c>
      <c r="C53" s="53">
        <v>0.5</v>
      </c>
      <c r="D53" s="53">
        <f t="shared" si="6"/>
        <v>0.71</v>
      </c>
      <c r="E53" s="53">
        <f t="shared" si="4"/>
        <v>0.35</v>
      </c>
      <c r="F53" s="53">
        <f t="shared" si="7"/>
        <v>0.36</v>
      </c>
      <c r="G53" s="53">
        <f t="shared" si="5"/>
        <v>0.71</v>
      </c>
    </row>
    <row r="54" spans="1:7" ht="15.75">
      <c r="A54" s="52">
        <v>2361</v>
      </c>
      <c r="B54" s="54" t="s">
        <v>22</v>
      </c>
      <c r="C54" s="53">
        <v>0.25</v>
      </c>
      <c r="D54" s="53">
        <f t="shared" si="6"/>
        <v>0.36</v>
      </c>
      <c r="E54" s="53">
        <f t="shared" si="4"/>
        <v>0.18</v>
      </c>
      <c r="F54" s="53">
        <f t="shared" si="7"/>
        <v>0.18</v>
      </c>
      <c r="G54" s="53">
        <f t="shared" si="5"/>
        <v>0.36</v>
      </c>
    </row>
    <row r="55" spans="1:7" ht="15.75">
      <c r="A55" s="52">
        <v>2400</v>
      </c>
      <c r="B55" s="54" t="s">
        <v>28</v>
      </c>
      <c r="C55" s="53">
        <v>0.05</v>
      </c>
      <c r="D55" s="53">
        <f t="shared" si="6"/>
        <v>0.07</v>
      </c>
      <c r="E55" s="53">
        <f t="shared" si="4"/>
        <v>0.03</v>
      </c>
      <c r="F55" s="53">
        <f t="shared" si="7"/>
        <v>0.04</v>
      </c>
      <c r="G55" s="53">
        <f t="shared" si="5"/>
        <v>0.08</v>
      </c>
    </row>
    <row r="56" spans="1:7" ht="15.75">
      <c r="A56" s="52">
        <v>2512</v>
      </c>
      <c r="B56" s="54" t="s">
        <v>39</v>
      </c>
      <c r="C56" s="53">
        <v>27</v>
      </c>
      <c r="D56" s="53">
        <v>38.25</v>
      </c>
      <c r="E56" s="53">
        <f t="shared" si="4"/>
        <v>18.95</v>
      </c>
      <c r="F56" s="53">
        <v>19.96</v>
      </c>
      <c r="G56" s="53">
        <f t="shared" si="5"/>
        <v>39.55</v>
      </c>
    </row>
    <row r="57" spans="1:7" ht="15.75">
      <c r="A57" s="52">
        <v>2515</v>
      </c>
      <c r="B57" s="54" t="s">
        <v>23</v>
      </c>
      <c r="C57" s="53">
        <v>0.06</v>
      </c>
      <c r="D57" s="53">
        <f t="shared" si="6"/>
        <v>0.09</v>
      </c>
      <c r="E57" s="53">
        <f t="shared" si="4"/>
        <v>0.04</v>
      </c>
      <c r="F57" s="53">
        <f t="shared" si="7"/>
        <v>0.05</v>
      </c>
      <c r="G57" s="53">
        <f t="shared" si="5"/>
        <v>0.1</v>
      </c>
    </row>
    <row r="58" spans="1:7" ht="15.75">
      <c r="A58" s="52">
        <v>2519</v>
      </c>
      <c r="B58" s="54" t="s">
        <v>25</v>
      </c>
      <c r="C58" s="53">
        <v>0.01</v>
      </c>
      <c r="D58" s="53">
        <f t="shared" si="6"/>
        <v>0.01</v>
      </c>
      <c r="E58" s="53">
        <f t="shared" si="4"/>
        <v>0</v>
      </c>
      <c r="F58" s="53">
        <f t="shared" si="7"/>
        <v>0.01</v>
      </c>
      <c r="G58" s="53">
        <f t="shared" si="5"/>
        <v>0.02</v>
      </c>
    </row>
    <row r="59" spans="1:7" ht="15.75">
      <c r="A59" s="52">
        <v>5232</v>
      </c>
      <c r="B59" s="54" t="s">
        <v>24</v>
      </c>
      <c r="C59" s="53">
        <v>2</v>
      </c>
      <c r="D59" s="53">
        <f t="shared" si="6"/>
        <v>2.85</v>
      </c>
      <c r="E59" s="53">
        <f t="shared" si="4"/>
        <v>1.41</v>
      </c>
      <c r="F59" s="53">
        <v>1.47</v>
      </c>
      <c r="G59" s="53">
        <f t="shared" si="5"/>
        <v>2.91</v>
      </c>
    </row>
    <row r="60" spans="1:7" ht="15.75">
      <c r="A60" s="52">
        <v>5240</v>
      </c>
      <c r="B60" s="54" t="s">
        <v>36</v>
      </c>
      <c r="C60" s="53">
        <v>0.4</v>
      </c>
      <c r="D60" s="53">
        <f t="shared" si="6"/>
        <v>0.57</v>
      </c>
      <c r="E60" s="53">
        <v>0.3</v>
      </c>
      <c r="F60" s="53">
        <f t="shared" si="7"/>
        <v>0.29</v>
      </c>
      <c r="G60" s="53">
        <f t="shared" si="5"/>
        <v>0.57</v>
      </c>
    </row>
    <row r="61" spans="1:7" ht="15.75">
      <c r="A61" s="52">
        <v>5250</v>
      </c>
      <c r="B61" s="54" t="s">
        <v>37</v>
      </c>
      <c r="C61" s="53">
        <v>1.6</v>
      </c>
      <c r="D61" s="53">
        <f t="shared" si="6"/>
        <v>2.28</v>
      </c>
      <c r="E61" s="53">
        <f t="shared" si="4"/>
        <v>1.13</v>
      </c>
      <c r="F61" s="53">
        <f t="shared" si="7"/>
        <v>1.15</v>
      </c>
      <c r="G61" s="53">
        <f t="shared" si="5"/>
        <v>2.28</v>
      </c>
    </row>
    <row r="62" spans="1:7" ht="15.75">
      <c r="A62" s="56"/>
      <c r="B62" s="67" t="s">
        <v>8</v>
      </c>
      <c r="C62" s="55">
        <f>SUM(C35:C61)</f>
        <v>51.660000000000004</v>
      </c>
      <c r="D62" s="55">
        <f>SUM(D35:D61)</f>
        <v>73.14999999999999</v>
      </c>
      <c r="E62" s="55">
        <f>SUM(E35:E61)</f>
        <v>36.23999999999999</v>
      </c>
      <c r="F62" s="55">
        <f>SUM(F35:F61)</f>
        <v>37.97999999999998</v>
      </c>
      <c r="G62" s="55">
        <f>SUM(G35:G61)</f>
        <v>75.24999999999997</v>
      </c>
    </row>
    <row r="63" spans="1:7" ht="15.75">
      <c r="A63" s="56"/>
      <c r="B63" s="67" t="s">
        <v>29</v>
      </c>
      <c r="C63" s="55">
        <f>C62+C33</f>
        <v>155.15</v>
      </c>
      <c r="D63" s="55">
        <f>D62+D33</f>
        <v>220.42000000000002</v>
      </c>
      <c r="E63" s="55">
        <f>E62+E33</f>
        <v>109.18</v>
      </c>
      <c r="F63" s="55">
        <f>F62+F33</f>
        <v>115.01999999999998</v>
      </c>
      <c r="G63" s="55">
        <f>G62+G33</f>
        <v>227.90999999999997</v>
      </c>
    </row>
    <row r="64" spans="1:7" ht="15.75">
      <c r="A64" s="68"/>
      <c r="B64" s="69"/>
      <c r="C64" s="69"/>
      <c r="D64" s="69"/>
      <c r="E64" s="69"/>
      <c r="F64" s="69"/>
      <c r="G64" s="69"/>
    </row>
    <row r="65" spans="1:7" ht="15.75" customHeight="1">
      <c r="A65" s="100" t="s">
        <v>68</v>
      </c>
      <c r="B65" s="101"/>
      <c r="C65" s="71">
        <v>107</v>
      </c>
      <c r="D65" s="71">
        <v>107</v>
      </c>
      <c r="E65" s="71">
        <v>53</v>
      </c>
      <c r="F65" s="71">
        <v>54</v>
      </c>
      <c r="G65" s="71">
        <v>107</v>
      </c>
    </row>
    <row r="66" spans="1:7" ht="15.75">
      <c r="A66" s="100" t="s">
        <v>76</v>
      </c>
      <c r="B66" s="101"/>
      <c r="C66" s="55">
        <f>C63/C65</f>
        <v>1.45</v>
      </c>
      <c r="D66" s="55">
        <f>D63/D65</f>
        <v>2.06</v>
      </c>
      <c r="E66" s="55">
        <f>E63/E65</f>
        <v>2.06</v>
      </c>
      <c r="F66" s="55">
        <f>F63/F65</f>
        <v>2.1299999999999994</v>
      </c>
      <c r="G66" s="55">
        <f>G63/G65</f>
        <v>2.13</v>
      </c>
    </row>
    <row r="67" spans="1:7" ht="15.75">
      <c r="A67" s="69"/>
      <c r="B67" s="72"/>
      <c r="C67" s="72"/>
      <c r="D67" s="72"/>
      <c r="E67" s="72"/>
      <c r="F67" s="72"/>
      <c r="G67" s="73"/>
    </row>
    <row r="68" spans="1:7" s="4" customFormat="1" ht="19.5" customHeight="1">
      <c r="A68" s="100" t="s">
        <v>69</v>
      </c>
      <c r="B68" s="101"/>
      <c r="C68" s="70"/>
      <c r="D68" s="70"/>
      <c r="E68" s="74"/>
      <c r="F68" s="75"/>
      <c r="G68" s="75"/>
    </row>
    <row r="69" spans="1:7" s="4" customFormat="1" ht="15.75">
      <c r="A69" s="100" t="s">
        <v>127</v>
      </c>
      <c r="B69" s="101"/>
      <c r="C69" s="70"/>
      <c r="D69" s="70"/>
      <c r="E69" s="74"/>
      <c r="F69" s="75"/>
      <c r="G69" s="75"/>
    </row>
    <row r="70" spans="1:7" ht="13.5" customHeight="1">
      <c r="A70" s="61"/>
      <c r="B70" s="44"/>
      <c r="C70" s="44"/>
      <c r="D70" s="44"/>
      <c r="E70" s="44"/>
      <c r="F70" s="46"/>
      <c r="G70" s="35"/>
    </row>
    <row r="71" spans="1:7" s="4" customFormat="1" ht="17.25" customHeight="1">
      <c r="A71" s="62" t="s">
        <v>70</v>
      </c>
      <c r="B71" s="62"/>
      <c r="C71" s="62"/>
      <c r="D71" s="62"/>
      <c r="E71" s="62"/>
      <c r="F71" s="62"/>
      <c r="G71" s="62"/>
    </row>
    <row r="72" spans="1:7" s="4" customFormat="1" ht="12.75" customHeight="1">
      <c r="A72" s="62"/>
      <c r="B72" s="62"/>
      <c r="C72" s="62"/>
      <c r="D72" s="62"/>
      <c r="E72" s="62"/>
      <c r="F72" s="62"/>
      <c r="G72" s="62"/>
    </row>
    <row r="73" spans="1:7" s="4" customFormat="1" ht="15" customHeight="1">
      <c r="A73" s="62" t="s">
        <v>85</v>
      </c>
      <c r="B73" s="63"/>
      <c r="C73" s="63"/>
      <c r="D73" s="63"/>
      <c r="E73" s="63"/>
      <c r="F73" s="62"/>
      <c r="G73" s="62"/>
    </row>
    <row r="74" spans="1:7" s="4" customFormat="1" ht="14.25" customHeight="1">
      <c r="A74" s="62"/>
      <c r="B74" s="64" t="s">
        <v>71</v>
      </c>
      <c r="C74" s="64"/>
      <c r="D74" s="64"/>
      <c r="E74" s="64"/>
      <c r="F74" s="62"/>
      <c r="G74" s="62"/>
    </row>
    <row r="75" spans="1:7" ht="15" hidden="1">
      <c r="A75" s="5"/>
      <c r="B75" s="6"/>
      <c r="C75" s="6"/>
      <c r="D75" s="6"/>
      <c r="E75" s="6"/>
      <c r="F75" s="15" t="e">
        <f>F63+'8.1.2.'!D63+'8.1.3.'!F63+'8.1.4.'!E63+'8.1.5.'!E63+'8.1.6.'!#REF!+'8.2.1.'!F63+'8.2.2.'!#REF!+'8.2.3.'!F63+'8.3.1.'!F63+'8.3.2.'!F63+'8.3.3.'!F63+#REF!+#REF!+#REF!+#REF!+#REF!+#REF!</f>
        <v>#REF!</v>
      </c>
      <c r="G75" s="19" t="e">
        <f>G63+'8.1.2.'!E63+'8.1.3.'!G63+'8.1.4.'!F63+'8.1.5.'!F63+'8.1.6.'!G63+'8.2.1.'!G63+'8.2.2.'!G63+'8.2.3.'!G63+'8.3.1.'!G63+'8.3.2.'!G63+'8.3.3.'!G63+#REF!+#REF!+#REF!+#REF!+#REF!+#REF!</f>
        <v>#REF!</v>
      </c>
    </row>
    <row r="76" spans="1:7" ht="15">
      <c r="A76" s="16"/>
      <c r="B76" s="17"/>
      <c r="C76" s="17"/>
      <c r="D76" s="17"/>
      <c r="E76" s="17"/>
      <c r="F76" s="18"/>
      <c r="G76" s="19"/>
    </row>
    <row r="77" spans="2:6" ht="15">
      <c r="B77" s="102"/>
      <c r="C77" s="102"/>
      <c r="D77" s="102"/>
      <c r="E77" s="102"/>
      <c r="F77" s="102"/>
    </row>
  </sheetData>
  <sheetProtection/>
  <mergeCells count="12">
    <mergeCell ref="B13:F13"/>
    <mergeCell ref="A66:B66"/>
    <mergeCell ref="B77:F77"/>
    <mergeCell ref="A65:B65"/>
    <mergeCell ref="A68:B68"/>
    <mergeCell ref="A69:B69"/>
    <mergeCell ref="B8:F8"/>
    <mergeCell ref="A9:F9"/>
    <mergeCell ref="A7:G7"/>
    <mergeCell ref="A10:F10"/>
    <mergeCell ref="B11:F11"/>
    <mergeCell ref="B12:F12"/>
  </mergeCells>
  <printOptions/>
  <pageMargins left="0.9453125" right="0.5511811023622047" top="0.7104166666666667" bottom="0.984251968503937" header="0.5118110236220472" footer="0.5118110236220472"/>
  <pageSetup firstPageNumber="2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view="pageLayout" workbookViewId="0" topLeftCell="A1">
      <selection activeCell="B77" sqref="B77"/>
    </sheetView>
  </sheetViews>
  <sheetFormatPr defaultColWidth="9.140625" defaultRowHeight="12.75"/>
  <cols>
    <col min="1" max="1" width="13.28125" style="8" customWidth="1"/>
    <col min="2" max="2" width="99.7109375" style="8" customWidth="1"/>
    <col min="3" max="4" width="21.57421875" style="8" hidden="1" customWidth="1"/>
    <col min="5" max="5" width="40.421875" style="8" customWidth="1"/>
    <col min="6" max="16384" width="9.140625" style="8" customWidth="1"/>
  </cols>
  <sheetData>
    <row r="1" spans="1:5" s="14" customFormat="1" ht="15.75" customHeight="1">
      <c r="A1" s="8"/>
      <c r="B1" s="2"/>
      <c r="C1" s="2"/>
      <c r="D1" s="2"/>
      <c r="E1" s="2" t="s">
        <v>61</v>
      </c>
    </row>
    <row r="2" spans="1:5" s="14" customFormat="1" ht="15">
      <c r="A2" s="8"/>
      <c r="B2" s="2"/>
      <c r="C2" s="2"/>
      <c r="D2" s="2"/>
      <c r="E2" s="2" t="s">
        <v>62</v>
      </c>
    </row>
    <row r="3" spans="1:5" s="14" customFormat="1" ht="15.75">
      <c r="A3" s="8"/>
      <c r="B3" s="2"/>
      <c r="C3" s="2"/>
      <c r="D3" s="6" t="s">
        <v>63</v>
      </c>
      <c r="E3" s="124" t="s">
        <v>63</v>
      </c>
    </row>
    <row r="4" spans="1:5" s="14" customFormat="1" ht="15">
      <c r="A4" s="8"/>
      <c r="B4" s="1"/>
      <c r="C4" s="1"/>
      <c r="D4" s="2"/>
      <c r="E4" s="2" t="s">
        <v>66</v>
      </c>
    </row>
    <row r="5" spans="1:5" s="14" customFormat="1" ht="15">
      <c r="A5" s="8"/>
      <c r="B5" s="1"/>
      <c r="C5" s="1"/>
      <c r="D5" s="8"/>
      <c r="E5" s="2" t="s">
        <v>84</v>
      </c>
    </row>
    <row r="6" spans="1:5" s="14" customFormat="1" ht="15">
      <c r="A6" s="8"/>
      <c r="B6" s="1"/>
      <c r="C6" s="1"/>
      <c r="D6" s="1"/>
      <c r="E6" s="1"/>
    </row>
    <row r="7" spans="1:5" s="14" customFormat="1" ht="15.75">
      <c r="A7" s="105" t="s">
        <v>9</v>
      </c>
      <c r="B7" s="105"/>
      <c r="C7" s="105"/>
      <c r="D7" s="105"/>
      <c r="E7" s="105"/>
    </row>
    <row r="8" spans="1:5" s="14" customFormat="1" ht="15">
      <c r="A8" s="8"/>
      <c r="B8" s="106"/>
      <c r="C8" s="106"/>
      <c r="D8" s="106"/>
      <c r="E8" s="106"/>
    </row>
    <row r="9" spans="1:5" s="14" customFormat="1" ht="15.75" customHeight="1">
      <c r="A9" s="104" t="s">
        <v>1</v>
      </c>
      <c r="B9" s="104"/>
      <c r="C9" s="104"/>
      <c r="D9" s="104"/>
      <c r="E9" s="104"/>
    </row>
    <row r="10" spans="1:5" s="14" customFormat="1" ht="15.75" customHeight="1">
      <c r="A10" s="104" t="s">
        <v>0</v>
      </c>
      <c r="B10" s="104"/>
      <c r="C10" s="104"/>
      <c r="D10" s="104"/>
      <c r="E10" s="104"/>
    </row>
    <row r="11" spans="1:5" s="14" customFormat="1" ht="15.75" customHeight="1">
      <c r="A11" s="10"/>
      <c r="B11" s="104" t="s">
        <v>43</v>
      </c>
      <c r="C11" s="104"/>
      <c r="D11" s="104"/>
      <c r="E11" s="104"/>
    </row>
    <row r="12" spans="1:5" s="14" customFormat="1" ht="15.75" customHeight="1">
      <c r="A12" s="10"/>
      <c r="B12" s="104" t="s">
        <v>41</v>
      </c>
      <c r="C12" s="104"/>
      <c r="D12" s="104"/>
      <c r="E12" s="104"/>
    </row>
    <row r="13" spans="1:5" s="14" customFormat="1" ht="15">
      <c r="A13" s="10"/>
      <c r="B13" s="104" t="s">
        <v>48</v>
      </c>
      <c r="C13" s="104"/>
      <c r="D13" s="104"/>
      <c r="E13" s="104"/>
    </row>
    <row r="14" spans="1:5" s="14" customFormat="1" ht="15">
      <c r="A14" s="10" t="s">
        <v>2</v>
      </c>
      <c r="B14" s="10" t="s">
        <v>123</v>
      </c>
      <c r="C14" s="10"/>
      <c r="D14" s="10"/>
      <c r="E14" s="10"/>
    </row>
    <row r="15" spans="1:5" s="14" customFormat="1" ht="15" hidden="1">
      <c r="A15" s="8"/>
      <c r="B15" s="11"/>
      <c r="C15" s="11"/>
      <c r="D15" s="11"/>
      <c r="E15" s="11"/>
    </row>
    <row r="16" spans="1:5" s="14" customFormat="1" ht="67.5" customHeight="1">
      <c r="A16" s="123" t="s">
        <v>3</v>
      </c>
      <c r="B16" s="123" t="s">
        <v>4</v>
      </c>
      <c r="C16" s="123" t="s">
        <v>73</v>
      </c>
      <c r="D16" s="123" t="s">
        <v>74</v>
      </c>
      <c r="E16" s="123" t="s">
        <v>122</v>
      </c>
    </row>
    <row r="17" spans="1:5" s="14" customFormat="1" ht="15">
      <c r="A17" s="12">
        <v>1</v>
      </c>
      <c r="B17" s="13">
        <v>2</v>
      </c>
      <c r="C17" s="12">
        <v>3</v>
      </c>
      <c r="D17" s="12">
        <v>4</v>
      </c>
      <c r="E17" s="13">
        <v>3</v>
      </c>
    </row>
    <row r="18" spans="1:5" s="14" customFormat="1" ht="15">
      <c r="A18" s="23"/>
      <c r="B18" s="28" t="s">
        <v>5</v>
      </c>
      <c r="C18" s="28"/>
      <c r="D18" s="28"/>
      <c r="E18" s="28"/>
    </row>
    <row r="19" spans="1:5" s="14" customFormat="1" ht="15">
      <c r="A19" s="22">
        <v>1100</v>
      </c>
      <c r="B19" s="22" t="s">
        <v>64</v>
      </c>
      <c r="C19" s="20">
        <v>409.6</v>
      </c>
      <c r="D19" s="20">
        <v>206.8</v>
      </c>
      <c r="E19" s="20">
        <f>ROUND(D19/1452*2407,2)</f>
        <v>342.82</v>
      </c>
    </row>
    <row r="20" spans="1:5" s="14" customFormat="1" ht="15">
      <c r="A20" s="22">
        <v>1200</v>
      </c>
      <c r="B20" s="26" t="s">
        <v>65</v>
      </c>
      <c r="C20" s="20">
        <v>96.63</v>
      </c>
      <c r="D20" s="20">
        <v>48.78</v>
      </c>
      <c r="E20" s="20">
        <f aca="true" t="shared" si="0" ref="E20:E32">ROUND(D20/1452*2407,2)</f>
        <v>80.86</v>
      </c>
    </row>
    <row r="21" spans="1:5" s="14" customFormat="1" ht="15">
      <c r="A21" s="22">
        <v>2222</v>
      </c>
      <c r="B21" s="26" t="s">
        <v>26</v>
      </c>
      <c r="C21" s="20">
        <v>34.86</v>
      </c>
      <c r="D21" s="20">
        <f>ROUND(C21/3703*1452,2)</f>
        <v>13.67</v>
      </c>
      <c r="E21" s="20">
        <f t="shared" si="0"/>
        <v>22.66</v>
      </c>
    </row>
    <row r="22" spans="1:5" ht="15.75" customHeight="1">
      <c r="A22" s="22">
        <v>2223</v>
      </c>
      <c r="B22" s="26" t="s">
        <v>27</v>
      </c>
      <c r="C22" s="20">
        <v>20.11</v>
      </c>
      <c r="D22" s="20">
        <f aca="true" t="shared" si="1" ref="D22:D32">ROUND(C22/3703*1452,2)</f>
        <v>7.89</v>
      </c>
      <c r="E22" s="20">
        <f t="shared" si="0"/>
        <v>13.08</v>
      </c>
    </row>
    <row r="23" spans="1:5" ht="15">
      <c r="A23" s="22">
        <v>2231</v>
      </c>
      <c r="B23" s="26" t="s">
        <v>44</v>
      </c>
      <c r="C23" s="20">
        <v>9.77</v>
      </c>
      <c r="D23" s="20">
        <f t="shared" si="1"/>
        <v>3.83</v>
      </c>
      <c r="E23" s="20">
        <f t="shared" si="0"/>
        <v>6.35</v>
      </c>
    </row>
    <row r="24" spans="1:5" ht="15">
      <c r="A24" s="22">
        <v>2243</v>
      </c>
      <c r="B24" s="26" t="s">
        <v>31</v>
      </c>
      <c r="C24" s="20">
        <v>8.31</v>
      </c>
      <c r="D24" s="20">
        <f t="shared" si="1"/>
        <v>3.26</v>
      </c>
      <c r="E24" s="20">
        <f t="shared" si="0"/>
        <v>5.4</v>
      </c>
    </row>
    <row r="25" spans="1:5" ht="15">
      <c r="A25" s="22">
        <v>2244</v>
      </c>
      <c r="B25" s="26" t="s">
        <v>13</v>
      </c>
      <c r="C25" s="20">
        <v>4.15</v>
      </c>
      <c r="D25" s="20">
        <f t="shared" si="1"/>
        <v>1.63</v>
      </c>
      <c r="E25" s="20">
        <f t="shared" si="0"/>
        <v>2.7</v>
      </c>
    </row>
    <row r="26" spans="1:5" ht="15">
      <c r="A26" s="22">
        <v>2251</v>
      </c>
      <c r="B26" s="26" t="s">
        <v>10</v>
      </c>
      <c r="C26" s="20">
        <v>26.58</v>
      </c>
      <c r="D26" s="20">
        <f t="shared" si="1"/>
        <v>10.42</v>
      </c>
      <c r="E26" s="20">
        <f t="shared" si="0"/>
        <v>17.27</v>
      </c>
    </row>
    <row r="27" spans="1:5" ht="15">
      <c r="A27" s="22">
        <v>2279</v>
      </c>
      <c r="B27" s="26" t="s">
        <v>16</v>
      </c>
      <c r="C27" s="20">
        <v>2.19</v>
      </c>
      <c r="D27" s="20">
        <f t="shared" si="1"/>
        <v>0.86</v>
      </c>
      <c r="E27" s="20">
        <f t="shared" si="0"/>
        <v>1.43</v>
      </c>
    </row>
    <row r="28" spans="1:5" ht="15">
      <c r="A28" s="22">
        <v>2321</v>
      </c>
      <c r="B28" s="26" t="s">
        <v>19</v>
      </c>
      <c r="C28" s="20">
        <v>57.92</v>
      </c>
      <c r="D28" s="20">
        <f t="shared" si="1"/>
        <v>22.71</v>
      </c>
      <c r="E28" s="20">
        <f t="shared" si="0"/>
        <v>37.65</v>
      </c>
    </row>
    <row r="29" spans="1:5" ht="15">
      <c r="A29" s="22">
        <v>2362</v>
      </c>
      <c r="B29" s="26" t="s">
        <v>45</v>
      </c>
      <c r="C29" s="20">
        <v>3.29</v>
      </c>
      <c r="D29" s="20">
        <f t="shared" si="1"/>
        <v>1.29</v>
      </c>
      <c r="E29" s="20">
        <f t="shared" si="0"/>
        <v>2.14</v>
      </c>
    </row>
    <row r="30" spans="1:5" ht="15">
      <c r="A30" s="22">
        <v>2363</v>
      </c>
      <c r="B30" s="26" t="s">
        <v>38</v>
      </c>
      <c r="C30" s="20">
        <v>1211.85</v>
      </c>
      <c r="D30" s="20">
        <f t="shared" si="1"/>
        <v>475.18</v>
      </c>
      <c r="E30" s="20">
        <f t="shared" si="0"/>
        <v>787.71</v>
      </c>
    </row>
    <row r="31" spans="1:5" ht="15">
      <c r="A31" s="22">
        <v>2370</v>
      </c>
      <c r="B31" s="26" t="s">
        <v>46</v>
      </c>
      <c r="C31" s="20">
        <v>0.38</v>
      </c>
      <c r="D31" s="20">
        <f t="shared" si="1"/>
        <v>0.15</v>
      </c>
      <c r="E31" s="20">
        <f t="shared" si="0"/>
        <v>0.25</v>
      </c>
    </row>
    <row r="32" spans="1:5" ht="17.25" customHeight="1">
      <c r="A32" s="22">
        <v>5232</v>
      </c>
      <c r="B32" s="26" t="s">
        <v>47</v>
      </c>
      <c r="C32" s="20">
        <v>4.42</v>
      </c>
      <c r="D32" s="20">
        <f t="shared" si="1"/>
        <v>1.73</v>
      </c>
      <c r="E32" s="20">
        <f t="shared" si="0"/>
        <v>2.87</v>
      </c>
    </row>
    <row r="33" spans="1:5" ht="15">
      <c r="A33" s="22"/>
      <c r="B33" s="27" t="s">
        <v>6</v>
      </c>
      <c r="C33" s="21">
        <f>SUM(C19:C32)</f>
        <v>1890.06</v>
      </c>
      <c r="D33" s="21">
        <f>SUM(D19:D32)</f>
        <v>798.1999999999999</v>
      </c>
      <c r="E33" s="21">
        <f>SUM(E19:E32)</f>
        <v>1323.19</v>
      </c>
    </row>
    <row r="34" spans="1:5" ht="15">
      <c r="A34" s="24"/>
      <c r="B34" s="22" t="s">
        <v>7</v>
      </c>
      <c r="C34" s="22"/>
      <c r="D34" s="22"/>
      <c r="E34" s="20"/>
    </row>
    <row r="35" spans="1:5" ht="16.5" customHeight="1">
      <c r="A35" s="22">
        <v>1100</v>
      </c>
      <c r="B35" s="22" t="s">
        <v>64</v>
      </c>
      <c r="C35" s="20">
        <v>271.6</v>
      </c>
      <c r="D35" s="20">
        <v>109.69</v>
      </c>
      <c r="E35" s="20">
        <f aca="true" t="shared" si="2" ref="E35:E61">ROUND(D35/1452*2407,2)</f>
        <v>181.83</v>
      </c>
    </row>
    <row r="36" spans="1:5" ht="16.5" customHeight="1">
      <c r="A36" s="22">
        <v>1200</v>
      </c>
      <c r="B36" s="26" t="s">
        <v>65</v>
      </c>
      <c r="C36" s="20">
        <v>64.07</v>
      </c>
      <c r="D36" s="20">
        <v>25.88</v>
      </c>
      <c r="E36" s="20">
        <f t="shared" si="2"/>
        <v>42.9</v>
      </c>
    </row>
    <row r="37" spans="1:5" ht="15">
      <c r="A37" s="22">
        <v>2219</v>
      </c>
      <c r="B37" s="22" t="s">
        <v>30</v>
      </c>
      <c r="C37" s="20">
        <v>8.48</v>
      </c>
      <c r="D37" s="20">
        <f>ROUND(C37/3703*1452,2)</f>
        <v>3.33</v>
      </c>
      <c r="E37" s="20">
        <f t="shared" si="2"/>
        <v>5.52</v>
      </c>
    </row>
    <row r="38" spans="1:5" ht="15">
      <c r="A38" s="22">
        <v>2234</v>
      </c>
      <c r="B38" s="26" t="s">
        <v>32</v>
      </c>
      <c r="C38" s="20">
        <v>0.63</v>
      </c>
      <c r="D38" s="20">
        <f aca="true" t="shared" si="3" ref="D38:D61">ROUND(C38/3703*1452,2)</f>
        <v>0.25</v>
      </c>
      <c r="E38" s="20">
        <f t="shared" si="2"/>
        <v>0.41</v>
      </c>
    </row>
    <row r="39" spans="1:5" ht="15.75" customHeight="1">
      <c r="A39" s="22">
        <v>2239</v>
      </c>
      <c r="B39" s="26" t="s">
        <v>33</v>
      </c>
      <c r="C39" s="20">
        <v>3.41</v>
      </c>
      <c r="D39" s="20">
        <f t="shared" si="3"/>
        <v>1.34</v>
      </c>
      <c r="E39" s="20">
        <f t="shared" si="2"/>
        <v>2.22</v>
      </c>
    </row>
    <row r="40" spans="1:5" ht="15">
      <c r="A40" s="22">
        <v>2241</v>
      </c>
      <c r="B40" s="26" t="s">
        <v>34</v>
      </c>
      <c r="C40" s="20">
        <v>0.71</v>
      </c>
      <c r="D40" s="20">
        <f t="shared" si="3"/>
        <v>0.28</v>
      </c>
      <c r="E40" s="20">
        <f t="shared" si="2"/>
        <v>0.46</v>
      </c>
    </row>
    <row r="41" spans="1:5" ht="15">
      <c r="A41" s="22">
        <v>2242</v>
      </c>
      <c r="B41" s="26" t="s">
        <v>11</v>
      </c>
      <c r="C41" s="20">
        <v>2.77</v>
      </c>
      <c r="D41" s="20">
        <f t="shared" si="3"/>
        <v>1.09</v>
      </c>
      <c r="E41" s="20">
        <f t="shared" si="2"/>
        <v>1.81</v>
      </c>
    </row>
    <row r="42" spans="1:5" ht="15">
      <c r="A42" s="22">
        <v>2243</v>
      </c>
      <c r="B42" s="26" t="s">
        <v>12</v>
      </c>
      <c r="C42" s="20">
        <v>2.72</v>
      </c>
      <c r="D42" s="20">
        <f>ROUND(C42/3703*1452,2)</f>
        <v>1.07</v>
      </c>
      <c r="E42" s="20">
        <f t="shared" si="2"/>
        <v>1.77</v>
      </c>
    </row>
    <row r="43" spans="1:5" ht="15">
      <c r="A43" s="22">
        <v>2244</v>
      </c>
      <c r="B43" s="26" t="s">
        <v>13</v>
      </c>
      <c r="C43" s="20">
        <v>0.57</v>
      </c>
      <c r="D43" s="20">
        <f t="shared" si="3"/>
        <v>0.22</v>
      </c>
      <c r="E43" s="20">
        <f t="shared" si="2"/>
        <v>0.36</v>
      </c>
    </row>
    <row r="44" spans="1:5" ht="15">
      <c r="A44" s="22">
        <v>2247</v>
      </c>
      <c r="B44" s="28" t="s">
        <v>14</v>
      </c>
      <c r="C44" s="20">
        <v>0.8</v>
      </c>
      <c r="D44" s="20">
        <f t="shared" si="3"/>
        <v>0.31</v>
      </c>
      <c r="E44" s="20">
        <f t="shared" si="2"/>
        <v>0.51</v>
      </c>
    </row>
    <row r="45" spans="1:5" ht="15">
      <c r="A45" s="22">
        <v>2251</v>
      </c>
      <c r="B45" s="26" t="s">
        <v>10</v>
      </c>
      <c r="C45" s="20">
        <v>6.3</v>
      </c>
      <c r="D45" s="20">
        <f t="shared" si="3"/>
        <v>2.47</v>
      </c>
      <c r="E45" s="20">
        <f t="shared" si="2"/>
        <v>4.09</v>
      </c>
    </row>
    <row r="46" spans="1:5" ht="15">
      <c r="A46" s="22">
        <v>2259</v>
      </c>
      <c r="B46" s="26" t="s">
        <v>35</v>
      </c>
      <c r="C46" s="20">
        <v>0.05</v>
      </c>
      <c r="D46" s="20">
        <f t="shared" si="3"/>
        <v>0.02</v>
      </c>
      <c r="E46" s="20">
        <f t="shared" si="2"/>
        <v>0.03</v>
      </c>
    </row>
    <row r="47" spans="1:5" ht="15">
      <c r="A47" s="22">
        <v>2262</v>
      </c>
      <c r="B47" s="26" t="s">
        <v>15</v>
      </c>
      <c r="C47" s="20">
        <v>6.62</v>
      </c>
      <c r="D47" s="20">
        <f t="shared" si="3"/>
        <v>2.6</v>
      </c>
      <c r="E47" s="20">
        <f t="shared" si="2"/>
        <v>4.31</v>
      </c>
    </row>
    <row r="48" spans="1:5" ht="15">
      <c r="A48" s="22">
        <v>2264</v>
      </c>
      <c r="B48" s="26" t="s">
        <v>40</v>
      </c>
      <c r="C48" s="20">
        <v>0.05</v>
      </c>
      <c r="D48" s="20">
        <f t="shared" si="3"/>
        <v>0.02</v>
      </c>
      <c r="E48" s="20">
        <f t="shared" si="2"/>
        <v>0.03</v>
      </c>
    </row>
    <row r="49" spans="1:5" ht="15">
      <c r="A49" s="22">
        <v>2279</v>
      </c>
      <c r="B49" s="26" t="s">
        <v>16</v>
      </c>
      <c r="C49" s="20">
        <v>0.71</v>
      </c>
      <c r="D49" s="20">
        <f t="shared" si="3"/>
        <v>0.28</v>
      </c>
      <c r="E49" s="20">
        <f t="shared" si="2"/>
        <v>0.46</v>
      </c>
    </row>
    <row r="50" spans="1:5" ht="15">
      <c r="A50" s="22">
        <v>2311</v>
      </c>
      <c r="B50" s="26" t="s">
        <v>17</v>
      </c>
      <c r="C50" s="20">
        <v>1.42</v>
      </c>
      <c r="D50" s="20">
        <f t="shared" si="3"/>
        <v>0.56</v>
      </c>
      <c r="E50" s="20">
        <f t="shared" si="2"/>
        <v>0.93</v>
      </c>
    </row>
    <row r="51" spans="1:5" ht="15">
      <c r="A51" s="22">
        <v>2312</v>
      </c>
      <c r="B51" s="26" t="s">
        <v>18</v>
      </c>
      <c r="C51" s="20">
        <v>0.82</v>
      </c>
      <c r="D51" s="20">
        <f t="shared" si="3"/>
        <v>0.32</v>
      </c>
      <c r="E51" s="20">
        <f t="shared" si="2"/>
        <v>0.53</v>
      </c>
    </row>
    <row r="52" spans="1:5" ht="16.5" customHeight="1">
      <c r="A52" s="22">
        <v>2322</v>
      </c>
      <c r="B52" s="26" t="s">
        <v>20</v>
      </c>
      <c r="C52" s="20">
        <v>10.21</v>
      </c>
      <c r="D52" s="20">
        <f t="shared" si="3"/>
        <v>4</v>
      </c>
      <c r="E52" s="20">
        <f t="shared" si="2"/>
        <v>6.63</v>
      </c>
    </row>
    <row r="53" spans="1:5" ht="15">
      <c r="A53" s="22">
        <v>2350</v>
      </c>
      <c r="B53" s="26" t="s">
        <v>21</v>
      </c>
      <c r="C53" s="20">
        <v>5.69</v>
      </c>
      <c r="D53" s="20">
        <f t="shared" si="3"/>
        <v>2.23</v>
      </c>
      <c r="E53" s="20">
        <f t="shared" si="2"/>
        <v>3.7</v>
      </c>
    </row>
    <row r="54" spans="1:5" ht="15">
      <c r="A54" s="22">
        <v>2361</v>
      </c>
      <c r="B54" s="26" t="s">
        <v>22</v>
      </c>
      <c r="C54" s="20">
        <v>5.18</v>
      </c>
      <c r="D54" s="20">
        <f t="shared" si="3"/>
        <v>2.03</v>
      </c>
      <c r="E54" s="20">
        <f t="shared" si="2"/>
        <v>3.37</v>
      </c>
    </row>
    <row r="55" spans="1:5" ht="15">
      <c r="A55" s="22">
        <v>2400</v>
      </c>
      <c r="B55" s="26" t="s">
        <v>28</v>
      </c>
      <c r="C55" s="20">
        <v>0.95</v>
      </c>
      <c r="D55" s="20">
        <f t="shared" si="3"/>
        <v>0.37</v>
      </c>
      <c r="E55" s="20">
        <f t="shared" si="2"/>
        <v>0.61</v>
      </c>
    </row>
    <row r="56" spans="1:5" ht="15">
      <c r="A56" s="22">
        <v>2512</v>
      </c>
      <c r="B56" s="26" t="s">
        <v>39</v>
      </c>
      <c r="C56" s="20">
        <v>494.85</v>
      </c>
      <c r="D56" s="20">
        <v>209.16</v>
      </c>
      <c r="E56" s="20">
        <f t="shared" si="2"/>
        <v>346.73</v>
      </c>
    </row>
    <row r="57" spans="1:5" ht="15">
      <c r="A57" s="22">
        <v>2515</v>
      </c>
      <c r="B57" s="26" t="s">
        <v>23</v>
      </c>
      <c r="C57" s="20">
        <v>1.16</v>
      </c>
      <c r="D57" s="20">
        <f t="shared" si="3"/>
        <v>0.45</v>
      </c>
      <c r="E57" s="20">
        <f t="shared" si="2"/>
        <v>0.75</v>
      </c>
    </row>
    <row r="58" spans="1:5" ht="15">
      <c r="A58" s="22">
        <v>2519</v>
      </c>
      <c r="B58" s="26" t="s">
        <v>25</v>
      </c>
      <c r="C58" s="20">
        <v>0.05</v>
      </c>
      <c r="D58" s="20">
        <f t="shared" si="3"/>
        <v>0.02</v>
      </c>
      <c r="E58" s="20">
        <f t="shared" si="2"/>
        <v>0.03</v>
      </c>
    </row>
    <row r="59" spans="1:5" ht="15">
      <c r="A59" s="22">
        <v>5232</v>
      </c>
      <c r="B59" s="26" t="s">
        <v>24</v>
      </c>
      <c r="C59" s="20">
        <v>32.66</v>
      </c>
      <c r="D59" s="20">
        <v>9.25</v>
      </c>
      <c r="E59" s="20">
        <v>15.36</v>
      </c>
    </row>
    <row r="60" spans="1:5" ht="15">
      <c r="A60" s="22">
        <v>5240</v>
      </c>
      <c r="B60" s="26" t="s">
        <v>36</v>
      </c>
      <c r="C60" s="20">
        <v>8.18</v>
      </c>
      <c r="D60" s="20">
        <f t="shared" si="3"/>
        <v>3.21</v>
      </c>
      <c r="E60" s="20">
        <f t="shared" si="2"/>
        <v>5.32</v>
      </c>
    </row>
    <row r="61" spans="1:5" ht="15">
      <c r="A61" s="22">
        <v>5250</v>
      </c>
      <c r="B61" s="26" t="s">
        <v>37</v>
      </c>
      <c r="C61" s="20">
        <v>30.59</v>
      </c>
      <c r="D61" s="20">
        <f t="shared" si="3"/>
        <v>11.99</v>
      </c>
      <c r="E61" s="20">
        <f t="shared" si="2"/>
        <v>19.88</v>
      </c>
    </row>
    <row r="62" spans="1:5" ht="15.75" customHeight="1">
      <c r="A62" s="24"/>
      <c r="B62" s="29" t="s">
        <v>8</v>
      </c>
      <c r="C62" s="21">
        <f>SUM(C35:C61)</f>
        <v>961.25</v>
      </c>
      <c r="D62" s="21">
        <f>SUM(D35:D61)</f>
        <v>392.43999999999994</v>
      </c>
      <c r="E62" s="21">
        <f>SUM(E35:E61)</f>
        <v>650.5500000000001</v>
      </c>
    </row>
    <row r="63" spans="1:5" ht="15">
      <c r="A63" s="24"/>
      <c r="B63" s="29" t="s">
        <v>29</v>
      </c>
      <c r="C63" s="21">
        <f>C62+C33</f>
        <v>2851.31</v>
      </c>
      <c r="D63" s="21">
        <f>D62+D33</f>
        <v>1190.6399999999999</v>
      </c>
      <c r="E63" s="21">
        <f>E62+E33</f>
        <v>1973.7400000000002</v>
      </c>
    </row>
    <row r="64" spans="1:5" ht="15.75" customHeight="1">
      <c r="A64" s="30"/>
      <c r="B64" s="25"/>
      <c r="C64" s="25"/>
      <c r="D64" s="25"/>
      <c r="E64" s="25"/>
    </row>
    <row r="65" spans="1:5" ht="15.75" customHeight="1">
      <c r="A65" s="103" t="s">
        <v>68</v>
      </c>
      <c r="B65" s="103"/>
      <c r="C65" s="76">
        <v>3703</v>
      </c>
      <c r="D65" s="76">
        <v>1452</v>
      </c>
      <c r="E65" s="76">
        <v>2407</v>
      </c>
    </row>
    <row r="66" spans="1:5" ht="15">
      <c r="A66" s="103" t="s">
        <v>126</v>
      </c>
      <c r="B66" s="103"/>
      <c r="C66" s="21">
        <f>C63/C65</f>
        <v>0.77</v>
      </c>
      <c r="D66" s="21">
        <f>D63/D65</f>
        <v>0.82</v>
      </c>
      <c r="E66" s="21">
        <f>E63/E65</f>
        <v>0.8200000000000001</v>
      </c>
    </row>
    <row r="67" spans="1:5" ht="15.75" customHeight="1">
      <c r="A67" s="103"/>
      <c r="B67" s="103"/>
      <c r="C67" s="77"/>
      <c r="D67" s="77"/>
      <c r="E67" s="77"/>
    </row>
    <row r="68" spans="1:5" s="4" customFormat="1" ht="15">
      <c r="A68" s="103" t="s">
        <v>69</v>
      </c>
      <c r="B68" s="103"/>
      <c r="C68" s="78"/>
      <c r="D68" s="79"/>
      <c r="E68" s="79"/>
    </row>
    <row r="69" spans="1:5" s="4" customFormat="1" ht="15">
      <c r="A69" s="103" t="s">
        <v>124</v>
      </c>
      <c r="B69" s="103"/>
      <c r="C69" s="78"/>
      <c r="D69" s="79"/>
      <c r="E69" s="79"/>
    </row>
    <row r="70" spans="1:4" ht="13.5" customHeight="1">
      <c r="A70" s="5"/>
      <c r="B70" s="6"/>
      <c r="C70" s="6"/>
      <c r="D70" s="7"/>
    </row>
    <row r="71" s="4" customFormat="1" ht="17.25" customHeight="1">
      <c r="A71" s="4" t="s">
        <v>70</v>
      </c>
    </row>
    <row r="72" s="4" customFormat="1" ht="12.75" customHeight="1"/>
    <row r="73" spans="1:5" s="4" customFormat="1" ht="15" customHeight="1">
      <c r="A73" s="4" t="s">
        <v>85</v>
      </c>
      <c r="B73" s="32"/>
      <c r="C73" s="32"/>
      <c r="D73" s="32"/>
      <c r="E73" s="32"/>
    </row>
    <row r="74" spans="2:3" s="4" customFormat="1" ht="14.25" customHeight="1">
      <c r="B74" s="9" t="s">
        <v>71</v>
      </c>
      <c r="C74" s="9"/>
    </row>
  </sheetData>
  <sheetProtection/>
  <mergeCells count="12">
    <mergeCell ref="A69:B69"/>
    <mergeCell ref="A7:E7"/>
    <mergeCell ref="B8:E8"/>
    <mergeCell ref="A9:E9"/>
    <mergeCell ref="A10:E10"/>
    <mergeCell ref="B11:E11"/>
    <mergeCell ref="A65:B65"/>
    <mergeCell ref="B12:E12"/>
    <mergeCell ref="B13:E13"/>
    <mergeCell ref="A67:B67"/>
    <mergeCell ref="A66:B66"/>
    <mergeCell ref="A68:B68"/>
  </mergeCells>
  <printOptions/>
  <pageMargins left="0.9453125" right="0.5511811023622047" top="0.7086614173228347" bottom="0.984251968503937" header="0.5118110236220472" footer="0.5118110236220472"/>
  <pageSetup firstPageNumber="3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view="pageLayout" workbookViewId="0" topLeftCell="A1">
      <selection activeCell="A66" sqref="A66:IV66"/>
    </sheetView>
  </sheetViews>
  <sheetFormatPr defaultColWidth="9.140625" defaultRowHeight="12.75"/>
  <cols>
    <col min="1" max="1" width="13.28125" style="8" customWidth="1"/>
    <col min="2" max="2" width="99.7109375" style="8" customWidth="1"/>
    <col min="3" max="3" width="21.140625" style="8" hidden="1" customWidth="1"/>
    <col min="4" max="4" width="18.421875" style="8" hidden="1" customWidth="1"/>
    <col min="5" max="6" width="21.57421875" style="8" hidden="1" customWidth="1"/>
    <col min="7" max="7" width="40.421875" style="8" customWidth="1"/>
    <col min="8" max="16384" width="9.140625" style="8" customWidth="1"/>
  </cols>
  <sheetData>
    <row r="1" spans="1:7" s="14" customFormat="1" ht="15.75" customHeight="1">
      <c r="A1" s="8"/>
      <c r="B1" s="2"/>
      <c r="C1" s="2"/>
      <c r="D1" s="2"/>
      <c r="E1" s="2"/>
      <c r="F1" s="43"/>
      <c r="G1" s="43" t="s">
        <v>61</v>
      </c>
    </row>
    <row r="2" spans="1:7" s="14" customFormat="1" ht="15.75">
      <c r="A2" s="8"/>
      <c r="B2" s="2"/>
      <c r="C2" s="2"/>
      <c r="D2" s="2"/>
      <c r="E2" s="2"/>
      <c r="F2" s="43"/>
      <c r="G2" s="43" t="s">
        <v>62</v>
      </c>
    </row>
    <row r="3" spans="1:7" s="14" customFormat="1" ht="15.75">
      <c r="A3" s="8"/>
      <c r="B3" s="2"/>
      <c r="C3" s="2"/>
      <c r="D3" s="2"/>
      <c r="E3" s="2"/>
      <c r="F3" s="44" t="s">
        <v>63</v>
      </c>
      <c r="G3" s="124" t="s">
        <v>63</v>
      </c>
    </row>
    <row r="4" spans="1:7" s="14" customFormat="1" ht="15.75">
      <c r="A4" s="8"/>
      <c r="B4" s="2"/>
      <c r="C4" s="2"/>
      <c r="D4" s="2"/>
      <c r="E4" s="2"/>
      <c r="F4" s="43"/>
      <c r="G4" s="43" t="s">
        <v>66</v>
      </c>
    </row>
    <row r="5" spans="1:7" s="14" customFormat="1" ht="15.75">
      <c r="A5" s="8"/>
      <c r="B5" s="1"/>
      <c r="C5" s="1"/>
      <c r="D5" s="1"/>
      <c r="E5" s="1"/>
      <c r="F5" s="45"/>
      <c r="G5" s="43" t="s">
        <v>84</v>
      </c>
    </row>
    <row r="6" spans="1:7" s="14" customFormat="1" ht="15">
      <c r="A6" s="8"/>
      <c r="B6" s="1"/>
      <c r="C6" s="1"/>
      <c r="D6" s="1"/>
      <c r="E6" s="1"/>
      <c r="F6" s="2"/>
      <c r="G6" s="5"/>
    </row>
    <row r="7" spans="1:7" s="14" customFormat="1" ht="18.75">
      <c r="A7" s="99" t="s">
        <v>9</v>
      </c>
      <c r="B7" s="99"/>
      <c r="C7" s="99"/>
      <c r="D7" s="99"/>
      <c r="E7" s="99"/>
      <c r="F7" s="99"/>
      <c r="G7" s="99"/>
    </row>
    <row r="8" spans="1:7" s="14" customFormat="1" ht="15">
      <c r="A8" s="8"/>
      <c r="B8" s="106"/>
      <c r="C8" s="106"/>
      <c r="D8" s="106"/>
      <c r="E8" s="106"/>
      <c r="F8" s="106"/>
      <c r="G8" s="106"/>
    </row>
    <row r="9" spans="1:7" s="14" customFormat="1" ht="15.75" customHeight="1">
      <c r="A9" s="94" t="s">
        <v>1</v>
      </c>
      <c r="B9" s="94"/>
      <c r="C9" s="94"/>
      <c r="D9" s="94"/>
      <c r="E9" s="94"/>
      <c r="F9" s="94"/>
      <c r="G9" s="94"/>
    </row>
    <row r="10" spans="1:7" s="14" customFormat="1" ht="15.75" customHeight="1">
      <c r="A10" s="94" t="s">
        <v>0</v>
      </c>
      <c r="B10" s="94"/>
      <c r="C10" s="94"/>
      <c r="D10" s="94"/>
      <c r="E10" s="94"/>
      <c r="F10" s="94"/>
      <c r="G10" s="94"/>
    </row>
    <row r="11" spans="1:7" s="14" customFormat="1" ht="15.75" customHeight="1">
      <c r="A11" s="37"/>
      <c r="B11" s="94" t="s">
        <v>43</v>
      </c>
      <c r="C11" s="94"/>
      <c r="D11" s="94"/>
      <c r="E11" s="94"/>
      <c r="F11" s="94"/>
      <c r="G11" s="94"/>
    </row>
    <row r="12" spans="1:7" s="14" customFormat="1" ht="15.75">
      <c r="A12" s="37"/>
      <c r="B12" s="94" t="s">
        <v>41</v>
      </c>
      <c r="C12" s="94"/>
      <c r="D12" s="94"/>
      <c r="E12" s="94"/>
      <c r="F12" s="94"/>
      <c r="G12" s="94"/>
    </row>
    <row r="13" spans="1:7" s="14" customFormat="1" ht="15.75">
      <c r="A13" s="37"/>
      <c r="B13" s="94" t="s">
        <v>49</v>
      </c>
      <c r="C13" s="94"/>
      <c r="D13" s="94"/>
      <c r="E13" s="94"/>
      <c r="F13" s="94"/>
      <c r="G13" s="94"/>
    </row>
    <row r="14" spans="1:7" s="14" customFormat="1" ht="15.75">
      <c r="A14" s="37" t="s">
        <v>2</v>
      </c>
      <c r="B14" s="37" t="s">
        <v>123</v>
      </c>
      <c r="C14" s="37"/>
      <c r="D14" s="37"/>
      <c r="E14" s="37"/>
      <c r="F14" s="37"/>
      <c r="G14" s="37"/>
    </row>
    <row r="15" spans="1:7" s="14" customFormat="1" ht="15.75" hidden="1">
      <c r="A15" s="35"/>
      <c r="B15" s="47"/>
      <c r="C15" s="47"/>
      <c r="D15" s="47"/>
      <c r="E15" s="47"/>
      <c r="F15" s="47"/>
      <c r="G15" s="47"/>
    </row>
    <row r="16" spans="1:7" s="14" customFormat="1" ht="67.5" customHeight="1">
      <c r="A16" s="122" t="s">
        <v>3</v>
      </c>
      <c r="B16" s="122" t="s">
        <v>4</v>
      </c>
      <c r="C16" s="122"/>
      <c r="D16" s="122" t="s">
        <v>77</v>
      </c>
      <c r="E16" s="122" t="s">
        <v>73</v>
      </c>
      <c r="F16" s="122" t="s">
        <v>74</v>
      </c>
      <c r="G16" s="122" t="s">
        <v>122</v>
      </c>
    </row>
    <row r="17" spans="1:7" s="14" customFormat="1" ht="15.75">
      <c r="A17" s="49">
        <v>1</v>
      </c>
      <c r="B17" s="50">
        <v>2</v>
      </c>
      <c r="C17" s="50"/>
      <c r="D17" s="50"/>
      <c r="E17" s="50">
        <v>3</v>
      </c>
      <c r="F17" s="50">
        <v>4</v>
      </c>
      <c r="G17" s="49">
        <v>3</v>
      </c>
    </row>
    <row r="18" spans="1:7" s="14" customFormat="1" ht="15.75">
      <c r="A18" s="51"/>
      <c r="B18" s="65" t="s">
        <v>5</v>
      </c>
      <c r="C18" s="65"/>
      <c r="D18" s="65"/>
      <c r="E18" s="65"/>
      <c r="F18" s="65"/>
      <c r="G18" s="65"/>
    </row>
    <row r="19" spans="1:7" s="14" customFormat="1" ht="15.75">
      <c r="A19" s="52">
        <v>1100</v>
      </c>
      <c r="B19" s="52" t="s">
        <v>64</v>
      </c>
      <c r="C19" s="53">
        <v>2628.97</v>
      </c>
      <c r="D19" s="53">
        <f>ROUND(C19/0.702804,2)</f>
        <v>3740.69</v>
      </c>
      <c r="E19" s="53">
        <v>1870.17</v>
      </c>
      <c r="F19" s="53">
        <v>1020.95</v>
      </c>
      <c r="G19" s="53">
        <f>ROUND(F19/2597*3783,2)</f>
        <v>1487.2</v>
      </c>
    </row>
    <row r="20" spans="1:7" s="14" customFormat="1" ht="15.75">
      <c r="A20" s="52">
        <v>1200</v>
      </c>
      <c r="B20" s="54" t="s">
        <v>65</v>
      </c>
      <c r="C20" s="53">
        <v>620.17</v>
      </c>
      <c r="D20" s="53">
        <f aca="true" t="shared" si="0" ref="D20:D32">ROUND(C20/0.702804,2)</f>
        <v>882.42</v>
      </c>
      <c r="E20" s="53">
        <v>441.17</v>
      </c>
      <c r="F20" s="53">
        <v>240.84</v>
      </c>
      <c r="G20" s="53">
        <f>ROUND(F20/2597*3783,2)</f>
        <v>350.83</v>
      </c>
    </row>
    <row r="21" spans="1:7" s="14" customFormat="1" ht="15.75">
      <c r="A21" s="52">
        <v>2222</v>
      </c>
      <c r="B21" s="54" t="s">
        <v>26</v>
      </c>
      <c r="C21" s="53">
        <v>223.77</v>
      </c>
      <c r="D21" s="53">
        <f t="shared" si="0"/>
        <v>318.4</v>
      </c>
      <c r="E21" s="53">
        <v>159.19</v>
      </c>
      <c r="F21" s="53">
        <f>ROUND(E21/5396*2597,2)</f>
        <v>76.62</v>
      </c>
      <c r="G21" s="53">
        <f>ROUND(F21/2597*3783,2)</f>
        <v>111.61</v>
      </c>
    </row>
    <row r="22" spans="1:7" ht="15.75" customHeight="1">
      <c r="A22" s="52">
        <v>2223</v>
      </c>
      <c r="B22" s="54" t="s">
        <v>27</v>
      </c>
      <c r="C22" s="53">
        <v>129.07</v>
      </c>
      <c r="D22" s="53">
        <f t="shared" si="0"/>
        <v>183.65</v>
      </c>
      <c r="E22" s="53">
        <v>91.82</v>
      </c>
      <c r="F22" s="53">
        <f aca="true" t="shared" si="1" ref="F22:F32">ROUND(E22/5396*2597,2)</f>
        <v>44.19</v>
      </c>
      <c r="G22" s="53">
        <f aca="true" t="shared" si="2" ref="G22:G32">ROUND(F22/2597*3783,2)</f>
        <v>64.37</v>
      </c>
    </row>
    <row r="23" spans="1:7" ht="15.75">
      <c r="A23" s="52">
        <v>2231</v>
      </c>
      <c r="B23" s="54" t="s">
        <v>44</v>
      </c>
      <c r="C23" s="53">
        <v>62.71</v>
      </c>
      <c r="D23" s="53">
        <f t="shared" si="0"/>
        <v>89.23</v>
      </c>
      <c r="E23" s="53">
        <v>44.61</v>
      </c>
      <c r="F23" s="53">
        <f t="shared" si="1"/>
        <v>21.47</v>
      </c>
      <c r="G23" s="53">
        <f t="shared" si="2"/>
        <v>31.27</v>
      </c>
    </row>
    <row r="24" spans="1:7" ht="15.75">
      <c r="A24" s="52">
        <v>2243</v>
      </c>
      <c r="B24" s="54" t="s">
        <v>31</v>
      </c>
      <c r="C24" s="53">
        <v>53.31</v>
      </c>
      <c r="D24" s="53">
        <f t="shared" si="0"/>
        <v>75.85</v>
      </c>
      <c r="E24" s="53">
        <v>37.92</v>
      </c>
      <c r="F24" s="53">
        <f t="shared" si="1"/>
        <v>18.25</v>
      </c>
      <c r="G24" s="53">
        <f t="shared" si="2"/>
        <v>26.58</v>
      </c>
    </row>
    <row r="25" spans="1:7" ht="15.75">
      <c r="A25" s="52">
        <v>2244</v>
      </c>
      <c r="B25" s="54" t="s">
        <v>13</v>
      </c>
      <c r="C25" s="53">
        <v>26.6</v>
      </c>
      <c r="D25" s="53">
        <f t="shared" si="0"/>
        <v>37.85</v>
      </c>
      <c r="E25" s="53">
        <v>18.92</v>
      </c>
      <c r="F25" s="53">
        <f t="shared" si="1"/>
        <v>9.11</v>
      </c>
      <c r="G25" s="53">
        <f t="shared" si="2"/>
        <v>13.27</v>
      </c>
    </row>
    <row r="26" spans="1:7" ht="15.75">
      <c r="A26" s="52">
        <v>2251</v>
      </c>
      <c r="B26" s="54" t="s">
        <v>10</v>
      </c>
      <c r="C26" s="53">
        <v>170.64</v>
      </c>
      <c r="D26" s="53">
        <f t="shared" si="0"/>
        <v>242.8</v>
      </c>
      <c r="E26" s="53">
        <v>121.39</v>
      </c>
      <c r="F26" s="53">
        <f t="shared" si="1"/>
        <v>58.42</v>
      </c>
      <c r="G26" s="53">
        <f t="shared" si="2"/>
        <v>85.1</v>
      </c>
    </row>
    <row r="27" spans="1:7" ht="15.75">
      <c r="A27" s="52">
        <v>2279</v>
      </c>
      <c r="B27" s="54" t="s">
        <v>16</v>
      </c>
      <c r="C27" s="53">
        <v>14.06</v>
      </c>
      <c r="D27" s="53">
        <f t="shared" si="0"/>
        <v>20.01</v>
      </c>
      <c r="E27" s="53">
        <v>10</v>
      </c>
      <c r="F27" s="53">
        <f t="shared" si="1"/>
        <v>4.81</v>
      </c>
      <c r="G27" s="53">
        <f t="shared" si="2"/>
        <v>7.01</v>
      </c>
    </row>
    <row r="28" spans="1:7" ht="14.25" customHeight="1">
      <c r="A28" s="52">
        <v>2321</v>
      </c>
      <c r="B28" s="54" t="s">
        <v>19</v>
      </c>
      <c r="C28" s="53">
        <v>371.71</v>
      </c>
      <c r="D28" s="53">
        <f t="shared" si="0"/>
        <v>528.9</v>
      </c>
      <c r="E28" s="53">
        <v>264.43</v>
      </c>
      <c r="F28" s="53">
        <f t="shared" si="1"/>
        <v>127.27</v>
      </c>
      <c r="G28" s="53">
        <f t="shared" si="2"/>
        <v>185.39</v>
      </c>
    </row>
    <row r="29" spans="1:7" ht="15.75">
      <c r="A29" s="52">
        <v>2362</v>
      </c>
      <c r="B29" s="54" t="s">
        <v>45</v>
      </c>
      <c r="C29" s="53">
        <v>21.15</v>
      </c>
      <c r="D29" s="53">
        <f t="shared" si="0"/>
        <v>30.09</v>
      </c>
      <c r="E29" s="53">
        <v>15.04</v>
      </c>
      <c r="F29" s="53">
        <f t="shared" si="1"/>
        <v>7.24</v>
      </c>
      <c r="G29" s="53">
        <f t="shared" si="2"/>
        <v>10.55</v>
      </c>
    </row>
    <row r="30" spans="1:7" ht="15.75">
      <c r="A30" s="52">
        <v>2363</v>
      </c>
      <c r="B30" s="54" t="s">
        <v>38</v>
      </c>
      <c r="C30" s="53">
        <v>7770.96</v>
      </c>
      <c r="D30" s="53">
        <f t="shared" si="0"/>
        <v>11057.08</v>
      </c>
      <c r="E30" s="53">
        <v>5528.03</v>
      </c>
      <c r="F30" s="53">
        <f t="shared" si="1"/>
        <v>2660.54</v>
      </c>
      <c r="G30" s="53">
        <f t="shared" si="2"/>
        <v>3875.56</v>
      </c>
    </row>
    <row r="31" spans="1:7" ht="15.75">
      <c r="A31" s="52">
        <v>2370</v>
      </c>
      <c r="B31" s="54" t="s">
        <v>46</v>
      </c>
      <c r="C31" s="53">
        <v>2.48</v>
      </c>
      <c r="D31" s="53">
        <f t="shared" si="0"/>
        <v>3.53</v>
      </c>
      <c r="E31" s="53">
        <v>1.76</v>
      </c>
      <c r="F31" s="53">
        <f t="shared" si="1"/>
        <v>0.85</v>
      </c>
      <c r="G31" s="53">
        <f t="shared" si="2"/>
        <v>1.24</v>
      </c>
    </row>
    <row r="32" spans="1:7" ht="16.5" customHeight="1">
      <c r="A32" s="52">
        <v>5232</v>
      </c>
      <c r="B32" s="54" t="s">
        <v>47</v>
      </c>
      <c r="C32" s="53">
        <v>28.35</v>
      </c>
      <c r="D32" s="53">
        <f t="shared" si="0"/>
        <v>40.34</v>
      </c>
      <c r="E32" s="53">
        <v>20.17</v>
      </c>
      <c r="F32" s="53">
        <f t="shared" si="1"/>
        <v>9.71</v>
      </c>
      <c r="G32" s="53">
        <f t="shared" si="2"/>
        <v>14.14</v>
      </c>
    </row>
    <row r="33" spans="1:7" ht="15.75">
      <c r="A33" s="52"/>
      <c r="B33" s="66" t="s">
        <v>6</v>
      </c>
      <c r="C33" s="55">
        <f>SUM(C19:C32)</f>
        <v>12123.949999999999</v>
      </c>
      <c r="D33" s="55">
        <f>SUM(D19:D32)</f>
        <v>17250.84</v>
      </c>
      <c r="E33" s="55">
        <f>SUM(E19:E32)</f>
        <v>8624.62</v>
      </c>
      <c r="F33" s="55">
        <f>SUM(F19:F32)</f>
        <v>4300.27</v>
      </c>
      <c r="G33" s="55">
        <f>SUM(G19:G32)</f>
        <v>6264.12</v>
      </c>
    </row>
    <row r="34" spans="1:7" ht="15.75">
      <c r="A34" s="56"/>
      <c r="B34" s="52" t="s">
        <v>7</v>
      </c>
      <c r="C34" s="52"/>
      <c r="D34" s="52"/>
      <c r="E34" s="52"/>
      <c r="F34" s="52"/>
      <c r="G34" s="52"/>
    </row>
    <row r="35" spans="1:7" ht="15.75">
      <c r="A35" s="52">
        <v>1100</v>
      </c>
      <c r="B35" s="52" t="s">
        <v>64</v>
      </c>
      <c r="C35" s="53">
        <v>1830.29</v>
      </c>
      <c r="D35" s="53">
        <f aca="true" t="shared" si="3" ref="D35:D61">ROUND(C35/0.702804,2)</f>
        <v>2604.27</v>
      </c>
      <c r="E35" s="53">
        <v>1302.01</v>
      </c>
      <c r="F35" s="53">
        <v>658.7</v>
      </c>
      <c r="G35" s="53">
        <f aca="true" t="shared" si="4" ref="G35:G61">ROUND(F35/2597*3783,2)</f>
        <v>959.52</v>
      </c>
    </row>
    <row r="36" spans="1:7" ht="14.25" customHeight="1">
      <c r="A36" s="52">
        <v>1200</v>
      </c>
      <c r="B36" s="54" t="s">
        <v>65</v>
      </c>
      <c r="C36" s="53">
        <v>431.76</v>
      </c>
      <c r="D36" s="53">
        <f t="shared" si="3"/>
        <v>614.34</v>
      </c>
      <c r="E36" s="53">
        <v>307.14</v>
      </c>
      <c r="F36" s="53">
        <v>155.39</v>
      </c>
      <c r="G36" s="53">
        <f t="shared" si="4"/>
        <v>226.35</v>
      </c>
    </row>
    <row r="37" spans="1:7" ht="15.75">
      <c r="A37" s="52">
        <v>2219</v>
      </c>
      <c r="B37" s="52" t="s">
        <v>30</v>
      </c>
      <c r="C37" s="53">
        <v>54.61</v>
      </c>
      <c r="D37" s="53">
        <f t="shared" si="3"/>
        <v>77.7</v>
      </c>
      <c r="E37" s="53">
        <v>38.85</v>
      </c>
      <c r="F37" s="53">
        <f aca="true" t="shared" si="5" ref="F37:F61">ROUND(E37/5396*2597,2)</f>
        <v>18.7</v>
      </c>
      <c r="G37" s="53">
        <f t="shared" si="4"/>
        <v>27.24</v>
      </c>
    </row>
    <row r="38" spans="1:7" ht="15.75">
      <c r="A38" s="52">
        <v>2234</v>
      </c>
      <c r="B38" s="54" t="s">
        <v>32</v>
      </c>
      <c r="C38" s="53">
        <v>4.06</v>
      </c>
      <c r="D38" s="53">
        <f t="shared" si="3"/>
        <v>5.78</v>
      </c>
      <c r="E38" s="53">
        <v>2.89</v>
      </c>
      <c r="F38" s="53">
        <f t="shared" si="5"/>
        <v>1.39</v>
      </c>
      <c r="G38" s="53">
        <f t="shared" si="4"/>
        <v>2.02</v>
      </c>
    </row>
    <row r="39" spans="1:7" ht="15.75">
      <c r="A39" s="52">
        <v>2239</v>
      </c>
      <c r="B39" s="54" t="s">
        <v>33</v>
      </c>
      <c r="C39" s="53">
        <v>21.94</v>
      </c>
      <c r="D39" s="53">
        <f t="shared" si="3"/>
        <v>31.22</v>
      </c>
      <c r="E39" s="53">
        <v>15.61</v>
      </c>
      <c r="F39" s="53">
        <f t="shared" si="5"/>
        <v>7.51</v>
      </c>
      <c r="G39" s="53">
        <f t="shared" si="4"/>
        <v>10.94</v>
      </c>
    </row>
    <row r="40" spans="1:7" ht="15.75">
      <c r="A40" s="52">
        <v>2241</v>
      </c>
      <c r="B40" s="54" t="s">
        <v>34</v>
      </c>
      <c r="C40" s="53">
        <v>4.6</v>
      </c>
      <c r="D40" s="53">
        <f t="shared" si="3"/>
        <v>6.55</v>
      </c>
      <c r="E40" s="53">
        <v>3.27</v>
      </c>
      <c r="F40" s="53">
        <f t="shared" si="5"/>
        <v>1.57</v>
      </c>
      <c r="G40" s="53">
        <f t="shared" si="4"/>
        <v>2.29</v>
      </c>
    </row>
    <row r="41" spans="1:7" ht="15.75">
      <c r="A41" s="52">
        <v>2242</v>
      </c>
      <c r="B41" s="54" t="s">
        <v>11</v>
      </c>
      <c r="C41" s="53">
        <v>17.9</v>
      </c>
      <c r="D41" s="53">
        <f t="shared" si="3"/>
        <v>25.47</v>
      </c>
      <c r="E41" s="53">
        <v>12.73</v>
      </c>
      <c r="F41" s="53">
        <f t="shared" si="5"/>
        <v>6.13</v>
      </c>
      <c r="G41" s="53">
        <f t="shared" si="4"/>
        <v>8.93</v>
      </c>
    </row>
    <row r="42" spans="1:7" ht="15.75">
      <c r="A42" s="52">
        <v>2243</v>
      </c>
      <c r="B42" s="54" t="s">
        <v>12</v>
      </c>
      <c r="C42" s="53">
        <v>17.56</v>
      </c>
      <c r="D42" s="53">
        <f t="shared" si="3"/>
        <v>24.99</v>
      </c>
      <c r="E42" s="53">
        <v>12.49</v>
      </c>
      <c r="F42" s="53">
        <f t="shared" si="5"/>
        <v>6.01</v>
      </c>
      <c r="G42" s="53">
        <f t="shared" si="4"/>
        <v>8.75</v>
      </c>
    </row>
    <row r="43" spans="1:7" ht="15.75">
      <c r="A43" s="52">
        <v>2244</v>
      </c>
      <c r="B43" s="54" t="s">
        <v>13</v>
      </c>
      <c r="C43" s="53">
        <v>4</v>
      </c>
      <c r="D43" s="53">
        <f t="shared" si="3"/>
        <v>5.69</v>
      </c>
      <c r="E43" s="53">
        <v>2.84</v>
      </c>
      <c r="F43" s="53">
        <f t="shared" si="5"/>
        <v>1.37</v>
      </c>
      <c r="G43" s="53">
        <f t="shared" si="4"/>
        <v>2</v>
      </c>
    </row>
    <row r="44" spans="1:7" ht="15.75">
      <c r="A44" s="52">
        <v>2247</v>
      </c>
      <c r="B44" s="65" t="s">
        <v>14</v>
      </c>
      <c r="C44" s="53">
        <v>5.17</v>
      </c>
      <c r="D44" s="53">
        <f t="shared" si="3"/>
        <v>7.36</v>
      </c>
      <c r="E44" s="53">
        <v>3.68</v>
      </c>
      <c r="F44" s="53">
        <f t="shared" si="5"/>
        <v>1.77</v>
      </c>
      <c r="G44" s="53">
        <f t="shared" si="4"/>
        <v>2.58</v>
      </c>
    </row>
    <row r="45" spans="1:7" ht="15.75">
      <c r="A45" s="52">
        <v>2251</v>
      </c>
      <c r="B45" s="54" t="s">
        <v>10</v>
      </c>
      <c r="C45" s="53">
        <v>40.58</v>
      </c>
      <c r="D45" s="53">
        <f t="shared" si="3"/>
        <v>57.74</v>
      </c>
      <c r="E45" s="53">
        <v>28.87</v>
      </c>
      <c r="F45" s="53">
        <f t="shared" si="5"/>
        <v>13.89</v>
      </c>
      <c r="G45" s="53">
        <f t="shared" si="4"/>
        <v>20.23</v>
      </c>
    </row>
    <row r="46" spans="1:7" ht="15.75">
      <c r="A46" s="52">
        <v>2259</v>
      </c>
      <c r="B46" s="54" t="s">
        <v>35</v>
      </c>
      <c r="C46" s="53">
        <v>0.33</v>
      </c>
      <c r="D46" s="53">
        <f t="shared" si="3"/>
        <v>0.47</v>
      </c>
      <c r="E46" s="53">
        <v>0.23</v>
      </c>
      <c r="F46" s="53">
        <f t="shared" si="5"/>
        <v>0.11</v>
      </c>
      <c r="G46" s="53">
        <f t="shared" si="4"/>
        <v>0.16</v>
      </c>
    </row>
    <row r="47" spans="1:7" ht="15.75">
      <c r="A47" s="52">
        <v>2262</v>
      </c>
      <c r="B47" s="54" t="s">
        <v>15</v>
      </c>
      <c r="C47" s="53">
        <v>42.66</v>
      </c>
      <c r="D47" s="53">
        <f t="shared" si="3"/>
        <v>60.7</v>
      </c>
      <c r="E47" s="53">
        <v>30.35</v>
      </c>
      <c r="F47" s="53">
        <f t="shared" si="5"/>
        <v>14.61</v>
      </c>
      <c r="G47" s="53">
        <f t="shared" si="4"/>
        <v>21.28</v>
      </c>
    </row>
    <row r="48" spans="1:7" ht="15.75">
      <c r="A48" s="52">
        <v>2264</v>
      </c>
      <c r="B48" s="54" t="s">
        <v>40</v>
      </c>
      <c r="C48" s="53">
        <v>0.37</v>
      </c>
      <c r="D48" s="53">
        <f t="shared" si="3"/>
        <v>0.53</v>
      </c>
      <c r="E48" s="53">
        <v>0.26</v>
      </c>
      <c r="F48" s="53">
        <f t="shared" si="5"/>
        <v>0.13</v>
      </c>
      <c r="G48" s="53">
        <f t="shared" si="4"/>
        <v>0.19</v>
      </c>
    </row>
    <row r="49" spans="1:7" ht="15.75">
      <c r="A49" s="52">
        <v>2279</v>
      </c>
      <c r="B49" s="54" t="s">
        <v>16</v>
      </c>
      <c r="C49" s="53">
        <v>5</v>
      </c>
      <c r="D49" s="53">
        <f t="shared" si="3"/>
        <v>7.11</v>
      </c>
      <c r="E49" s="53">
        <v>3.55</v>
      </c>
      <c r="F49" s="53">
        <f t="shared" si="5"/>
        <v>1.71</v>
      </c>
      <c r="G49" s="53">
        <f t="shared" si="4"/>
        <v>2.49</v>
      </c>
    </row>
    <row r="50" spans="1:7" ht="15.75">
      <c r="A50" s="52">
        <v>2311</v>
      </c>
      <c r="B50" s="54" t="s">
        <v>17</v>
      </c>
      <c r="C50" s="53">
        <v>25</v>
      </c>
      <c r="D50" s="53">
        <f t="shared" si="3"/>
        <v>35.57</v>
      </c>
      <c r="E50" s="53">
        <v>17.78</v>
      </c>
      <c r="F50" s="53">
        <f t="shared" si="5"/>
        <v>8.56</v>
      </c>
      <c r="G50" s="53">
        <f t="shared" si="4"/>
        <v>12.47</v>
      </c>
    </row>
    <row r="51" spans="1:7" ht="15.75">
      <c r="A51" s="52">
        <v>2312</v>
      </c>
      <c r="B51" s="54" t="s">
        <v>18</v>
      </c>
      <c r="C51" s="53">
        <v>5.29</v>
      </c>
      <c r="D51" s="53">
        <f t="shared" si="3"/>
        <v>7.53</v>
      </c>
      <c r="E51" s="53">
        <v>3.76</v>
      </c>
      <c r="F51" s="53">
        <f t="shared" si="5"/>
        <v>1.81</v>
      </c>
      <c r="G51" s="53">
        <f t="shared" si="4"/>
        <v>2.64</v>
      </c>
    </row>
    <row r="52" spans="1:7" ht="16.5" customHeight="1">
      <c r="A52" s="52">
        <v>2322</v>
      </c>
      <c r="B52" s="54" t="s">
        <v>20</v>
      </c>
      <c r="C52" s="53">
        <v>109.04</v>
      </c>
      <c r="D52" s="53">
        <f t="shared" si="3"/>
        <v>155.15</v>
      </c>
      <c r="E52" s="53">
        <v>69.7</v>
      </c>
      <c r="F52" s="53">
        <f t="shared" si="5"/>
        <v>33.55</v>
      </c>
      <c r="G52" s="53">
        <f t="shared" si="4"/>
        <v>48.87</v>
      </c>
    </row>
    <row r="53" spans="1:7" ht="15.75">
      <c r="A53" s="52">
        <v>2350</v>
      </c>
      <c r="B53" s="54" t="s">
        <v>21</v>
      </c>
      <c r="C53" s="53">
        <v>108.84</v>
      </c>
      <c r="D53" s="53">
        <f t="shared" si="3"/>
        <v>154.87</v>
      </c>
      <c r="E53" s="53">
        <v>77.43</v>
      </c>
      <c r="F53" s="53">
        <f t="shared" si="5"/>
        <v>37.27</v>
      </c>
      <c r="G53" s="53">
        <f t="shared" si="4"/>
        <v>54.29</v>
      </c>
    </row>
    <row r="54" spans="1:7" ht="15.75">
      <c r="A54" s="52">
        <v>2361</v>
      </c>
      <c r="B54" s="54" t="s">
        <v>22</v>
      </c>
      <c r="C54" s="53">
        <v>33.36</v>
      </c>
      <c r="D54" s="53">
        <f t="shared" si="3"/>
        <v>47.47</v>
      </c>
      <c r="E54" s="53">
        <v>23.73</v>
      </c>
      <c r="F54" s="53">
        <f t="shared" si="5"/>
        <v>11.42</v>
      </c>
      <c r="G54" s="53">
        <f t="shared" si="4"/>
        <v>16.64</v>
      </c>
    </row>
    <row r="55" spans="1:7" ht="15.75">
      <c r="A55" s="52">
        <v>2400</v>
      </c>
      <c r="B55" s="54" t="s">
        <v>28</v>
      </c>
      <c r="C55" s="53">
        <v>6.13</v>
      </c>
      <c r="D55" s="53">
        <f t="shared" si="3"/>
        <v>8.72</v>
      </c>
      <c r="E55" s="53">
        <v>4.36</v>
      </c>
      <c r="F55" s="53">
        <f t="shared" si="5"/>
        <v>2.1</v>
      </c>
      <c r="G55" s="53">
        <f t="shared" si="4"/>
        <v>3.06</v>
      </c>
    </row>
    <row r="56" spans="1:7" ht="15" customHeight="1">
      <c r="A56" s="52">
        <v>2512</v>
      </c>
      <c r="B56" s="54" t="s">
        <v>39</v>
      </c>
      <c r="C56" s="53">
        <v>3239.32</v>
      </c>
      <c r="D56" s="53">
        <f t="shared" si="3"/>
        <v>4609.14</v>
      </c>
      <c r="E56" s="53">
        <v>2303.78</v>
      </c>
      <c r="F56" s="53">
        <v>1149.33</v>
      </c>
      <c r="G56" s="53">
        <f t="shared" si="4"/>
        <v>1674.21</v>
      </c>
    </row>
    <row r="57" spans="1:7" ht="15.75">
      <c r="A57" s="52">
        <v>2515</v>
      </c>
      <c r="B57" s="54" t="s">
        <v>23</v>
      </c>
      <c r="C57" s="53">
        <v>7.5</v>
      </c>
      <c r="D57" s="53">
        <f t="shared" si="3"/>
        <v>10.67</v>
      </c>
      <c r="E57" s="53">
        <v>5.33</v>
      </c>
      <c r="F57" s="53">
        <f t="shared" si="5"/>
        <v>2.57</v>
      </c>
      <c r="G57" s="53">
        <f t="shared" si="4"/>
        <v>3.74</v>
      </c>
    </row>
    <row r="58" spans="1:7" ht="15.75">
      <c r="A58" s="52">
        <v>2519</v>
      </c>
      <c r="B58" s="54" t="s">
        <v>25</v>
      </c>
      <c r="C58" s="53">
        <v>0.31</v>
      </c>
      <c r="D58" s="53">
        <f t="shared" si="3"/>
        <v>0.44</v>
      </c>
      <c r="E58" s="53">
        <v>0.22</v>
      </c>
      <c r="F58" s="53">
        <f t="shared" si="5"/>
        <v>0.11</v>
      </c>
      <c r="G58" s="53">
        <f t="shared" si="4"/>
        <v>0.16</v>
      </c>
    </row>
    <row r="59" spans="1:7" ht="15.75">
      <c r="A59" s="52">
        <v>5232</v>
      </c>
      <c r="B59" s="54" t="s">
        <v>24</v>
      </c>
      <c r="C59" s="53">
        <v>268.82</v>
      </c>
      <c r="D59" s="53">
        <f t="shared" si="3"/>
        <v>382.5</v>
      </c>
      <c r="E59" s="53">
        <v>191.23</v>
      </c>
      <c r="F59" s="53">
        <v>96.16</v>
      </c>
      <c r="G59" s="53">
        <f t="shared" si="4"/>
        <v>140.07</v>
      </c>
    </row>
    <row r="60" spans="1:7" ht="15.75">
      <c r="A60" s="52">
        <v>5240</v>
      </c>
      <c r="B60" s="54" t="s">
        <v>36</v>
      </c>
      <c r="C60" s="53">
        <v>52.7</v>
      </c>
      <c r="D60" s="53">
        <f t="shared" si="3"/>
        <v>74.99</v>
      </c>
      <c r="E60" s="53">
        <v>37.49</v>
      </c>
      <c r="F60" s="53">
        <f t="shared" si="5"/>
        <v>18.04</v>
      </c>
      <c r="G60" s="53">
        <f t="shared" si="4"/>
        <v>26.28</v>
      </c>
    </row>
    <row r="61" spans="1:7" ht="15.75">
      <c r="A61" s="52">
        <v>5250</v>
      </c>
      <c r="B61" s="54" t="s">
        <v>37</v>
      </c>
      <c r="C61" s="53">
        <v>210.8</v>
      </c>
      <c r="D61" s="53">
        <f t="shared" si="3"/>
        <v>299.94</v>
      </c>
      <c r="E61" s="53">
        <v>149.96</v>
      </c>
      <c r="F61" s="53">
        <f t="shared" si="5"/>
        <v>72.17</v>
      </c>
      <c r="G61" s="53">
        <f t="shared" si="4"/>
        <v>105.13</v>
      </c>
    </row>
    <row r="62" spans="1:7" ht="15.75" customHeight="1">
      <c r="A62" s="56"/>
      <c r="B62" s="67" t="s">
        <v>8</v>
      </c>
      <c r="C62" s="55">
        <f>SUM(C35:C61)</f>
        <v>6547.9400000000005</v>
      </c>
      <c r="D62" s="55">
        <f>SUM(D35:D61)</f>
        <v>9316.91</v>
      </c>
      <c r="E62" s="55">
        <f>SUM(E35:E61)</f>
        <v>4649.539999999999</v>
      </c>
      <c r="F62" s="55">
        <f>SUM(F35:F61)</f>
        <v>2322.08</v>
      </c>
      <c r="G62" s="55">
        <f>SUM(G35:G61)</f>
        <v>3382.53</v>
      </c>
    </row>
    <row r="63" spans="1:7" ht="15.75">
      <c r="A63" s="56"/>
      <c r="B63" s="67" t="s">
        <v>29</v>
      </c>
      <c r="C63" s="55">
        <f>C62+C33</f>
        <v>18671.89</v>
      </c>
      <c r="D63" s="55">
        <f>D62+D33</f>
        <v>26567.75</v>
      </c>
      <c r="E63" s="55">
        <f>E62+E33</f>
        <v>13274.16</v>
      </c>
      <c r="F63" s="55">
        <f>F62+F33</f>
        <v>6622.35</v>
      </c>
      <c r="G63" s="55">
        <f>G62+G33</f>
        <v>9646.65</v>
      </c>
    </row>
    <row r="64" spans="1:7" ht="15.75" customHeight="1">
      <c r="A64" s="68"/>
      <c r="B64" s="69"/>
      <c r="C64" s="69"/>
      <c r="D64" s="69"/>
      <c r="E64" s="69"/>
      <c r="F64" s="69"/>
      <c r="G64" s="69"/>
    </row>
    <row r="65" spans="1:7" ht="15.75" customHeight="1">
      <c r="A65" s="107" t="s">
        <v>68</v>
      </c>
      <c r="B65" s="107"/>
      <c r="C65" s="81">
        <v>10793</v>
      </c>
      <c r="D65" s="81">
        <v>10793</v>
      </c>
      <c r="E65" s="71">
        <v>5396</v>
      </c>
      <c r="F65" s="71">
        <v>2597</v>
      </c>
      <c r="G65" s="71">
        <v>3783</v>
      </c>
    </row>
    <row r="66" spans="1:7" ht="15.75">
      <c r="A66" s="107" t="s">
        <v>126</v>
      </c>
      <c r="B66" s="107"/>
      <c r="C66" s="82">
        <f>C63/C65</f>
        <v>1.73</v>
      </c>
      <c r="D66" s="82">
        <f>D63/D65</f>
        <v>2.4615723153896045</v>
      </c>
      <c r="E66" s="55">
        <f>E63/E65</f>
        <v>2.46</v>
      </c>
      <c r="F66" s="55">
        <f>F63/F65</f>
        <v>2.5500000000000003</v>
      </c>
      <c r="G66" s="55">
        <f>G63/G65</f>
        <v>2.55</v>
      </c>
    </row>
    <row r="67" spans="1:7" ht="15.75" customHeight="1">
      <c r="A67" s="69"/>
      <c r="B67" s="72"/>
      <c r="C67" s="72"/>
      <c r="D67" s="72"/>
      <c r="E67" s="72"/>
      <c r="F67" s="72"/>
      <c r="G67" s="72"/>
    </row>
    <row r="68" spans="1:7" s="4" customFormat="1" ht="19.5" customHeight="1">
      <c r="A68" s="100" t="s">
        <v>69</v>
      </c>
      <c r="B68" s="101"/>
      <c r="C68" s="70"/>
      <c r="D68" s="70"/>
      <c r="E68" s="74"/>
      <c r="F68" s="75"/>
      <c r="G68" s="75"/>
    </row>
    <row r="69" spans="1:7" s="4" customFormat="1" ht="15.75">
      <c r="A69" s="107" t="s">
        <v>124</v>
      </c>
      <c r="B69" s="107"/>
      <c r="C69" s="70"/>
      <c r="D69" s="70"/>
      <c r="E69" s="74"/>
      <c r="F69" s="75"/>
      <c r="G69" s="75"/>
    </row>
    <row r="70" spans="1:7" ht="13.5" customHeight="1">
      <c r="A70" s="61"/>
      <c r="B70" s="44"/>
      <c r="C70" s="44"/>
      <c r="D70" s="44"/>
      <c r="E70" s="44"/>
      <c r="F70" s="46"/>
      <c r="G70" s="35"/>
    </row>
    <row r="71" spans="1:7" s="4" customFormat="1" ht="17.25" customHeight="1">
      <c r="A71" s="62" t="s">
        <v>70</v>
      </c>
      <c r="B71" s="62"/>
      <c r="C71" s="62"/>
      <c r="D71" s="62"/>
      <c r="E71" s="62"/>
      <c r="F71" s="62"/>
      <c r="G71" s="62"/>
    </row>
    <row r="72" spans="1:7" s="4" customFormat="1" ht="12.75" customHeight="1">
      <c r="A72" s="62"/>
      <c r="B72" s="62"/>
      <c r="C72" s="62"/>
      <c r="D72" s="62"/>
      <c r="E72" s="62"/>
      <c r="F72" s="62"/>
      <c r="G72" s="62"/>
    </row>
    <row r="73" spans="1:7" s="4" customFormat="1" ht="15" customHeight="1">
      <c r="A73" s="62" t="s">
        <v>85</v>
      </c>
      <c r="B73" s="63"/>
      <c r="C73" s="63"/>
      <c r="D73" s="63"/>
      <c r="E73" s="63"/>
      <c r="F73" s="62"/>
      <c r="G73" s="62"/>
    </row>
    <row r="74" spans="1:7" s="4" customFormat="1" ht="14.25" customHeight="1">
      <c r="A74" s="62"/>
      <c r="B74" s="64" t="s">
        <v>71</v>
      </c>
      <c r="C74" s="64"/>
      <c r="D74" s="64"/>
      <c r="E74" s="64"/>
      <c r="F74" s="62"/>
      <c r="G74" s="62"/>
    </row>
  </sheetData>
  <sheetProtection/>
  <mergeCells count="11">
    <mergeCell ref="B13:G13"/>
    <mergeCell ref="A66:B66"/>
    <mergeCell ref="A65:B65"/>
    <mergeCell ref="A68:B68"/>
    <mergeCell ref="A69:B69"/>
    <mergeCell ref="A7:G7"/>
    <mergeCell ref="B8:G8"/>
    <mergeCell ref="A9:G9"/>
    <mergeCell ref="A10:G10"/>
    <mergeCell ref="B11:G11"/>
    <mergeCell ref="B12:G12"/>
  </mergeCells>
  <printOptions/>
  <pageMargins left="0.9453125" right="0.5671875" top="0.7104166666666667" bottom="0.984251968503937" header="0.5118110236220472" footer="0.5118110236220472"/>
  <pageSetup firstPageNumber="4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4"/>
  <sheetViews>
    <sheetView view="pageLayout" workbookViewId="0" topLeftCell="A1">
      <selection activeCell="F3" sqref="F3"/>
    </sheetView>
  </sheetViews>
  <sheetFormatPr defaultColWidth="9.140625" defaultRowHeight="12.75"/>
  <cols>
    <col min="1" max="1" width="13.28125" style="8" customWidth="1"/>
    <col min="2" max="2" width="99.7109375" style="8" customWidth="1"/>
    <col min="3" max="3" width="11.00390625" style="8" hidden="1" customWidth="1"/>
    <col min="4" max="5" width="21.57421875" style="8" hidden="1" customWidth="1"/>
    <col min="6" max="6" width="40.421875" style="8" customWidth="1"/>
    <col min="7" max="16384" width="9.140625" style="8" customWidth="1"/>
  </cols>
  <sheetData>
    <row r="1" spans="1:6" ht="15.75">
      <c r="A1" s="35"/>
      <c r="B1" s="35"/>
      <c r="C1" s="35"/>
      <c r="D1" s="35"/>
      <c r="E1" s="42"/>
      <c r="F1" s="42" t="s">
        <v>61</v>
      </c>
    </row>
    <row r="2" spans="1:6" ht="15.75">
      <c r="A2" s="35"/>
      <c r="B2" s="35"/>
      <c r="C2" s="35"/>
      <c r="D2" s="35"/>
      <c r="E2" s="43"/>
      <c r="F2" s="43" t="s">
        <v>62</v>
      </c>
    </row>
    <row r="3" spans="1:6" ht="15.75">
      <c r="A3" s="35"/>
      <c r="B3" s="35"/>
      <c r="C3" s="35"/>
      <c r="D3" s="35"/>
      <c r="E3" s="46" t="s">
        <v>63</v>
      </c>
      <c r="F3" s="124" t="s">
        <v>63</v>
      </c>
    </row>
    <row r="4" spans="1:6" ht="15.75">
      <c r="A4" s="35"/>
      <c r="B4" s="35"/>
      <c r="C4" s="35"/>
      <c r="D4" s="35"/>
      <c r="E4" s="43"/>
      <c r="F4" s="43" t="s">
        <v>66</v>
      </c>
    </row>
    <row r="5" spans="1:6" s="14" customFormat="1" ht="15.75">
      <c r="A5" s="35"/>
      <c r="B5" s="42"/>
      <c r="C5" s="42"/>
      <c r="D5" s="42"/>
      <c r="E5" s="45"/>
      <c r="F5" s="43" t="s">
        <v>84</v>
      </c>
    </row>
    <row r="6" spans="1:6" ht="15.75">
      <c r="A6" s="35"/>
      <c r="B6" s="35"/>
      <c r="C6" s="35"/>
      <c r="D6" s="35"/>
      <c r="E6" s="35"/>
      <c r="F6" s="35"/>
    </row>
    <row r="7" spans="1:6" ht="15.75" customHeight="1">
      <c r="A7" s="99" t="s">
        <v>9</v>
      </c>
      <c r="B7" s="99"/>
      <c r="C7" s="99"/>
      <c r="D7" s="99"/>
      <c r="E7" s="99"/>
      <c r="F7" s="99"/>
    </row>
    <row r="8" spans="1:6" ht="15.75" customHeight="1">
      <c r="A8" s="35"/>
      <c r="B8" s="98"/>
      <c r="C8" s="98"/>
      <c r="D8" s="46"/>
      <c r="E8" s="35"/>
      <c r="F8" s="35"/>
    </row>
    <row r="9" spans="1:6" ht="15.75" customHeight="1">
      <c r="A9" s="94" t="s">
        <v>1</v>
      </c>
      <c r="B9" s="94"/>
      <c r="C9" s="94"/>
      <c r="D9" s="37"/>
      <c r="E9" s="35"/>
      <c r="F9" s="35"/>
    </row>
    <row r="10" spans="1:6" ht="15.75" customHeight="1">
      <c r="A10" s="94" t="s">
        <v>0</v>
      </c>
      <c r="B10" s="94"/>
      <c r="C10" s="94"/>
      <c r="D10" s="37"/>
      <c r="E10" s="37"/>
      <c r="F10" s="35"/>
    </row>
    <row r="11" spans="1:6" ht="15.75" customHeight="1">
      <c r="A11" s="37"/>
      <c r="B11" s="94" t="s">
        <v>43</v>
      </c>
      <c r="C11" s="94"/>
      <c r="D11" s="37"/>
      <c r="E11" s="37"/>
      <c r="F11" s="35"/>
    </row>
    <row r="12" spans="1:6" ht="18" customHeight="1">
      <c r="A12" s="37"/>
      <c r="B12" s="94" t="s">
        <v>41</v>
      </c>
      <c r="C12" s="94"/>
      <c r="D12" s="94"/>
      <c r="E12" s="94"/>
      <c r="F12" s="94"/>
    </row>
    <row r="13" spans="1:6" ht="13.5" customHeight="1">
      <c r="A13" s="37"/>
      <c r="B13" s="94" t="s">
        <v>50</v>
      </c>
      <c r="C13" s="94"/>
      <c r="D13" s="37"/>
      <c r="E13" s="35"/>
      <c r="F13" s="35"/>
    </row>
    <row r="14" spans="1:6" ht="15.75" customHeight="1">
      <c r="A14" s="37" t="s">
        <v>2</v>
      </c>
      <c r="B14" s="37" t="s">
        <v>123</v>
      </c>
      <c r="C14" s="37"/>
      <c r="D14" s="37"/>
      <c r="E14" s="37"/>
      <c r="F14" s="35"/>
    </row>
    <row r="15" spans="1:6" ht="15.75" hidden="1">
      <c r="A15" s="35"/>
      <c r="B15" s="47"/>
      <c r="C15" s="47"/>
      <c r="D15" s="47"/>
      <c r="E15" s="47"/>
      <c r="F15" s="35"/>
    </row>
    <row r="16" spans="1:6" ht="67.5" customHeight="1">
      <c r="A16" s="122" t="s">
        <v>3</v>
      </c>
      <c r="B16" s="122" t="s">
        <v>4</v>
      </c>
      <c r="C16" s="122" t="s">
        <v>78</v>
      </c>
      <c r="D16" s="122" t="s">
        <v>73</v>
      </c>
      <c r="E16" s="122" t="s">
        <v>74</v>
      </c>
      <c r="F16" s="122" t="s">
        <v>122</v>
      </c>
    </row>
    <row r="17" spans="1:6" ht="15.75">
      <c r="A17" s="49">
        <v>1</v>
      </c>
      <c r="B17" s="50">
        <v>2</v>
      </c>
      <c r="C17" s="49"/>
      <c r="D17" s="49">
        <v>3</v>
      </c>
      <c r="E17" s="49">
        <v>4</v>
      </c>
      <c r="F17" s="49">
        <v>3</v>
      </c>
    </row>
    <row r="18" spans="1:6" ht="15.75">
      <c r="A18" s="51"/>
      <c r="B18" s="65" t="s">
        <v>5</v>
      </c>
      <c r="C18" s="65"/>
      <c r="D18" s="65"/>
      <c r="E18" s="65"/>
      <c r="F18" s="52"/>
    </row>
    <row r="19" spans="1:6" ht="15.75">
      <c r="A19" s="52">
        <v>1100</v>
      </c>
      <c r="B19" s="52" t="s">
        <v>64</v>
      </c>
      <c r="C19" s="53">
        <v>207.28</v>
      </c>
      <c r="D19" s="53">
        <v>103.64</v>
      </c>
      <c r="E19" s="53">
        <v>46.48</v>
      </c>
      <c r="F19" s="53">
        <f>ROUND(E19/820*440,2)</f>
        <v>24.94</v>
      </c>
    </row>
    <row r="20" spans="1:6" ht="15.75">
      <c r="A20" s="52">
        <v>1200</v>
      </c>
      <c r="B20" s="54" t="s">
        <v>65</v>
      </c>
      <c r="C20" s="53">
        <v>48.9</v>
      </c>
      <c r="D20" s="53">
        <v>24.45</v>
      </c>
      <c r="E20" s="53">
        <v>10.96</v>
      </c>
      <c r="F20" s="53">
        <f aca="true" t="shared" si="0" ref="F20:F32">ROUND(E20/820*440,2)</f>
        <v>5.88</v>
      </c>
    </row>
    <row r="21" spans="1:6" ht="15.75" customHeight="1">
      <c r="A21" s="52">
        <v>2222</v>
      </c>
      <c r="B21" s="54" t="s">
        <v>26</v>
      </c>
      <c r="C21" s="53">
        <v>17.65</v>
      </c>
      <c r="D21" s="53">
        <v>8.83</v>
      </c>
      <c r="E21" s="53">
        <f aca="true" t="shared" si="1" ref="E21:E32">ROUND(D21/2220*820,2)</f>
        <v>3.26</v>
      </c>
      <c r="F21" s="53">
        <f t="shared" si="0"/>
        <v>1.75</v>
      </c>
    </row>
    <row r="22" spans="1:6" ht="15.75" customHeight="1">
      <c r="A22" s="52">
        <v>2223</v>
      </c>
      <c r="B22" s="54" t="s">
        <v>27</v>
      </c>
      <c r="C22" s="53">
        <v>10.18</v>
      </c>
      <c r="D22" s="53">
        <v>5.09</v>
      </c>
      <c r="E22" s="53">
        <f t="shared" si="1"/>
        <v>1.88</v>
      </c>
      <c r="F22" s="53">
        <f t="shared" si="0"/>
        <v>1.01</v>
      </c>
    </row>
    <row r="23" spans="1:6" ht="15.75">
      <c r="A23" s="52">
        <v>2231</v>
      </c>
      <c r="B23" s="54" t="s">
        <v>44</v>
      </c>
      <c r="C23" s="53">
        <v>4.94</v>
      </c>
      <c r="D23" s="53">
        <v>2.47</v>
      </c>
      <c r="E23" s="53">
        <f t="shared" si="1"/>
        <v>0.91</v>
      </c>
      <c r="F23" s="53">
        <f t="shared" si="0"/>
        <v>0.49</v>
      </c>
    </row>
    <row r="24" spans="1:6" ht="15.75">
      <c r="A24" s="52">
        <v>2243</v>
      </c>
      <c r="B24" s="54" t="s">
        <v>31</v>
      </c>
      <c r="C24" s="53">
        <v>4.2</v>
      </c>
      <c r="D24" s="53">
        <v>2.1</v>
      </c>
      <c r="E24" s="53">
        <f t="shared" si="1"/>
        <v>0.78</v>
      </c>
      <c r="F24" s="53">
        <f t="shared" si="0"/>
        <v>0.42</v>
      </c>
    </row>
    <row r="25" spans="1:6" ht="15.75" customHeight="1">
      <c r="A25" s="52">
        <v>2244</v>
      </c>
      <c r="B25" s="54" t="s">
        <v>13</v>
      </c>
      <c r="C25" s="53">
        <v>2.09</v>
      </c>
      <c r="D25" s="53">
        <v>1.05</v>
      </c>
      <c r="E25" s="53">
        <f t="shared" si="1"/>
        <v>0.39</v>
      </c>
      <c r="F25" s="53">
        <f t="shared" si="0"/>
        <v>0.21</v>
      </c>
    </row>
    <row r="26" spans="1:6" ht="15.75" customHeight="1">
      <c r="A26" s="52">
        <v>2251</v>
      </c>
      <c r="B26" s="54" t="s">
        <v>10</v>
      </c>
      <c r="C26" s="53">
        <v>13.46</v>
      </c>
      <c r="D26" s="53">
        <v>6.73</v>
      </c>
      <c r="E26" s="53">
        <f t="shared" si="1"/>
        <v>2.49</v>
      </c>
      <c r="F26" s="53">
        <f t="shared" si="0"/>
        <v>1.34</v>
      </c>
    </row>
    <row r="27" spans="1:6" ht="15.75" customHeight="1">
      <c r="A27" s="52">
        <v>2279</v>
      </c>
      <c r="B27" s="54" t="s">
        <v>16</v>
      </c>
      <c r="C27" s="53">
        <v>1.11</v>
      </c>
      <c r="D27" s="53">
        <v>0.56</v>
      </c>
      <c r="E27" s="53">
        <f t="shared" si="1"/>
        <v>0.21</v>
      </c>
      <c r="F27" s="53">
        <f t="shared" si="0"/>
        <v>0.11</v>
      </c>
    </row>
    <row r="28" spans="1:6" ht="15.75">
      <c r="A28" s="52">
        <v>2321</v>
      </c>
      <c r="B28" s="54" t="s">
        <v>19</v>
      </c>
      <c r="C28" s="53">
        <v>29.31</v>
      </c>
      <c r="D28" s="53">
        <v>14.66</v>
      </c>
      <c r="E28" s="53">
        <f t="shared" si="1"/>
        <v>5.41</v>
      </c>
      <c r="F28" s="53">
        <f t="shared" si="0"/>
        <v>2.9</v>
      </c>
    </row>
    <row r="29" spans="1:6" ht="15.75" customHeight="1">
      <c r="A29" s="52">
        <v>2362</v>
      </c>
      <c r="B29" s="54" t="s">
        <v>45</v>
      </c>
      <c r="C29" s="53">
        <v>1.67</v>
      </c>
      <c r="D29" s="53">
        <v>0.84</v>
      </c>
      <c r="E29" s="53">
        <f t="shared" si="1"/>
        <v>0.31</v>
      </c>
      <c r="F29" s="53">
        <f t="shared" si="0"/>
        <v>0.17</v>
      </c>
    </row>
    <row r="30" spans="1:6" ht="15.75">
      <c r="A30" s="52">
        <v>2363</v>
      </c>
      <c r="B30" s="54" t="s">
        <v>38</v>
      </c>
      <c r="C30" s="53">
        <v>631.76</v>
      </c>
      <c r="D30" s="53">
        <v>315.88</v>
      </c>
      <c r="E30" s="53">
        <f t="shared" si="1"/>
        <v>116.68</v>
      </c>
      <c r="F30" s="53">
        <f t="shared" si="0"/>
        <v>62.61</v>
      </c>
    </row>
    <row r="31" spans="1:6" ht="15.75">
      <c r="A31" s="52">
        <v>2370</v>
      </c>
      <c r="B31" s="54" t="s">
        <v>46</v>
      </c>
      <c r="C31" s="53">
        <v>0.2</v>
      </c>
      <c r="D31" s="53">
        <v>0.1</v>
      </c>
      <c r="E31" s="53">
        <f t="shared" si="1"/>
        <v>0.04</v>
      </c>
      <c r="F31" s="53">
        <f t="shared" si="0"/>
        <v>0.02</v>
      </c>
    </row>
    <row r="32" spans="1:6" ht="16.5" customHeight="1">
      <c r="A32" s="52">
        <v>5232</v>
      </c>
      <c r="B32" s="54" t="s">
        <v>47</v>
      </c>
      <c r="C32" s="53">
        <v>2.24</v>
      </c>
      <c r="D32" s="53">
        <v>1.12</v>
      </c>
      <c r="E32" s="53">
        <f t="shared" si="1"/>
        <v>0.41</v>
      </c>
      <c r="F32" s="53">
        <f t="shared" si="0"/>
        <v>0.22</v>
      </c>
    </row>
    <row r="33" spans="1:6" ht="15" customHeight="1">
      <c r="A33" s="52"/>
      <c r="B33" s="66" t="s">
        <v>6</v>
      </c>
      <c r="C33" s="55">
        <f>SUM(C19:C32)</f>
        <v>974.99</v>
      </c>
      <c r="D33" s="55">
        <f>SUM(D19:D32)</f>
        <v>487.52000000000004</v>
      </c>
      <c r="E33" s="55">
        <f>SUM(E19:E32)</f>
        <v>190.20999999999998</v>
      </c>
      <c r="F33" s="55">
        <f>SUM(F19:F32)</f>
        <v>102.07000000000001</v>
      </c>
    </row>
    <row r="34" spans="1:6" ht="15.75">
      <c r="A34" s="56"/>
      <c r="B34" s="52" t="s">
        <v>7</v>
      </c>
      <c r="C34" s="52"/>
      <c r="D34" s="52"/>
      <c r="E34" s="52"/>
      <c r="F34" s="53"/>
    </row>
    <row r="35" spans="1:6" ht="15.75">
      <c r="A35" s="52">
        <v>1100</v>
      </c>
      <c r="B35" s="52" t="s">
        <v>64</v>
      </c>
      <c r="C35" s="53">
        <v>148.39</v>
      </c>
      <c r="D35" s="53">
        <v>74.2</v>
      </c>
      <c r="E35" s="53">
        <v>28.23</v>
      </c>
      <c r="F35" s="53">
        <f aca="true" t="shared" si="2" ref="F35:F61">ROUND(E35/820*440,2)</f>
        <v>15.15</v>
      </c>
    </row>
    <row r="36" spans="1:6" ht="15.75">
      <c r="A36" s="52">
        <v>1200</v>
      </c>
      <c r="B36" s="54" t="s">
        <v>65</v>
      </c>
      <c r="C36" s="53">
        <v>35</v>
      </c>
      <c r="D36" s="53">
        <v>17.5</v>
      </c>
      <c r="E36" s="53">
        <v>6.66</v>
      </c>
      <c r="F36" s="53">
        <f t="shared" si="2"/>
        <v>3.57</v>
      </c>
    </row>
    <row r="37" spans="1:6" ht="15.75">
      <c r="A37" s="52">
        <v>2219</v>
      </c>
      <c r="B37" s="52" t="s">
        <v>30</v>
      </c>
      <c r="C37" s="53">
        <v>4.43</v>
      </c>
      <c r="D37" s="53">
        <v>2.22</v>
      </c>
      <c r="E37" s="53">
        <f aca="true" t="shared" si="3" ref="E37:E61">ROUND(D37/2220*820,2)</f>
        <v>0.82</v>
      </c>
      <c r="F37" s="53">
        <f t="shared" si="2"/>
        <v>0.44</v>
      </c>
    </row>
    <row r="38" spans="1:6" ht="15.75">
      <c r="A38" s="52">
        <v>2234</v>
      </c>
      <c r="B38" s="54" t="s">
        <v>32</v>
      </c>
      <c r="C38" s="53">
        <v>0.33</v>
      </c>
      <c r="D38" s="53">
        <v>0.17</v>
      </c>
      <c r="E38" s="53">
        <f t="shared" si="3"/>
        <v>0.06</v>
      </c>
      <c r="F38" s="53">
        <f t="shared" si="2"/>
        <v>0.03</v>
      </c>
    </row>
    <row r="39" spans="1:6" ht="15.75" customHeight="1">
      <c r="A39" s="52">
        <v>2239</v>
      </c>
      <c r="B39" s="54" t="s">
        <v>33</v>
      </c>
      <c r="C39" s="53">
        <v>1.78</v>
      </c>
      <c r="D39" s="53">
        <v>0.89</v>
      </c>
      <c r="E39" s="53">
        <f t="shared" si="3"/>
        <v>0.33</v>
      </c>
      <c r="F39" s="53">
        <f t="shared" si="2"/>
        <v>0.18</v>
      </c>
    </row>
    <row r="40" spans="1:6" ht="15.75">
      <c r="A40" s="52">
        <v>2241</v>
      </c>
      <c r="B40" s="54" t="s">
        <v>34</v>
      </c>
      <c r="C40" s="53">
        <v>0.51</v>
      </c>
      <c r="D40" s="53">
        <v>0.26</v>
      </c>
      <c r="E40" s="53">
        <f t="shared" si="3"/>
        <v>0.1</v>
      </c>
      <c r="F40" s="53">
        <f t="shared" si="2"/>
        <v>0.05</v>
      </c>
    </row>
    <row r="41" spans="1:6" ht="15.75">
      <c r="A41" s="52">
        <v>2242</v>
      </c>
      <c r="B41" s="54" t="s">
        <v>11</v>
      </c>
      <c r="C41" s="53">
        <v>1.45</v>
      </c>
      <c r="D41" s="53">
        <v>0.73</v>
      </c>
      <c r="E41" s="53">
        <f t="shared" si="3"/>
        <v>0.27</v>
      </c>
      <c r="F41" s="53">
        <f t="shared" si="2"/>
        <v>0.14</v>
      </c>
    </row>
    <row r="42" spans="1:6" ht="15.75">
      <c r="A42" s="52">
        <v>2243</v>
      </c>
      <c r="B42" s="54" t="s">
        <v>12</v>
      </c>
      <c r="C42" s="53">
        <v>1.42</v>
      </c>
      <c r="D42" s="53">
        <v>0.71</v>
      </c>
      <c r="E42" s="53">
        <f t="shared" si="3"/>
        <v>0.26</v>
      </c>
      <c r="F42" s="53">
        <f t="shared" si="2"/>
        <v>0.14</v>
      </c>
    </row>
    <row r="43" spans="1:6" ht="15.75">
      <c r="A43" s="52">
        <v>2244</v>
      </c>
      <c r="B43" s="54" t="s">
        <v>13</v>
      </c>
      <c r="C43" s="53">
        <v>0.6</v>
      </c>
      <c r="D43" s="53">
        <v>0.3</v>
      </c>
      <c r="E43" s="53">
        <f t="shared" si="3"/>
        <v>0.11</v>
      </c>
      <c r="F43" s="53">
        <f t="shared" si="2"/>
        <v>0.06</v>
      </c>
    </row>
    <row r="44" spans="1:6" ht="15.75">
      <c r="A44" s="52">
        <v>2247</v>
      </c>
      <c r="B44" s="65" t="s">
        <v>14</v>
      </c>
      <c r="C44" s="53">
        <v>0.41</v>
      </c>
      <c r="D44" s="53">
        <v>0.21</v>
      </c>
      <c r="E44" s="53">
        <f t="shared" si="3"/>
        <v>0.08</v>
      </c>
      <c r="F44" s="53">
        <f t="shared" si="2"/>
        <v>0.04</v>
      </c>
    </row>
    <row r="45" spans="1:6" ht="15.75">
      <c r="A45" s="52">
        <v>2251</v>
      </c>
      <c r="B45" s="54" t="s">
        <v>10</v>
      </c>
      <c r="C45" s="53">
        <v>3.29</v>
      </c>
      <c r="D45" s="53">
        <v>1.65</v>
      </c>
      <c r="E45" s="53">
        <f t="shared" si="3"/>
        <v>0.61</v>
      </c>
      <c r="F45" s="53">
        <f t="shared" si="2"/>
        <v>0.33</v>
      </c>
    </row>
    <row r="46" spans="1:6" ht="15.75">
      <c r="A46" s="52">
        <v>2259</v>
      </c>
      <c r="B46" s="54" t="s">
        <v>35</v>
      </c>
      <c r="C46" s="53">
        <v>0.03</v>
      </c>
      <c r="D46" s="53">
        <v>0.02</v>
      </c>
      <c r="E46" s="53">
        <f t="shared" si="3"/>
        <v>0.01</v>
      </c>
      <c r="F46" s="53">
        <f t="shared" si="2"/>
        <v>0.01</v>
      </c>
    </row>
    <row r="47" spans="1:6" ht="15.75">
      <c r="A47" s="52">
        <v>2262</v>
      </c>
      <c r="B47" s="54" t="s">
        <v>15</v>
      </c>
      <c r="C47" s="53">
        <v>3.46</v>
      </c>
      <c r="D47" s="53">
        <v>1.73</v>
      </c>
      <c r="E47" s="53">
        <f t="shared" si="3"/>
        <v>0.64</v>
      </c>
      <c r="F47" s="53">
        <f t="shared" si="2"/>
        <v>0.34</v>
      </c>
    </row>
    <row r="48" spans="1:6" ht="15.75">
      <c r="A48" s="52">
        <v>2264</v>
      </c>
      <c r="B48" s="54" t="s">
        <v>40</v>
      </c>
      <c r="C48" s="53">
        <v>0.03</v>
      </c>
      <c r="D48" s="53">
        <v>0.02</v>
      </c>
      <c r="E48" s="53">
        <f t="shared" si="3"/>
        <v>0.01</v>
      </c>
      <c r="F48" s="53">
        <f t="shared" si="2"/>
        <v>0.01</v>
      </c>
    </row>
    <row r="49" spans="1:6" ht="16.5" customHeight="1">
      <c r="A49" s="52">
        <v>2279</v>
      </c>
      <c r="B49" s="54" t="s">
        <v>16</v>
      </c>
      <c r="C49" s="53">
        <v>0.71</v>
      </c>
      <c r="D49" s="53">
        <v>0.36</v>
      </c>
      <c r="E49" s="53">
        <f t="shared" si="3"/>
        <v>0.13</v>
      </c>
      <c r="F49" s="53">
        <f t="shared" si="2"/>
        <v>0.07</v>
      </c>
    </row>
    <row r="50" spans="1:6" ht="15" customHeight="1">
      <c r="A50" s="52">
        <v>2311</v>
      </c>
      <c r="B50" s="54" t="s">
        <v>17</v>
      </c>
      <c r="C50" s="53">
        <v>2.56</v>
      </c>
      <c r="D50" s="53">
        <v>1.28</v>
      </c>
      <c r="E50" s="53">
        <f t="shared" si="3"/>
        <v>0.47</v>
      </c>
      <c r="F50" s="53">
        <f t="shared" si="2"/>
        <v>0.25</v>
      </c>
    </row>
    <row r="51" spans="1:6" ht="15.75">
      <c r="A51" s="52">
        <v>2312</v>
      </c>
      <c r="B51" s="54" t="s">
        <v>18</v>
      </c>
      <c r="C51" s="53">
        <v>0.43</v>
      </c>
      <c r="D51" s="53">
        <v>0.22</v>
      </c>
      <c r="E51" s="53">
        <f t="shared" si="3"/>
        <v>0.08</v>
      </c>
      <c r="F51" s="53">
        <f t="shared" si="2"/>
        <v>0.04</v>
      </c>
    </row>
    <row r="52" spans="1:6" ht="15.75">
      <c r="A52" s="52">
        <v>2322</v>
      </c>
      <c r="B52" s="54" t="s">
        <v>20</v>
      </c>
      <c r="C52" s="53">
        <v>9.46</v>
      </c>
      <c r="D52" s="53">
        <v>4.62</v>
      </c>
      <c r="E52" s="53">
        <f t="shared" si="3"/>
        <v>1.71</v>
      </c>
      <c r="F52" s="53">
        <v>0.91</v>
      </c>
    </row>
    <row r="53" spans="1:6" ht="15.75" customHeight="1">
      <c r="A53" s="52">
        <v>2350</v>
      </c>
      <c r="B53" s="54" t="s">
        <v>21</v>
      </c>
      <c r="C53" s="53">
        <v>8.83</v>
      </c>
      <c r="D53" s="53">
        <v>4.42</v>
      </c>
      <c r="E53" s="53">
        <f t="shared" si="3"/>
        <v>1.63</v>
      </c>
      <c r="F53" s="53">
        <f t="shared" si="2"/>
        <v>0.87</v>
      </c>
    </row>
    <row r="54" spans="1:6" ht="15.75">
      <c r="A54" s="52">
        <v>2361</v>
      </c>
      <c r="B54" s="54" t="s">
        <v>22</v>
      </c>
      <c r="C54" s="53">
        <v>2.71</v>
      </c>
      <c r="D54" s="53">
        <v>1.36</v>
      </c>
      <c r="E54" s="53">
        <f t="shared" si="3"/>
        <v>0.5</v>
      </c>
      <c r="F54" s="53">
        <f t="shared" si="2"/>
        <v>0.27</v>
      </c>
    </row>
    <row r="55" spans="1:6" ht="15.75">
      <c r="A55" s="52">
        <v>2400</v>
      </c>
      <c r="B55" s="54" t="s">
        <v>28</v>
      </c>
      <c r="C55" s="53">
        <v>0.5</v>
      </c>
      <c r="D55" s="53">
        <v>0.25</v>
      </c>
      <c r="E55" s="53">
        <f t="shared" si="3"/>
        <v>0.09</v>
      </c>
      <c r="F55" s="53">
        <f t="shared" si="2"/>
        <v>0.05</v>
      </c>
    </row>
    <row r="56" spans="1:6" ht="15.75">
      <c r="A56" s="52">
        <v>2512</v>
      </c>
      <c r="B56" s="54" t="s">
        <v>39</v>
      </c>
      <c r="C56" s="53">
        <v>262</v>
      </c>
      <c r="D56" s="53">
        <v>131</v>
      </c>
      <c r="E56" s="53">
        <v>51.23</v>
      </c>
      <c r="F56" s="53">
        <f t="shared" si="2"/>
        <v>27.49</v>
      </c>
    </row>
    <row r="57" spans="1:6" ht="14.25" customHeight="1">
      <c r="A57" s="52">
        <v>2515</v>
      </c>
      <c r="B57" s="54" t="s">
        <v>23</v>
      </c>
      <c r="C57" s="53">
        <v>0.61</v>
      </c>
      <c r="D57" s="53">
        <v>0.31</v>
      </c>
      <c r="E57" s="53">
        <f t="shared" si="3"/>
        <v>0.11</v>
      </c>
      <c r="F57" s="53">
        <f t="shared" si="2"/>
        <v>0.06</v>
      </c>
    </row>
    <row r="58" spans="1:6" ht="15.75">
      <c r="A58" s="52">
        <v>2519</v>
      </c>
      <c r="B58" s="54" t="s">
        <v>25</v>
      </c>
      <c r="C58" s="53">
        <v>0.03</v>
      </c>
      <c r="D58" s="53">
        <v>0.02</v>
      </c>
      <c r="E58" s="53">
        <f t="shared" si="3"/>
        <v>0.01</v>
      </c>
      <c r="F58" s="53">
        <f t="shared" si="2"/>
        <v>0.01</v>
      </c>
    </row>
    <row r="59" spans="1:6" ht="15.75">
      <c r="A59" s="52">
        <v>5232</v>
      </c>
      <c r="B59" s="54" t="s">
        <v>24</v>
      </c>
      <c r="C59" s="53">
        <v>24.28</v>
      </c>
      <c r="D59" s="53">
        <v>12.14</v>
      </c>
      <c r="E59" s="53">
        <v>6.89</v>
      </c>
      <c r="F59" s="53">
        <f t="shared" si="2"/>
        <v>3.7</v>
      </c>
    </row>
    <row r="60" spans="1:6" ht="15.75">
      <c r="A60" s="52">
        <v>5240</v>
      </c>
      <c r="B60" s="54" t="s">
        <v>36</v>
      </c>
      <c r="C60" s="53">
        <v>4.27</v>
      </c>
      <c r="D60" s="53">
        <v>2.14</v>
      </c>
      <c r="E60" s="53">
        <f t="shared" si="3"/>
        <v>0.79</v>
      </c>
      <c r="F60" s="53">
        <f t="shared" si="2"/>
        <v>0.42</v>
      </c>
    </row>
    <row r="61" spans="1:6" ht="15.75">
      <c r="A61" s="52">
        <v>5250</v>
      </c>
      <c r="B61" s="54" t="s">
        <v>37</v>
      </c>
      <c r="C61" s="53">
        <v>17.09</v>
      </c>
      <c r="D61" s="53">
        <v>8.55</v>
      </c>
      <c r="E61" s="53">
        <f t="shared" si="3"/>
        <v>3.16</v>
      </c>
      <c r="F61" s="53">
        <f t="shared" si="2"/>
        <v>1.7</v>
      </c>
    </row>
    <row r="62" spans="1:6" ht="15.75">
      <c r="A62" s="56"/>
      <c r="B62" s="67" t="s">
        <v>8</v>
      </c>
      <c r="C62" s="55">
        <f>SUM(C35:C61)</f>
        <v>534.61</v>
      </c>
      <c r="D62" s="55">
        <f>SUM(D35:D61)</f>
        <v>267.28000000000003</v>
      </c>
      <c r="E62" s="55">
        <f>SUM(E35:E61)</f>
        <v>104.99000000000001</v>
      </c>
      <c r="F62" s="55">
        <f>SUM(F35:F61)</f>
        <v>56.330000000000005</v>
      </c>
    </row>
    <row r="63" spans="1:6" ht="15.75">
      <c r="A63" s="56"/>
      <c r="B63" s="67" t="s">
        <v>29</v>
      </c>
      <c r="C63" s="55">
        <f>C62+C33</f>
        <v>1509.6</v>
      </c>
      <c r="D63" s="55">
        <f>D62+D33</f>
        <v>754.8000000000001</v>
      </c>
      <c r="E63" s="55">
        <f>E62+E33</f>
        <v>295.2</v>
      </c>
      <c r="F63" s="55">
        <f>F62+F33</f>
        <v>158.4</v>
      </c>
    </row>
    <row r="64" spans="1:6" ht="15.75">
      <c r="A64" s="68"/>
      <c r="B64" s="69"/>
      <c r="C64" s="69"/>
      <c r="D64" s="69"/>
      <c r="E64" s="69"/>
      <c r="F64" s="69"/>
    </row>
    <row r="65" spans="1:6" ht="15.75" customHeight="1">
      <c r="A65" s="108" t="s">
        <v>75</v>
      </c>
      <c r="B65" s="108"/>
      <c r="C65" s="81">
        <v>4440</v>
      </c>
      <c r="D65" s="71">
        <v>2220</v>
      </c>
      <c r="E65" s="71">
        <v>820</v>
      </c>
      <c r="F65" s="71">
        <v>440</v>
      </c>
    </row>
    <row r="66" spans="1:6" ht="15.75" customHeight="1">
      <c r="A66" s="108" t="s">
        <v>76</v>
      </c>
      <c r="B66" s="108"/>
      <c r="C66" s="82">
        <f>C63/C65</f>
        <v>0.33999999999999997</v>
      </c>
      <c r="D66" s="55">
        <f>D63/D65</f>
        <v>0.34</v>
      </c>
      <c r="E66" s="55">
        <f>E63/E65</f>
        <v>0.36</v>
      </c>
      <c r="F66" s="55">
        <f>F63/F65</f>
        <v>0.36</v>
      </c>
    </row>
    <row r="67" spans="1:6" ht="15.75" customHeight="1">
      <c r="A67" s="69"/>
      <c r="B67" s="72"/>
      <c r="C67" s="72"/>
      <c r="D67" s="72"/>
      <c r="E67" s="72"/>
      <c r="F67" s="73"/>
    </row>
    <row r="68" spans="1:6" s="4" customFormat="1" ht="19.5" customHeight="1">
      <c r="A68" s="100" t="s">
        <v>69</v>
      </c>
      <c r="B68" s="101"/>
      <c r="C68" s="75"/>
      <c r="D68" s="75"/>
      <c r="E68" s="75"/>
      <c r="F68" s="75"/>
    </row>
    <row r="69" spans="1:6" s="4" customFormat="1" ht="31.5" customHeight="1">
      <c r="A69" s="107" t="s">
        <v>124</v>
      </c>
      <c r="B69" s="107"/>
      <c r="C69" s="75"/>
      <c r="D69" s="75"/>
      <c r="E69" s="75"/>
      <c r="F69" s="75"/>
    </row>
    <row r="70" spans="1:6" ht="13.5" customHeight="1">
      <c r="A70" s="61"/>
      <c r="B70" s="44"/>
      <c r="C70" s="46"/>
      <c r="D70" s="46"/>
      <c r="E70" s="35"/>
      <c r="F70" s="35"/>
    </row>
    <row r="71" spans="1:6" s="4" customFormat="1" ht="17.25" customHeight="1">
      <c r="A71" s="62" t="s">
        <v>70</v>
      </c>
      <c r="B71" s="62"/>
      <c r="C71" s="62"/>
      <c r="D71" s="62"/>
      <c r="E71" s="62"/>
      <c r="F71" s="62"/>
    </row>
    <row r="72" spans="1:6" s="4" customFormat="1" ht="12.75" customHeight="1">
      <c r="A72" s="62"/>
      <c r="B72" s="62"/>
      <c r="C72" s="62"/>
      <c r="D72" s="62"/>
      <c r="E72" s="62"/>
      <c r="F72" s="62"/>
    </row>
    <row r="73" spans="1:6" s="4" customFormat="1" ht="15" customHeight="1">
      <c r="A73" s="62" t="s">
        <v>85</v>
      </c>
      <c r="B73" s="63"/>
      <c r="C73" s="63"/>
      <c r="D73" s="63"/>
      <c r="E73" s="63"/>
      <c r="F73" s="62"/>
    </row>
    <row r="74" s="4" customFormat="1" ht="14.25" customHeight="1">
      <c r="B74" s="64" t="s">
        <v>71</v>
      </c>
    </row>
  </sheetData>
  <sheetProtection/>
  <mergeCells count="11">
    <mergeCell ref="A10:C10"/>
    <mergeCell ref="B11:C11"/>
    <mergeCell ref="A7:F7"/>
    <mergeCell ref="B13:C13"/>
    <mergeCell ref="B12:F12"/>
    <mergeCell ref="A68:B68"/>
    <mergeCell ref="A69:B69"/>
    <mergeCell ref="A65:B65"/>
    <mergeCell ref="B8:C8"/>
    <mergeCell ref="A9:C9"/>
    <mergeCell ref="A66:B66"/>
  </mergeCells>
  <printOptions/>
  <pageMargins left="0.9453125" right="0.5671875" top="0.7104166666666667" bottom="0.984251968503937" header="0.5118110236220472" footer="0.5118110236220472"/>
  <pageSetup firstPageNumber="5" useFirstPageNumber="1" fitToHeight="0" horizontalDpi="600" verticalDpi="600" orientation="portrait" paperSize="9" scale="55" r:id="rId1"/>
  <headerFooter alignWithMargins="0">
    <oddHeader>&amp;C&amp;"Times New Roman,Regular"&amp;11&amp;P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view="pageLayout" workbookViewId="0" topLeftCell="A1">
      <selection activeCell="B19" sqref="B19"/>
    </sheetView>
  </sheetViews>
  <sheetFormatPr defaultColWidth="9.140625" defaultRowHeight="12.75"/>
  <cols>
    <col min="1" max="1" width="13.28125" style="8" customWidth="1"/>
    <col min="2" max="2" width="99.7109375" style="8" customWidth="1"/>
    <col min="3" max="3" width="20.421875" style="8" hidden="1" customWidth="1"/>
    <col min="4" max="5" width="21.57421875" style="8" hidden="1" customWidth="1"/>
    <col min="6" max="6" width="40.421875" style="8" customWidth="1"/>
    <col min="7" max="16384" width="9.140625" style="8" customWidth="1"/>
  </cols>
  <sheetData>
    <row r="1" spans="1:7" ht="15.75">
      <c r="A1" s="35"/>
      <c r="B1" s="43"/>
      <c r="C1" s="43"/>
      <c r="D1" s="43"/>
      <c r="E1" s="43"/>
      <c r="F1" s="43" t="s">
        <v>61</v>
      </c>
      <c r="G1" s="14"/>
    </row>
    <row r="2" spans="1:7" ht="15.75">
      <c r="A2" s="35"/>
      <c r="B2" s="43"/>
      <c r="C2" s="43"/>
      <c r="D2" s="43"/>
      <c r="E2" s="43"/>
      <c r="F2" s="43" t="s">
        <v>62</v>
      </c>
      <c r="G2" s="14"/>
    </row>
    <row r="3" spans="1:7" ht="15.75">
      <c r="A3" s="35"/>
      <c r="B3" s="43"/>
      <c r="C3" s="43"/>
      <c r="D3" s="43"/>
      <c r="E3" s="44" t="s">
        <v>63</v>
      </c>
      <c r="F3" s="124" t="s">
        <v>63</v>
      </c>
      <c r="G3" s="14"/>
    </row>
    <row r="4" spans="1:7" ht="15.75">
      <c r="A4" s="35"/>
      <c r="B4" s="43"/>
      <c r="C4" s="43"/>
      <c r="D4" s="43"/>
      <c r="E4" s="43"/>
      <c r="F4" s="43" t="s">
        <v>66</v>
      </c>
      <c r="G4" s="14"/>
    </row>
    <row r="5" spans="1:7" ht="15.75">
      <c r="A5" s="35"/>
      <c r="B5" s="35"/>
      <c r="C5" s="35"/>
      <c r="D5" s="35"/>
      <c r="E5" s="45"/>
      <c r="F5" s="43" t="s">
        <v>84</v>
      </c>
      <c r="G5" s="14"/>
    </row>
    <row r="6" spans="1:7" ht="15.75">
      <c r="A6" s="35"/>
      <c r="B6" s="35"/>
      <c r="C6" s="35"/>
      <c r="D6" s="35"/>
      <c r="E6" s="45"/>
      <c r="F6" s="43"/>
      <c r="G6" s="14"/>
    </row>
    <row r="7" spans="1:7" ht="15.75" customHeight="1">
      <c r="A7" s="99" t="s">
        <v>9</v>
      </c>
      <c r="B7" s="99"/>
      <c r="C7" s="99"/>
      <c r="D7" s="99"/>
      <c r="E7" s="99"/>
      <c r="F7" s="99"/>
      <c r="G7" s="14"/>
    </row>
    <row r="8" spans="1:7" ht="15.75" customHeight="1">
      <c r="A8" s="35"/>
      <c r="B8" s="98"/>
      <c r="C8" s="98"/>
      <c r="D8" s="98"/>
      <c r="E8" s="98"/>
      <c r="F8" s="98"/>
      <c r="G8" s="14"/>
    </row>
    <row r="9" spans="1:7" ht="15.75" customHeight="1">
      <c r="A9" s="94" t="s">
        <v>1</v>
      </c>
      <c r="B9" s="94"/>
      <c r="C9" s="94"/>
      <c r="D9" s="94"/>
      <c r="E9" s="94"/>
      <c r="F9" s="94"/>
      <c r="G9" s="14"/>
    </row>
    <row r="10" spans="1:7" ht="15.75" customHeight="1">
      <c r="A10" s="94" t="s">
        <v>0</v>
      </c>
      <c r="B10" s="94"/>
      <c r="C10" s="94"/>
      <c r="D10" s="94"/>
      <c r="E10" s="94"/>
      <c r="F10" s="94"/>
      <c r="G10" s="14"/>
    </row>
    <row r="11" spans="1:7" ht="15.75" customHeight="1">
      <c r="A11" s="37"/>
      <c r="B11" s="94" t="s">
        <v>43</v>
      </c>
      <c r="C11" s="94"/>
      <c r="D11" s="94"/>
      <c r="E11" s="94"/>
      <c r="F11" s="94"/>
      <c r="G11" s="14"/>
    </row>
    <row r="12" spans="1:7" ht="15.75">
      <c r="A12" s="37"/>
      <c r="B12" s="94" t="s">
        <v>41</v>
      </c>
      <c r="C12" s="94"/>
      <c r="D12" s="94"/>
      <c r="E12" s="94"/>
      <c r="F12" s="94"/>
      <c r="G12" s="14"/>
    </row>
    <row r="13" spans="1:6" ht="15.75">
      <c r="A13" s="37"/>
      <c r="B13" s="94" t="s">
        <v>51</v>
      </c>
      <c r="C13" s="94"/>
      <c r="D13" s="94"/>
      <c r="E13" s="94"/>
      <c r="F13" s="94"/>
    </row>
    <row r="14" spans="1:6" ht="15.75" customHeight="1">
      <c r="A14" s="37" t="s">
        <v>2</v>
      </c>
      <c r="B14" s="37" t="s">
        <v>123</v>
      </c>
      <c r="C14" s="37"/>
      <c r="D14" s="37"/>
      <c r="E14" s="37"/>
      <c r="F14" s="37"/>
    </row>
    <row r="15" spans="1:7" ht="15.75" hidden="1">
      <c r="A15" s="35"/>
      <c r="B15" s="47"/>
      <c r="C15" s="47"/>
      <c r="D15" s="47"/>
      <c r="E15" s="47"/>
      <c r="F15" s="47"/>
      <c r="G15" s="14"/>
    </row>
    <row r="16" spans="1:7" ht="67.5" customHeight="1">
      <c r="A16" s="122" t="s">
        <v>3</v>
      </c>
      <c r="B16" s="122" t="s">
        <v>4</v>
      </c>
      <c r="C16" s="122" t="s">
        <v>79</v>
      </c>
      <c r="D16" s="122" t="s">
        <v>73</v>
      </c>
      <c r="E16" s="122" t="s">
        <v>74</v>
      </c>
      <c r="F16" s="122" t="s">
        <v>125</v>
      </c>
      <c r="G16" s="14"/>
    </row>
    <row r="17" spans="1:7" ht="15.75">
      <c r="A17" s="49">
        <v>1</v>
      </c>
      <c r="B17" s="50">
        <v>2</v>
      </c>
      <c r="C17" s="49"/>
      <c r="D17" s="49">
        <v>3</v>
      </c>
      <c r="E17" s="49">
        <v>4</v>
      </c>
      <c r="F17" s="49">
        <v>3</v>
      </c>
      <c r="G17" s="14"/>
    </row>
    <row r="18" spans="1:7" ht="15.75">
      <c r="A18" s="51"/>
      <c r="B18" s="65" t="s">
        <v>5</v>
      </c>
      <c r="C18" s="65"/>
      <c r="D18" s="65"/>
      <c r="E18" s="65"/>
      <c r="F18" s="65"/>
      <c r="G18" s="14"/>
    </row>
    <row r="19" spans="1:7" ht="15.75">
      <c r="A19" s="52">
        <v>1100</v>
      </c>
      <c r="B19" s="52" t="s">
        <v>64</v>
      </c>
      <c r="C19" s="53">
        <v>181.22</v>
      </c>
      <c r="D19" s="53">
        <v>90.61</v>
      </c>
      <c r="E19" s="53">
        <v>65.45</v>
      </c>
      <c r="F19" s="53">
        <f>ROUND(E19/565*851,2)</f>
        <v>98.58</v>
      </c>
      <c r="G19" s="14"/>
    </row>
    <row r="20" spans="1:7" ht="15.75">
      <c r="A20" s="52">
        <v>1200</v>
      </c>
      <c r="B20" s="54" t="s">
        <v>65</v>
      </c>
      <c r="C20" s="53">
        <v>42.74</v>
      </c>
      <c r="D20" s="53">
        <v>21.37</v>
      </c>
      <c r="E20" s="53">
        <v>15.44</v>
      </c>
      <c r="F20" s="53">
        <f aca="true" t="shared" si="0" ref="F20:F32">ROUND(E20/565*851,2)</f>
        <v>23.26</v>
      </c>
      <c r="G20" s="14"/>
    </row>
    <row r="21" spans="1:7" ht="15.75">
      <c r="A21" s="52">
        <v>2222</v>
      </c>
      <c r="B21" s="54" t="s">
        <v>26</v>
      </c>
      <c r="C21" s="53">
        <v>15.42</v>
      </c>
      <c r="D21" s="53">
        <v>7.71</v>
      </c>
      <c r="E21" s="53">
        <v>4.7</v>
      </c>
      <c r="F21" s="53">
        <f t="shared" si="0"/>
        <v>7.08</v>
      </c>
      <c r="G21" s="14"/>
    </row>
    <row r="22" spans="1:7" ht="15.75">
      <c r="A22" s="52">
        <v>2223</v>
      </c>
      <c r="B22" s="54" t="s">
        <v>27</v>
      </c>
      <c r="C22" s="53">
        <v>8.89</v>
      </c>
      <c r="D22" s="53">
        <v>4.45</v>
      </c>
      <c r="E22" s="53">
        <v>2.72</v>
      </c>
      <c r="F22" s="53">
        <f t="shared" si="0"/>
        <v>4.1</v>
      </c>
      <c r="G22" s="14"/>
    </row>
    <row r="23" spans="1:7" ht="15.75">
      <c r="A23" s="52">
        <v>2231</v>
      </c>
      <c r="B23" s="54" t="s">
        <v>44</v>
      </c>
      <c r="C23" s="53">
        <v>4.33</v>
      </c>
      <c r="D23" s="53">
        <v>2.17</v>
      </c>
      <c r="E23" s="53">
        <v>1.32</v>
      </c>
      <c r="F23" s="53">
        <f t="shared" si="0"/>
        <v>1.99</v>
      </c>
      <c r="G23" s="14"/>
    </row>
    <row r="24" spans="1:7" ht="15" customHeight="1">
      <c r="A24" s="52">
        <v>2243</v>
      </c>
      <c r="B24" s="54" t="s">
        <v>31</v>
      </c>
      <c r="C24" s="53">
        <v>3.67</v>
      </c>
      <c r="D24" s="53">
        <v>1.84</v>
      </c>
      <c r="E24" s="53">
        <v>1.12</v>
      </c>
      <c r="F24" s="53">
        <f t="shared" si="0"/>
        <v>1.69</v>
      </c>
      <c r="G24" s="14"/>
    </row>
    <row r="25" spans="1:7" ht="15.75" customHeight="1">
      <c r="A25" s="52">
        <v>2244</v>
      </c>
      <c r="B25" s="54" t="s">
        <v>13</v>
      </c>
      <c r="C25" s="53">
        <v>1.84</v>
      </c>
      <c r="D25" s="53">
        <v>0.92</v>
      </c>
      <c r="E25" s="53">
        <v>0.56</v>
      </c>
      <c r="F25" s="53">
        <f t="shared" si="0"/>
        <v>0.84</v>
      </c>
      <c r="G25" s="14"/>
    </row>
    <row r="26" spans="1:7" ht="15.75" customHeight="1">
      <c r="A26" s="52">
        <v>2251</v>
      </c>
      <c r="B26" s="54" t="s">
        <v>10</v>
      </c>
      <c r="C26" s="53">
        <v>11.77</v>
      </c>
      <c r="D26" s="53">
        <v>5.89</v>
      </c>
      <c r="E26" s="53">
        <v>3.59</v>
      </c>
      <c r="F26" s="53">
        <f t="shared" si="0"/>
        <v>5.41</v>
      </c>
      <c r="G26" s="14"/>
    </row>
    <row r="27" spans="1:7" ht="15" customHeight="1">
      <c r="A27" s="52">
        <v>2279</v>
      </c>
      <c r="B27" s="54" t="s">
        <v>16</v>
      </c>
      <c r="C27" s="53">
        <v>0.97</v>
      </c>
      <c r="D27" s="53">
        <v>0.49</v>
      </c>
      <c r="E27" s="53">
        <v>0.3</v>
      </c>
      <c r="F27" s="53">
        <f t="shared" si="0"/>
        <v>0.45</v>
      </c>
      <c r="G27" s="14"/>
    </row>
    <row r="28" spans="1:7" ht="13.5" customHeight="1">
      <c r="A28" s="52">
        <v>2321</v>
      </c>
      <c r="B28" s="54" t="s">
        <v>19</v>
      </c>
      <c r="C28" s="53">
        <v>25.61</v>
      </c>
      <c r="D28" s="53">
        <v>12.81</v>
      </c>
      <c r="E28" s="53">
        <v>7.82</v>
      </c>
      <c r="F28" s="53">
        <f t="shared" si="0"/>
        <v>11.78</v>
      </c>
      <c r="G28" s="14"/>
    </row>
    <row r="29" spans="1:7" ht="14.25" customHeight="1">
      <c r="A29" s="52">
        <v>2362</v>
      </c>
      <c r="B29" s="54" t="s">
        <v>45</v>
      </c>
      <c r="C29" s="53">
        <v>1.45</v>
      </c>
      <c r="D29" s="53">
        <v>0.73</v>
      </c>
      <c r="E29" s="53">
        <v>0.45</v>
      </c>
      <c r="F29" s="53">
        <f t="shared" si="0"/>
        <v>0.68</v>
      </c>
      <c r="G29" s="14"/>
    </row>
    <row r="30" spans="1:7" ht="15.75">
      <c r="A30" s="52">
        <v>2363</v>
      </c>
      <c r="B30" s="54" t="s">
        <v>38</v>
      </c>
      <c r="C30" s="53">
        <v>527.03</v>
      </c>
      <c r="D30" s="53">
        <v>263.52</v>
      </c>
      <c r="E30" s="53">
        <v>160.79</v>
      </c>
      <c r="F30" s="53">
        <f t="shared" si="0"/>
        <v>242.18</v>
      </c>
      <c r="G30" s="14"/>
    </row>
    <row r="31" spans="1:7" ht="14.25" customHeight="1">
      <c r="A31" s="52">
        <v>2370</v>
      </c>
      <c r="B31" s="54" t="s">
        <v>46</v>
      </c>
      <c r="C31" s="53">
        <v>0.17</v>
      </c>
      <c r="D31" s="53">
        <v>0.09</v>
      </c>
      <c r="E31" s="53">
        <v>0.05</v>
      </c>
      <c r="F31" s="53">
        <f t="shared" si="0"/>
        <v>0.08</v>
      </c>
      <c r="G31" s="14"/>
    </row>
    <row r="32" spans="1:7" ht="15" customHeight="1">
      <c r="A32" s="52">
        <v>5232</v>
      </c>
      <c r="B32" s="54" t="s">
        <v>47</v>
      </c>
      <c r="C32" s="53">
        <v>1.95</v>
      </c>
      <c r="D32" s="53">
        <v>0.98</v>
      </c>
      <c r="E32" s="53">
        <v>0.6</v>
      </c>
      <c r="F32" s="53">
        <f t="shared" si="0"/>
        <v>0.9</v>
      </c>
      <c r="G32" s="14"/>
    </row>
    <row r="33" spans="1:7" ht="15.75">
      <c r="A33" s="52"/>
      <c r="B33" s="66" t="s">
        <v>6</v>
      </c>
      <c r="C33" s="55">
        <f>SUM(C19:C32)</f>
        <v>827.06</v>
      </c>
      <c r="D33" s="55">
        <f>SUM(D19:D32)</f>
        <v>413.58</v>
      </c>
      <c r="E33" s="55">
        <f>SUM(E19:E32)</f>
        <v>264.91</v>
      </c>
      <c r="F33" s="55">
        <f>SUM(F19:F32)</f>
        <v>399.02</v>
      </c>
      <c r="G33" s="14"/>
    </row>
    <row r="34" spans="1:7" ht="15.75">
      <c r="A34" s="56"/>
      <c r="B34" s="52" t="s">
        <v>7</v>
      </c>
      <c r="C34" s="52"/>
      <c r="D34" s="52"/>
      <c r="E34" s="52"/>
      <c r="F34" s="52"/>
      <c r="G34" s="14"/>
    </row>
    <row r="35" spans="1:6" ht="15.75" customHeight="1">
      <c r="A35" s="52">
        <v>1100</v>
      </c>
      <c r="B35" s="52" t="s">
        <v>64</v>
      </c>
      <c r="C35" s="53">
        <v>123.55</v>
      </c>
      <c r="D35" s="53">
        <v>61.78</v>
      </c>
      <c r="E35" s="53">
        <v>38.83</v>
      </c>
      <c r="F35" s="53">
        <f aca="true" t="shared" si="1" ref="F35:F61">ROUND(E35/565*851,2)</f>
        <v>58.49</v>
      </c>
    </row>
    <row r="36" spans="1:6" ht="15.75">
      <c r="A36" s="52">
        <v>1200</v>
      </c>
      <c r="B36" s="54" t="s">
        <v>65</v>
      </c>
      <c r="C36" s="53">
        <v>29.14</v>
      </c>
      <c r="D36" s="53">
        <v>14.57</v>
      </c>
      <c r="E36" s="53">
        <v>9.16</v>
      </c>
      <c r="F36" s="53">
        <f t="shared" si="1"/>
        <v>13.8</v>
      </c>
    </row>
    <row r="37" spans="1:6" ht="15.75">
      <c r="A37" s="52">
        <v>2219</v>
      </c>
      <c r="B37" s="52" t="s">
        <v>30</v>
      </c>
      <c r="C37" s="53">
        <v>3.69</v>
      </c>
      <c r="D37" s="53">
        <v>1.85</v>
      </c>
      <c r="E37" s="53">
        <v>1.13</v>
      </c>
      <c r="F37" s="53">
        <f t="shared" si="1"/>
        <v>1.7</v>
      </c>
    </row>
    <row r="38" spans="1:6" ht="15.75">
      <c r="A38" s="52">
        <v>2234</v>
      </c>
      <c r="B38" s="54" t="s">
        <v>32</v>
      </c>
      <c r="C38" s="53">
        <v>0.27</v>
      </c>
      <c r="D38" s="53">
        <v>0.14</v>
      </c>
      <c r="E38" s="53">
        <v>0.09</v>
      </c>
      <c r="F38" s="53">
        <f t="shared" si="1"/>
        <v>0.14</v>
      </c>
    </row>
    <row r="39" spans="1:6" ht="15.75" customHeight="1">
      <c r="A39" s="52">
        <v>2239</v>
      </c>
      <c r="B39" s="54" t="s">
        <v>33</v>
      </c>
      <c r="C39" s="53">
        <v>1.48</v>
      </c>
      <c r="D39" s="53">
        <v>0.74</v>
      </c>
      <c r="E39" s="53">
        <v>0.45</v>
      </c>
      <c r="F39" s="53">
        <f t="shared" si="1"/>
        <v>0.68</v>
      </c>
    </row>
    <row r="40" spans="1:6" ht="15.75">
      <c r="A40" s="52">
        <v>2241</v>
      </c>
      <c r="B40" s="54" t="s">
        <v>34</v>
      </c>
      <c r="C40" s="53">
        <v>0.31</v>
      </c>
      <c r="D40" s="53">
        <v>0.16</v>
      </c>
      <c r="E40" s="53">
        <v>0.1</v>
      </c>
      <c r="F40" s="53">
        <f t="shared" si="1"/>
        <v>0.15</v>
      </c>
    </row>
    <row r="41" spans="1:6" ht="15.75">
      <c r="A41" s="52">
        <v>2242</v>
      </c>
      <c r="B41" s="54" t="s">
        <v>11</v>
      </c>
      <c r="C41" s="53">
        <v>1.21</v>
      </c>
      <c r="D41" s="53">
        <v>0.61</v>
      </c>
      <c r="E41" s="53">
        <v>0.37</v>
      </c>
      <c r="F41" s="53">
        <f t="shared" si="1"/>
        <v>0.56</v>
      </c>
    </row>
    <row r="42" spans="1:6" ht="15.75">
      <c r="A42" s="52">
        <v>2243</v>
      </c>
      <c r="B42" s="54" t="s">
        <v>12</v>
      </c>
      <c r="C42" s="53">
        <v>1.18</v>
      </c>
      <c r="D42" s="53">
        <v>0.59</v>
      </c>
      <c r="E42" s="53">
        <v>0.36</v>
      </c>
      <c r="F42" s="53">
        <f t="shared" si="1"/>
        <v>0.54</v>
      </c>
    </row>
    <row r="43" spans="1:6" ht="15.75">
      <c r="A43" s="52">
        <v>2244</v>
      </c>
      <c r="B43" s="54" t="s">
        <v>13</v>
      </c>
      <c r="C43" s="53">
        <v>0.24</v>
      </c>
      <c r="D43" s="53">
        <v>0.12</v>
      </c>
      <c r="E43" s="53">
        <v>0.07</v>
      </c>
      <c r="F43" s="53">
        <f t="shared" si="1"/>
        <v>0.11</v>
      </c>
    </row>
    <row r="44" spans="1:6" ht="15.75">
      <c r="A44" s="52">
        <v>2247</v>
      </c>
      <c r="B44" s="65" t="s">
        <v>14</v>
      </c>
      <c r="C44" s="53">
        <v>0.36</v>
      </c>
      <c r="D44" s="53">
        <v>0.18</v>
      </c>
      <c r="E44" s="53">
        <v>0.11</v>
      </c>
      <c r="F44" s="53">
        <f t="shared" si="1"/>
        <v>0.17</v>
      </c>
    </row>
    <row r="45" spans="1:6" ht="15.75">
      <c r="A45" s="52">
        <v>2251</v>
      </c>
      <c r="B45" s="54" t="s">
        <v>10</v>
      </c>
      <c r="C45" s="53">
        <v>2.75</v>
      </c>
      <c r="D45" s="53">
        <v>1.38</v>
      </c>
      <c r="E45" s="53">
        <v>0.84</v>
      </c>
      <c r="F45" s="53">
        <f t="shared" si="1"/>
        <v>1.27</v>
      </c>
    </row>
    <row r="46" spans="1:6" ht="15.75">
      <c r="A46" s="52">
        <v>2259</v>
      </c>
      <c r="B46" s="54" t="s">
        <v>35</v>
      </c>
      <c r="C46" s="53">
        <v>0.03</v>
      </c>
      <c r="D46" s="53">
        <v>0.02</v>
      </c>
      <c r="E46" s="53">
        <v>0.01</v>
      </c>
      <c r="F46" s="53">
        <f t="shared" si="1"/>
        <v>0.02</v>
      </c>
    </row>
    <row r="47" spans="1:6" ht="15.75">
      <c r="A47" s="52">
        <v>2262</v>
      </c>
      <c r="B47" s="54" t="s">
        <v>15</v>
      </c>
      <c r="C47" s="53">
        <v>2.87</v>
      </c>
      <c r="D47" s="53">
        <v>1.44</v>
      </c>
      <c r="E47" s="53">
        <v>0.88</v>
      </c>
      <c r="F47" s="53">
        <f t="shared" si="1"/>
        <v>1.33</v>
      </c>
    </row>
    <row r="48" spans="1:6" ht="15.75">
      <c r="A48" s="52">
        <v>2264</v>
      </c>
      <c r="B48" s="54" t="s">
        <v>40</v>
      </c>
      <c r="C48" s="53">
        <v>0.03</v>
      </c>
      <c r="D48" s="53">
        <v>0.02</v>
      </c>
      <c r="E48" s="53">
        <v>0.01</v>
      </c>
      <c r="F48" s="53">
        <f t="shared" si="1"/>
        <v>0.02</v>
      </c>
    </row>
    <row r="49" spans="1:6" ht="14.25" customHeight="1">
      <c r="A49" s="52">
        <v>2279</v>
      </c>
      <c r="B49" s="54" t="s">
        <v>16</v>
      </c>
      <c r="C49" s="53">
        <v>0.3</v>
      </c>
      <c r="D49" s="53">
        <v>0.15</v>
      </c>
      <c r="E49" s="53">
        <v>0.09</v>
      </c>
      <c r="F49" s="53">
        <f t="shared" si="1"/>
        <v>0.14</v>
      </c>
    </row>
    <row r="50" spans="1:6" ht="15.75" customHeight="1">
      <c r="A50" s="52">
        <v>2311</v>
      </c>
      <c r="B50" s="54" t="s">
        <v>17</v>
      </c>
      <c r="C50" s="53">
        <v>1.42</v>
      </c>
      <c r="D50" s="53">
        <v>0.71</v>
      </c>
      <c r="E50" s="53">
        <v>0.43</v>
      </c>
      <c r="F50" s="53">
        <f t="shared" si="1"/>
        <v>0.65</v>
      </c>
    </row>
    <row r="51" spans="1:6" ht="15.75">
      <c r="A51" s="52">
        <v>2312</v>
      </c>
      <c r="B51" s="54" t="s">
        <v>18</v>
      </c>
      <c r="C51" s="53">
        <v>0.36</v>
      </c>
      <c r="D51" s="53">
        <v>0.18</v>
      </c>
      <c r="E51" s="53">
        <v>0.11</v>
      </c>
      <c r="F51" s="53">
        <f t="shared" si="1"/>
        <v>0.17</v>
      </c>
    </row>
    <row r="52" spans="1:6" ht="15" customHeight="1">
      <c r="A52" s="52">
        <v>2322</v>
      </c>
      <c r="B52" s="54" t="s">
        <v>20</v>
      </c>
      <c r="C52" s="53">
        <v>3.74</v>
      </c>
      <c r="D52" s="53">
        <v>1.75</v>
      </c>
      <c r="E52" s="53">
        <v>1.06</v>
      </c>
      <c r="F52" s="53">
        <v>1.53</v>
      </c>
    </row>
    <row r="53" spans="1:6" ht="15.75" customHeight="1">
      <c r="A53" s="52">
        <v>2350</v>
      </c>
      <c r="B53" s="54" t="s">
        <v>21</v>
      </c>
      <c r="C53" s="53">
        <v>7.34</v>
      </c>
      <c r="D53" s="53">
        <v>3.67</v>
      </c>
      <c r="E53" s="53">
        <v>2.24</v>
      </c>
      <c r="F53" s="53">
        <f t="shared" si="1"/>
        <v>3.37</v>
      </c>
    </row>
    <row r="54" spans="1:6" ht="15" customHeight="1">
      <c r="A54" s="52">
        <v>2361</v>
      </c>
      <c r="B54" s="54" t="s">
        <v>22</v>
      </c>
      <c r="C54" s="53">
        <v>2.25</v>
      </c>
      <c r="D54" s="53">
        <v>1.13</v>
      </c>
      <c r="E54" s="53">
        <v>0.69</v>
      </c>
      <c r="F54" s="53">
        <f t="shared" si="1"/>
        <v>1.04</v>
      </c>
    </row>
    <row r="55" spans="1:6" ht="15.75">
      <c r="A55" s="52">
        <v>2400</v>
      </c>
      <c r="B55" s="54" t="s">
        <v>28</v>
      </c>
      <c r="C55" s="53">
        <v>0.41</v>
      </c>
      <c r="D55" s="53">
        <v>0.21</v>
      </c>
      <c r="E55" s="53">
        <v>0.13</v>
      </c>
      <c r="F55" s="53">
        <f t="shared" si="1"/>
        <v>0.2</v>
      </c>
    </row>
    <row r="56" spans="1:6" ht="15.75">
      <c r="A56" s="52">
        <v>2512</v>
      </c>
      <c r="B56" s="54" t="s">
        <v>39</v>
      </c>
      <c r="C56" s="53">
        <v>218.57</v>
      </c>
      <c r="D56" s="53">
        <v>109.28</v>
      </c>
      <c r="E56" s="53">
        <v>69.62</v>
      </c>
      <c r="F56" s="53">
        <f t="shared" si="1"/>
        <v>104.86</v>
      </c>
    </row>
    <row r="57" spans="1:6" ht="15.75">
      <c r="A57" s="52">
        <v>2515</v>
      </c>
      <c r="B57" s="54" t="s">
        <v>23</v>
      </c>
      <c r="C57" s="53">
        <v>0.51</v>
      </c>
      <c r="D57" s="53">
        <v>0.26</v>
      </c>
      <c r="E57" s="53">
        <v>0.16</v>
      </c>
      <c r="F57" s="53">
        <f t="shared" si="1"/>
        <v>0.24</v>
      </c>
    </row>
    <row r="58" spans="1:6" ht="15.75">
      <c r="A58" s="52">
        <v>2519</v>
      </c>
      <c r="B58" s="54" t="s">
        <v>25</v>
      </c>
      <c r="C58" s="53">
        <v>0.01</v>
      </c>
      <c r="D58" s="53">
        <v>0.01</v>
      </c>
      <c r="E58" s="53">
        <v>0.01</v>
      </c>
      <c r="F58" s="53">
        <f t="shared" si="1"/>
        <v>0.02</v>
      </c>
    </row>
    <row r="59" spans="1:6" ht="15.75">
      <c r="A59" s="52">
        <v>5232</v>
      </c>
      <c r="B59" s="54" t="s">
        <v>24</v>
      </c>
      <c r="C59" s="53">
        <v>12.49</v>
      </c>
      <c r="D59" s="53">
        <v>6.25</v>
      </c>
      <c r="E59" s="53">
        <v>3.82</v>
      </c>
      <c r="F59" s="53">
        <f t="shared" si="1"/>
        <v>5.75</v>
      </c>
    </row>
    <row r="60" spans="1:6" ht="15.75">
      <c r="A60" s="52">
        <v>5240</v>
      </c>
      <c r="B60" s="54" t="s">
        <v>36</v>
      </c>
      <c r="C60" s="53">
        <v>3.56</v>
      </c>
      <c r="D60" s="53">
        <v>1.78</v>
      </c>
      <c r="E60" s="53">
        <v>1.09</v>
      </c>
      <c r="F60" s="53">
        <f t="shared" si="1"/>
        <v>1.64</v>
      </c>
    </row>
    <row r="61" spans="1:6" ht="15.75">
      <c r="A61" s="52">
        <v>5250</v>
      </c>
      <c r="B61" s="54" t="s">
        <v>37</v>
      </c>
      <c r="C61" s="53">
        <v>14.23</v>
      </c>
      <c r="D61" s="53">
        <v>7.12</v>
      </c>
      <c r="E61" s="53">
        <v>4.38</v>
      </c>
      <c r="F61" s="53">
        <f t="shared" si="1"/>
        <v>6.6</v>
      </c>
    </row>
    <row r="62" spans="1:6" ht="15.75">
      <c r="A62" s="56"/>
      <c r="B62" s="67" t="s">
        <v>8</v>
      </c>
      <c r="C62" s="55">
        <f>SUM(C35:C61)</f>
        <v>432.30000000000007</v>
      </c>
      <c r="D62" s="55">
        <f>SUM(D35:D61)</f>
        <v>216.09999999999997</v>
      </c>
      <c r="E62" s="55">
        <f>SUM(E35:E61)</f>
        <v>136.24</v>
      </c>
      <c r="F62" s="55">
        <f>SUM(F35:F61)</f>
        <v>205.19000000000005</v>
      </c>
    </row>
    <row r="63" spans="1:6" ht="15.75">
      <c r="A63" s="56"/>
      <c r="B63" s="67" t="s">
        <v>29</v>
      </c>
      <c r="C63" s="55">
        <f>C62+C33</f>
        <v>1259.3600000000001</v>
      </c>
      <c r="D63" s="55">
        <f>D62+D33</f>
        <v>629.68</v>
      </c>
      <c r="E63" s="55">
        <f>E62+E33</f>
        <v>401.15000000000003</v>
      </c>
      <c r="F63" s="55">
        <f>F62+F33</f>
        <v>604.21</v>
      </c>
    </row>
    <row r="64" spans="1:6" ht="15.75">
      <c r="A64" s="68"/>
      <c r="B64" s="69"/>
      <c r="C64" s="69"/>
      <c r="D64" s="69"/>
      <c r="E64" s="69"/>
      <c r="F64" s="69"/>
    </row>
    <row r="65" spans="1:6" ht="15.75" customHeight="1">
      <c r="A65" s="108" t="s">
        <v>75</v>
      </c>
      <c r="B65" s="108"/>
      <c r="C65" s="81">
        <v>1852</v>
      </c>
      <c r="D65" s="71">
        <v>926</v>
      </c>
      <c r="E65" s="71">
        <v>565</v>
      </c>
      <c r="F65" s="71">
        <v>851</v>
      </c>
    </row>
    <row r="66" spans="1:6" ht="15.75">
      <c r="A66" s="100" t="s">
        <v>76</v>
      </c>
      <c r="B66" s="101"/>
      <c r="C66" s="82">
        <f>C63/C65</f>
        <v>0.68</v>
      </c>
      <c r="D66" s="55">
        <f>D63/D65</f>
        <v>0.6799999999999999</v>
      </c>
      <c r="E66" s="55">
        <f>E63/E65</f>
        <v>0.7100000000000001</v>
      </c>
      <c r="F66" s="55">
        <f>F63/F65</f>
        <v>0.7100000000000001</v>
      </c>
    </row>
    <row r="67" spans="1:6" ht="15.75" customHeight="1">
      <c r="A67" s="69"/>
      <c r="B67" s="72"/>
      <c r="C67" s="72"/>
      <c r="D67" s="72"/>
      <c r="E67" s="72"/>
      <c r="F67" s="72"/>
    </row>
    <row r="68" spans="1:6" s="4" customFormat="1" ht="19.5" customHeight="1">
      <c r="A68" s="100" t="s">
        <v>69</v>
      </c>
      <c r="B68" s="101"/>
      <c r="C68" s="70"/>
      <c r="D68" s="74"/>
      <c r="E68" s="75"/>
      <c r="F68" s="75"/>
    </row>
    <row r="69" spans="1:6" s="4" customFormat="1" ht="15.75">
      <c r="A69" s="100" t="s">
        <v>124</v>
      </c>
      <c r="B69" s="101"/>
      <c r="C69" s="70"/>
      <c r="D69" s="74"/>
      <c r="E69" s="75"/>
      <c r="F69" s="75"/>
    </row>
    <row r="70" spans="1:6" ht="13.5" customHeight="1">
      <c r="A70" s="61"/>
      <c r="B70" s="44"/>
      <c r="C70" s="44"/>
      <c r="D70" s="44"/>
      <c r="E70" s="46"/>
      <c r="F70" s="35"/>
    </row>
    <row r="71" spans="1:6" s="4" customFormat="1" ht="17.25" customHeight="1">
      <c r="A71" s="62" t="s">
        <v>70</v>
      </c>
      <c r="B71" s="62"/>
      <c r="C71" s="62"/>
      <c r="D71" s="62"/>
      <c r="E71" s="62"/>
      <c r="F71" s="62"/>
    </row>
    <row r="72" spans="1:6" s="4" customFormat="1" ht="12.75" customHeight="1">
      <c r="A72" s="62"/>
      <c r="B72" s="62"/>
      <c r="C72" s="62"/>
      <c r="D72" s="62"/>
      <c r="E72" s="62"/>
      <c r="F72" s="62"/>
    </row>
    <row r="73" spans="1:6" s="4" customFormat="1" ht="15" customHeight="1">
      <c r="A73" s="62" t="s">
        <v>85</v>
      </c>
      <c r="B73" s="63"/>
      <c r="C73" s="63"/>
      <c r="D73" s="63"/>
      <c r="E73" s="63"/>
      <c r="F73" s="62"/>
    </row>
    <row r="74" spans="1:6" s="4" customFormat="1" ht="14.25" customHeight="1">
      <c r="A74" s="62"/>
      <c r="B74" s="64" t="s">
        <v>71</v>
      </c>
      <c r="C74" s="64"/>
      <c r="D74" s="64"/>
      <c r="E74" s="62"/>
      <c r="F74" s="62"/>
    </row>
  </sheetData>
  <sheetProtection/>
  <mergeCells count="11">
    <mergeCell ref="B12:F12"/>
    <mergeCell ref="B13:F13"/>
    <mergeCell ref="A66:B66"/>
    <mergeCell ref="A68:B68"/>
    <mergeCell ref="A69:B69"/>
    <mergeCell ref="A7:F7"/>
    <mergeCell ref="B8:F8"/>
    <mergeCell ref="A9:F9"/>
    <mergeCell ref="A65:B65"/>
    <mergeCell ref="A10:F10"/>
    <mergeCell ref="B11:F11"/>
  </mergeCells>
  <printOptions/>
  <pageMargins left="0.9453125" right="0.5671875" top="0.7104166666666667" bottom="0.984251968503937" header="0.5118110236220472" footer="0.5118110236220472"/>
  <pageSetup firstPageNumber="6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view="pageLayout" workbookViewId="0" topLeftCell="A1">
      <selection activeCell="B14" sqref="B14"/>
    </sheetView>
  </sheetViews>
  <sheetFormatPr defaultColWidth="9.140625" defaultRowHeight="12.75"/>
  <cols>
    <col min="1" max="1" width="13.28125" style="8" customWidth="1"/>
    <col min="2" max="2" width="99.7109375" style="8" customWidth="1"/>
    <col min="3" max="3" width="22.7109375" style="8" hidden="1" customWidth="1"/>
    <col min="4" max="4" width="18.00390625" style="8" hidden="1" customWidth="1"/>
    <col min="5" max="6" width="21.57421875" style="8" hidden="1" customWidth="1"/>
    <col min="7" max="7" width="40.421875" style="8" customWidth="1"/>
    <col min="8" max="16384" width="9.140625" style="8" customWidth="1"/>
  </cols>
  <sheetData>
    <row r="1" spans="1:7" ht="15.75">
      <c r="A1" s="35"/>
      <c r="B1" s="35"/>
      <c r="C1" s="35"/>
      <c r="D1" s="35"/>
      <c r="E1" s="35"/>
      <c r="F1" s="42"/>
      <c r="G1" s="42" t="s">
        <v>61</v>
      </c>
    </row>
    <row r="2" spans="1:7" ht="15.75">
      <c r="A2" s="35"/>
      <c r="B2" s="35"/>
      <c r="C2" s="35"/>
      <c r="D2" s="35"/>
      <c r="E2" s="35"/>
      <c r="F2" s="43"/>
      <c r="G2" s="43" t="s">
        <v>62</v>
      </c>
    </row>
    <row r="3" spans="1:7" ht="15.75">
      <c r="A3" s="35"/>
      <c r="B3" s="35"/>
      <c r="C3" s="35"/>
      <c r="D3" s="35"/>
      <c r="E3" s="35"/>
      <c r="F3" s="44" t="s">
        <v>63</v>
      </c>
      <c r="G3" s="124" t="s">
        <v>63</v>
      </c>
    </row>
    <row r="4" spans="1:7" ht="15.75">
      <c r="A4" s="35"/>
      <c r="B4" s="35"/>
      <c r="C4" s="35"/>
      <c r="D4" s="35"/>
      <c r="E4" s="35"/>
      <c r="F4" s="43"/>
      <c r="G4" s="43" t="s">
        <v>66</v>
      </c>
    </row>
    <row r="5" spans="1:7" ht="15.75">
      <c r="A5" s="35"/>
      <c r="B5" s="35"/>
      <c r="C5" s="35"/>
      <c r="D5" s="35"/>
      <c r="E5" s="35"/>
      <c r="F5" s="45"/>
      <c r="G5" s="43" t="s">
        <v>84</v>
      </c>
    </row>
    <row r="6" spans="1:7" ht="15.75">
      <c r="A6" s="35"/>
      <c r="B6" s="35"/>
      <c r="C6" s="35"/>
      <c r="D6" s="35"/>
      <c r="E6" s="35"/>
      <c r="F6" s="35"/>
      <c r="G6" s="42"/>
    </row>
    <row r="7" spans="1:7" ht="15.75" customHeight="1">
      <c r="A7" s="99" t="s">
        <v>9</v>
      </c>
      <c r="B7" s="99"/>
      <c r="C7" s="99"/>
      <c r="D7" s="99"/>
      <c r="E7" s="99"/>
      <c r="F7" s="99"/>
      <c r="G7" s="99"/>
    </row>
    <row r="8" spans="1:7" ht="15.75" customHeight="1">
      <c r="A8" s="35"/>
      <c r="B8" s="98"/>
      <c r="C8" s="98"/>
      <c r="D8" s="98"/>
      <c r="E8" s="98"/>
      <c r="F8" s="98"/>
      <c r="G8" s="35"/>
    </row>
    <row r="9" spans="1:7" ht="15.75" customHeight="1">
      <c r="A9" s="94" t="s">
        <v>1</v>
      </c>
      <c r="B9" s="94"/>
      <c r="C9" s="94"/>
      <c r="D9" s="94"/>
      <c r="E9" s="94"/>
      <c r="F9" s="94"/>
      <c r="G9" s="35"/>
    </row>
    <row r="10" spans="1:7" ht="15.75" customHeight="1">
      <c r="A10" s="94" t="s">
        <v>0</v>
      </c>
      <c r="B10" s="94"/>
      <c r="C10" s="94"/>
      <c r="D10" s="94"/>
      <c r="E10" s="94"/>
      <c r="F10" s="94"/>
      <c r="G10" s="35"/>
    </row>
    <row r="11" spans="1:7" ht="15.75">
      <c r="A11" s="37"/>
      <c r="B11" s="94" t="s">
        <v>43</v>
      </c>
      <c r="C11" s="94"/>
      <c r="D11" s="94"/>
      <c r="E11" s="94"/>
      <c r="F11" s="94"/>
      <c r="G11" s="35"/>
    </row>
    <row r="12" spans="1:7" ht="16.5" customHeight="1">
      <c r="A12" s="37"/>
      <c r="B12" s="94" t="s">
        <v>41</v>
      </c>
      <c r="C12" s="94"/>
      <c r="D12" s="94"/>
      <c r="E12" s="94"/>
      <c r="F12" s="94"/>
      <c r="G12" s="35"/>
    </row>
    <row r="13" spans="1:7" ht="15.75">
      <c r="A13" s="37"/>
      <c r="B13" s="94" t="s">
        <v>52</v>
      </c>
      <c r="C13" s="94"/>
      <c r="D13" s="94"/>
      <c r="E13" s="94"/>
      <c r="F13" s="94"/>
      <c r="G13" s="35"/>
    </row>
    <row r="14" spans="1:7" ht="15.75">
      <c r="A14" s="37" t="s">
        <v>2</v>
      </c>
      <c r="B14" s="37" t="s">
        <v>123</v>
      </c>
      <c r="C14" s="37"/>
      <c r="D14" s="37"/>
      <c r="E14" s="37"/>
      <c r="F14" s="37"/>
      <c r="G14" s="35"/>
    </row>
    <row r="15" spans="1:7" ht="15.75" hidden="1">
      <c r="A15" s="35"/>
      <c r="B15" s="47"/>
      <c r="C15" s="47"/>
      <c r="D15" s="47"/>
      <c r="E15" s="47"/>
      <c r="F15" s="47"/>
      <c r="G15" s="35"/>
    </row>
    <row r="16" spans="1:7" ht="67.5" customHeight="1">
      <c r="A16" s="122" t="s">
        <v>3</v>
      </c>
      <c r="B16" s="122" t="s">
        <v>4</v>
      </c>
      <c r="C16" s="122" t="s">
        <v>67</v>
      </c>
      <c r="D16" s="122" t="s">
        <v>83</v>
      </c>
      <c r="E16" s="122" t="s">
        <v>82</v>
      </c>
      <c r="F16" s="122" t="s">
        <v>81</v>
      </c>
      <c r="G16" s="122" t="s">
        <v>122</v>
      </c>
    </row>
    <row r="17" spans="1:7" ht="15.75">
      <c r="A17" s="49">
        <v>1</v>
      </c>
      <c r="B17" s="50">
        <v>2</v>
      </c>
      <c r="C17" s="49"/>
      <c r="D17" s="49"/>
      <c r="E17" s="49">
        <v>3</v>
      </c>
      <c r="F17" s="49">
        <v>4</v>
      </c>
      <c r="G17" s="49">
        <v>3</v>
      </c>
    </row>
    <row r="18" spans="1:7" ht="15.75">
      <c r="A18" s="51"/>
      <c r="B18" s="65" t="s">
        <v>5</v>
      </c>
      <c r="C18" s="52"/>
      <c r="D18" s="52"/>
      <c r="E18" s="52"/>
      <c r="F18" s="65"/>
      <c r="G18" s="52"/>
    </row>
    <row r="19" spans="1:7" ht="15.75">
      <c r="A19" s="52">
        <v>1100</v>
      </c>
      <c r="B19" s="52" t="s">
        <v>64</v>
      </c>
      <c r="C19" s="53">
        <v>12.87</v>
      </c>
      <c r="D19" s="53">
        <v>18.4</v>
      </c>
      <c r="E19" s="53">
        <f aca="true" t="shared" si="0" ref="E19:E32">ROUND(D19/2,2)</f>
        <v>9.2</v>
      </c>
      <c r="F19" s="53">
        <v>10.48</v>
      </c>
      <c r="G19" s="53">
        <f>F19*2</f>
        <v>20.96</v>
      </c>
    </row>
    <row r="20" spans="1:7" ht="15.75">
      <c r="A20" s="52">
        <v>1200</v>
      </c>
      <c r="B20" s="54" t="s">
        <v>65</v>
      </c>
      <c r="C20" s="53">
        <v>3.11</v>
      </c>
      <c r="D20" s="53">
        <v>4.34</v>
      </c>
      <c r="E20" s="53">
        <f t="shared" si="0"/>
        <v>2.17</v>
      </c>
      <c r="F20" s="53">
        <v>2.47</v>
      </c>
      <c r="G20" s="53">
        <f aca="true" t="shared" si="1" ref="G20:G31">F20*2</f>
        <v>4.94</v>
      </c>
    </row>
    <row r="21" spans="1:7" ht="15.75">
      <c r="A21" s="52">
        <v>2222</v>
      </c>
      <c r="B21" s="54" t="s">
        <v>26</v>
      </c>
      <c r="C21" s="53">
        <v>1.1</v>
      </c>
      <c r="D21" s="53">
        <f aca="true" t="shared" si="2" ref="D21:D32">ROUND(C21/0.702804,2)</f>
        <v>1.57</v>
      </c>
      <c r="E21" s="53">
        <f t="shared" si="0"/>
        <v>0.79</v>
      </c>
      <c r="F21" s="53">
        <f aca="true" t="shared" si="3" ref="F21:F32">E21</f>
        <v>0.79</v>
      </c>
      <c r="G21" s="53">
        <f t="shared" si="1"/>
        <v>1.58</v>
      </c>
    </row>
    <row r="22" spans="1:7" ht="15.75">
      <c r="A22" s="52">
        <v>2223</v>
      </c>
      <c r="B22" s="54" t="s">
        <v>27</v>
      </c>
      <c r="C22" s="53">
        <v>0.64</v>
      </c>
      <c r="D22" s="53">
        <f t="shared" si="2"/>
        <v>0.91</v>
      </c>
      <c r="E22" s="53">
        <f t="shared" si="0"/>
        <v>0.46</v>
      </c>
      <c r="F22" s="53">
        <f t="shared" si="3"/>
        <v>0.46</v>
      </c>
      <c r="G22" s="53">
        <f t="shared" si="1"/>
        <v>0.92</v>
      </c>
    </row>
    <row r="23" spans="1:7" ht="15.75">
      <c r="A23" s="52">
        <v>2231</v>
      </c>
      <c r="B23" s="54" t="s">
        <v>44</v>
      </c>
      <c r="C23" s="53">
        <v>0.3</v>
      </c>
      <c r="D23" s="53">
        <f t="shared" si="2"/>
        <v>0.43</v>
      </c>
      <c r="E23" s="53">
        <f t="shared" si="0"/>
        <v>0.22</v>
      </c>
      <c r="F23" s="53">
        <f t="shared" si="3"/>
        <v>0.22</v>
      </c>
      <c r="G23" s="53">
        <f t="shared" si="1"/>
        <v>0.44</v>
      </c>
    </row>
    <row r="24" spans="1:7" ht="15.75">
      <c r="A24" s="52">
        <v>2243</v>
      </c>
      <c r="B24" s="54" t="s">
        <v>31</v>
      </c>
      <c r="C24" s="53">
        <v>0.26</v>
      </c>
      <c r="D24" s="53">
        <f t="shared" si="2"/>
        <v>0.37</v>
      </c>
      <c r="E24" s="53">
        <f t="shared" si="0"/>
        <v>0.19</v>
      </c>
      <c r="F24" s="53">
        <f t="shared" si="3"/>
        <v>0.19</v>
      </c>
      <c r="G24" s="53">
        <f t="shared" si="1"/>
        <v>0.38</v>
      </c>
    </row>
    <row r="25" spans="1:7" ht="15.75">
      <c r="A25" s="52">
        <v>2244</v>
      </c>
      <c r="B25" s="54" t="s">
        <v>13</v>
      </c>
      <c r="C25" s="53">
        <v>0.13</v>
      </c>
      <c r="D25" s="53">
        <f t="shared" si="2"/>
        <v>0.18</v>
      </c>
      <c r="E25" s="53">
        <f t="shared" si="0"/>
        <v>0.09</v>
      </c>
      <c r="F25" s="53">
        <f t="shared" si="3"/>
        <v>0.09</v>
      </c>
      <c r="G25" s="53">
        <f t="shared" si="1"/>
        <v>0.18</v>
      </c>
    </row>
    <row r="26" spans="1:7" ht="15" customHeight="1">
      <c r="A26" s="52">
        <v>2251</v>
      </c>
      <c r="B26" s="54" t="s">
        <v>10</v>
      </c>
      <c r="C26" s="53">
        <v>0.84</v>
      </c>
      <c r="D26" s="53">
        <f t="shared" si="2"/>
        <v>1.2</v>
      </c>
      <c r="E26" s="53">
        <f t="shared" si="0"/>
        <v>0.6</v>
      </c>
      <c r="F26" s="53">
        <f t="shared" si="3"/>
        <v>0.6</v>
      </c>
      <c r="G26" s="53">
        <f t="shared" si="1"/>
        <v>1.2</v>
      </c>
    </row>
    <row r="27" spans="1:7" ht="15.75">
      <c r="A27" s="52">
        <v>2279</v>
      </c>
      <c r="B27" s="54" t="s">
        <v>16</v>
      </c>
      <c r="C27" s="53">
        <v>0.07</v>
      </c>
      <c r="D27" s="53">
        <f t="shared" si="2"/>
        <v>0.1</v>
      </c>
      <c r="E27" s="53">
        <f t="shared" si="0"/>
        <v>0.05</v>
      </c>
      <c r="F27" s="53">
        <f t="shared" si="3"/>
        <v>0.05</v>
      </c>
      <c r="G27" s="53">
        <f t="shared" si="1"/>
        <v>0.1</v>
      </c>
    </row>
    <row r="28" spans="1:7" ht="14.25" customHeight="1">
      <c r="A28" s="52">
        <v>2321</v>
      </c>
      <c r="B28" s="54" t="s">
        <v>19</v>
      </c>
      <c r="C28" s="53">
        <v>1.83</v>
      </c>
      <c r="D28" s="53">
        <f t="shared" si="2"/>
        <v>2.6</v>
      </c>
      <c r="E28" s="53">
        <f t="shared" si="0"/>
        <v>1.3</v>
      </c>
      <c r="F28" s="53">
        <f t="shared" si="3"/>
        <v>1.3</v>
      </c>
      <c r="G28" s="53">
        <f t="shared" si="1"/>
        <v>2.6</v>
      </c>
    </row>
    <row r="29" spans="1:7" ht="15.75">
      <c r="A29" s="52">
        <v>2362</v>
      </c>
      <c r="B29" s="54" t="s">
        <v>45</v>
      </c>
      <c r="C29" s="53">
        <v>0.1</v>
      </c>
      <c r="D29" s="53">
        <f t="shared" si="2"/>
        <v>0.14</v>
      </c>
      <c r="E29" s="53">
        <f t="shared" si="0"/>
        <v>0.07</v>
      </c>
      <c r="F29" s="53">
        <f t="shared" si="3"/>
        <v>0.07</v>
      </c>
      <c r="G29" s="53">
        <f t="shared" si="1"/>
        <v>0.14</v>
      </c>
    </row>
    <row r="30" spans="1:7" ht="15.75">
      <c r="A30" s="52">
        <v>2363</v>
      </c>
      <c r="B30" s="54" t="s">
        <v>38</v>
      </c>
      <c r="C30" s="53">
        <v>37.4</v>
      </c>
      <c r="D30" s="53">
        <f t="shared" si="2"/>
        <v>53.22</v>
      </c>
      <c r="E30" s="53">
        <f t="shared" si="0"/>
        <v>26.61</v>
      </c>
      <c r="F30" s="53">
        <f t="shared" si="3"/>
        <v>26.61</v>
      </c>
      <c r="G30" s="53">
        <f t="shared" si="1"/>
        <v>53.22</v>
      </c>
    </row>
    <row r="31" spans="1:7" ht="15.75">
      <c r="A31" s="52">
        <v>2370</v>
      </c>
      <c r="B31" s="54" t="s">
        <v>46</v>
      </c>
      <c r="C31" s="53">
        <v>0.01</v>
      </c>
      <c r="D31" s="53">
        <f t="shared" si="2"/>
        <v>0.01</v>
      </c>
      <c r="E31" s="53">
        <f t="shared" si="0"/>
        <v>0.01</v>
      </c>
      <c r="F31" s="53">
        <f t="shared" si="3"/>
        <v>0.01</v>
      </c>
      <c r="G31" s="53">
        <f t="shared" si="1"/>
        <v>0.02</v>
      </c>
    </row>
    <row r="32" spans="1:7" ht="15.75">
      <c r="A32" s="52">
        <v>5232</v>
      </c>
      <c r="B32" s="54" t="s">
        <v>47</v>
      </c>
      <c r="C32" s="53">
        <v>0.14</v>
      </c>
      <c r="D32" s="53">
        <f t="shared" si="2"/>
        <v>0.2</v>
      </c>
      <c r="E32" s="53">
        <f t="shared" si="0"/>
        <v>0.1</v>
      </c>
      <c r="F32" s="53">
        <f t="shared" si="3"/>
        <v>0.1</v>
      </c>
      <c r="G32" s="53">
        <f>F32*2</f>
        <v>0.2</v>
      </c>
    </row>
    <row r="33" spans="1:7" ht="15.75">
      <c r="A33" s="52"/>
      <c r="B33" s="66" t="s">
        <v>6</v>
      </c>
      <c r="C33" s="55">
        <f>SUM(C19:C32)</f>
        <v>58.8</v>
      </c>
      <c r="D33" s="55">
        <f>SUM(D19:D32)</f>
        <v>83.67000000000002</v>
      </c>
      <c r="E33" s="55">
        <f>SUM(E19:E32)</f>
        <v>41.86</v>
      </c>
      <c r="F33" s="55">
        <f>SUM(F19:F32)</f>
        <v>43.44</v>
      </c>
      <c r="G33" s="55">
        <f>SUM(G19:G32)</f>
        <v>86.88</v>
      </c>
    </row>
    <row r="34" spans="1:7" ht="15.75">
      <c r="A34" s="56"/>
      <c r="B34" s="52" t="s">
        <v>7</v>
      </c>
      <c r="C34" s="53"/>
      <c r="D34" s="53"/>
      <c r="E34" s="53"/>
      <c r="F34" s="52"/>
      <c r="G34" s="53"/>
    </row>
    <row r="35" spans="1:7" ht="15" customHeight="1">
      <c r="A35" s="52">
        <v>1100</v>
      </c>
      <c r="B35" s="52" t="s">
        <v>64</v>
      </c>
      <c r="C35" s="53">
        <v>10.53</v>
      </c>
      <c r="D35" s="53">
        <v>15.04</v>
      </c>
      <c r="E35" s="53">
        <f aca="true" t="shared" si="4" ref="E35:E47">ROUND(D35/2,2)</f>
        <v>7.52</v>
      </c>
      <c r="F35" s="53">
        <v>7.92</v>
      </c>
      <c r="G35" s="53">
        <f aca="true" t="shared" si="5" ref="G35:G61">F35*2</f>
        <v>15.84</v>
      </c>
    </row>
    <row r="36" spans="1:7" ht="15.75">
      <c r="A36" s="52">
        <v>1200</v>
      </c>
      <c r="B36" s="54" t="s">
        <v>65</v>
      </c>
      <c r="C36" s="53">
        <v>2.54</v>
      </c>
      <c r="D36" s="53">
        <v>3.55</v>
      </c>
      <c r="E36" s="53">
        <f t="shared" si="4"/>
        <v>1.78</v>
      </c>
      <c r="F36" s="53">
        <v>1.87</v>
      </c>
      <c r="G36" s="53">
        <f t="shared" si="5"/>
        <v>3.74</v>
      </c>
    </row>
    <row r="37" spans="1:7" ht="15.75">
      <c r="A37" s="52">
        <v>2219</v>
      </c>
      <c r="B37" s="52" t="s">
        <v>30</v>
      </c>
      <c r="C37" s="53">
        <v>0.31</v>
      </c>
      <c r="D37" s="53">
        <f aca="true" t="shared" si="6" ref="D37:D60">ROUND(C37/0.702804,2)</f>
        <v>0.44</v>
      </c>
      <c r="E37" s="53">
        <f t="shared" si="4"/>
        <v>0.22</v>
      </c>
      <c r="F37" s="53">
        <f aca="true" t="shared" si="7" ref="F37:F60">E37</f>
        <v>0.22</v>
      </c>
      <c r="G37" s="53">
        <f t="shared" si="5"/>
        <v>0.44</v>
      </c>
    </row>
    <row r="38" spans="1:7" ht="15.75">
      <c r="A38" s="52">
        <v>2234</v>
      </c>
      <c r="B38" s="54" t="s">
        <v>32</v>
      </c>
      <c r="C38" s="53">
        <v>0.02</v>
      </c>
      <c r="D38" s="53">
        <f t="shared" si="6"/>
        <v>0.03</v>
      </c>
      <c r="E38" s="53">
        <f t="shared" si="4"/>
        <v>0.02</v>
      </c>
      <c r="F38" s="53">
        <f t="shared" si="7"/>
        <v>0.02</v>
      </c>
      <c r="G38" s="53">
        <f t="shared" si="5"/>
        <v>0.04</v>
      </c>
    </row>
    <row r="39" spans="1:7" ht="15.75" customHeight="1">
      <c r="A39" s="52">
        <v>2239</v>
      </c>
      <c r="B39" s="54" t="s">
        <v>33</v>
      </c>
      <c r="C39" s="53">
        <v>0.12</v>
      </c>
      <c r="D39" s="53">
        <f t="shared" si="6"/>
        <v>0.17</v>
      </c>
      <c r="E39" s="53">
        <f t="shared" si="4"/>
        <v>0.09</v>
      </c>
      <c r="F39" s="53">
        <f t="shared" si="7"/>
        <v>0.09</v>
      </c>
      <c r="G39" s="53">
        <f t="shared" si="5"/>
        <v>0.18</v>
      </c>
    </row>
    <row r="40" spans="1:7" ht="15.75">
      <c r="A40" s="52">
        <v>2241</v>
      </c>
      <c r="B40" s="54" t="s">
        <v>34</v>
      </c>
      <c r="C40" s="53">
        <v>0.03</v>
      </c>
      <c r="D40" s="53">
        <f t="shared" si="6"/>
        <v>0.04</v>
      </c>
      <c r="E40" s="53">
        <f t="shared" si="4"/>
        <v>0.02</v>
      </c>
      <c r="F40" s="53">
        <f t="shared" si="7"/>
        <v>0.02</v>
      </c>
      <c r="G40" s="53">
        <f t="shared" si="5"/>
        <v>0.04</v>
      </c>
    </row>
    <row r="41" spans="1:7" ht="15.75">
      <c r="A41" s="52">
        <v>2242</v>
      </c>
      <c r="B41" s="54" t="s">
        <v>11</v>
      </c>
      <c r="C41" s="53">
        <v>0.1</v>
      </c>
      <c r="D41" s="53">
        <f t="shared" si="6"/>
        <v>0.14</v>
      </c>
      <c r="E41" s="53">
        <f t="shared" si="4"/>
        <v>0.07</v>
      </c>
      <c r="F41" s="53">
        <f t="shared" si="7"/>
        <v>0.07</v>
      </c>
      <c r="G41" s="53">
        <f t="shared" si="5"/>
        <v>0.14</v>
      </c>
    </row>
    <row r="42" spans="1:7" ht="15.75">
      <c r="A42" s="52">
        <v>2243</v>
      </c>
      <c r="B42" s="54" t="s">
        <v>12</v>
      </c>
      <c r="C42" s="53">
        <v>0.1</v>
      </c>
      <c r="D42" s="53">
        <f t="shared" si="6"/>
        <v>0.14</v>
      </c>
      <c r="E42" s="53">
        <f t="shared" si="4"/>
        <v>0.07</v>
      </c>
      <c r="F42" s="53">
        <f t="shared" si="7"/>
        <v>0.07</v>
      </c>
      <c r="G42" s="53">
        <f t="shared" si="5"/>
        <v>0.14</v>
      </c>
    </row>
    <row r="43" spans="1:7" ht="15.75" customHeight="1">
      <c r="A43" s="52">
        <v>2244</v>
      </c>
      <c r="B43" s="54" t="s">
        <v>13</v>
      </c>
      <c r="C43" s="53">
        <v>0.04</v>
      </c>
      <c r="D43" s="53">
        <f t="shared" si="6"/>
        <v>0.06</v>
      </c>
      <c r="E43" s="53">
        <f t="shared" si="4"/>
        <v>0.03</v>
      </c>
      <c r="F43" s="53">
        <f t="shared" si="7"/>
        <v>0.03</v>
      </c>
      <c r="G43" s="53">
        <f t="shared" si="5"/>
        <v>0.06</v>
      </c>
    </row>
    <row r="44" spans="1:7" ht="15.75" customHeight="1">
      <c r="A44" s="52">
        <v>2247</v>
      </c>
      <c r="B44" s="65" t="s">
        <v>14</v>
      </c>
      <c r="C44" s="53">
        <v>0.03</v>
      </c>
      <c r="D44" s="53">
        <f t="shared" si="6"/>
        <v>0.04</v>
      </c>
      <c r="E44" s="53">
        <f t="shared" si="4"/>
        <v>0.02</v>
      </c>
      <c r="F44" s="53">
        <f t="shared" si="7"/>
        <v>0.02</v>
      </c>
      <c r="G44" s="53">
        <f t="shared" si="5"/>
        <v>0.04</v>
      </c>
    </row>
    <row r="45" spans="1:7" ht="15.75">
      <c r="A45" s="52">
        <v>2251</v>
      </c>
      <c r="B45" s="54" t="s">
        <v>10</v>
      </c>
      <c r="C45" s="53">
        <v>0.23</v>
      </c>
      <c r="D45" s="53">
        <f t="shared" si="6"/>
        <v>0.33</v>
      </c>
      <c r="E45" s="53">
        <f t="shared" si="4"/>
        <v>0.17</v>
      </c>
      <c r="F45" s="53">
        <f t="shared" si="7"/>
        <v>0.17</v>
      </c>
      <c r="G45" s="53">
        <f t="shared" si="5"/>
        <v>0.34</v>
      </c>
    </row>
    <row r="46" spans="1:7" ht="15.75">
      <c r="A46" s="52">
        <v>2259</v>
      </c>
      <c r="B46" s="54" t="s">
        <v>35</v>
      </c>
      <c r="C46" s="53">
        <v>0.01</v>
      </c>
      <c r="D46" s="53">
        <f t="shared" si="6"/>
        <v>0.01</v>
      </c>
      <c r="E46" s="53">
        <f t="shared" si="4"/>
        <v>0.01</v>
      </c>
      <c r="F46" s="53">
        <f t="shared" si="7"/>
        <v>0.01</v>
      </c>
      <c r="G46" s="53">
        <f t="shared" si="5"/>
        <v>0.02</v>
      </c>
    </row>
    <row r="47" spans="1:7" ht="17.25" customHeight="1">
      <c r="A47" s="52">
        <v>2262</v>
      </c>
      <c r="B47" s="54" t="s">
        <v>15</v>
      </c>
      <c r="C47" s="53">
        <v>0.24</v>
      </c>
      <c r="D47" s="53">
        <f t="shared" si="6"/>
        <v>0.34</v>
      </c>
      <c r="E47" s="53">
        <f t="shared" si="4"/>
        <v>0.17</v>
      </c>
      <c r="F47" s="53">
        <f t="shared" si="7"/>
        <v>0.17</v>
      </c>
      <c r="G47" s="53">
        <f t="shared" si="5"/>
        <v>0.34</v>
      </c>
    </row>
    <row r="48" spans="1:7" ht="15.75">
      <c r="A48" s="52">
        <v>2264</v>
      </c>
      <c r="B48" s="54" t="s">
        <v>40</v>
      </c>
      <c r="C48" s="53">
        <v>0.01</v>
      </c>
      <c r="D48" s="53">
        <f t="shared" si="6"/>
        <v>0.01</v>
      </c>
      <c r="E48" s="53">
        <f aca="true" t="shared" si="8" ref="E48:E60">ROUND(D48/2,2)</f>
        <v>0.01</v>
      </c>
      <c r="F48" s="53">
        <f t="shared" si="7"/>
        <v>0.01</v>
      </c>
      <c r="G48" s="53">
        <f t="shared" si="5"/>
        <v>0.02</v>
      </c>
    </row>
    <row r="49" spans="1:7" ht="15.75">
      <c r="A49" s="52">
        <v>2279</v>
      </c>
      <c r="B49" s="54" t="s">
        <v>16</v>
      </c>
      <c r="C49" s="53">
        <v>0.04</v>
      </c>
      <c r="D49" s="53">
        <f t="shared" si="6"/>
        <v>0.06</v>
      </c>
      <c r="E49" s="53">
        <f t="shared" si="8"/>
        <v>0.03</v>
      </c>
      <c r="F49" s="53">
        <f t="shared" si="7"/>
        <v>0.03</v>
      </c>
      <c r="G49" s="53">
        <f t="shared" si="5"/>
        <v>0.06</v>
      </c>
    </row>
    <row r="50" spans="1:7" ht="15.75">
      <c r="A50" s="52">
        <v>2311</v>
      </c>
      <c r="B50" s="54" t="s">
        <v>17</v>
      </c>
      <c r="C50" s="53">
        <v>0.16</v>
      </c>
      <c r="D50" s="53">
        <f t="shared" si="6"/>
        <v>0.23</v>
      </c>
      <c r="E50" s="53">
        <f t="shared" si="8"/>
        <v>0.12</v>
      </c>
      <c r="F50" s="53">
        <f t="shared" si="7"/>
        <v>0.12</v>
      </c>
      <c r="G50" s="53">
        <f t="shared" si="5"/>
        <v>0.24</v>
      </c>
    </row>
    <row r="51" spans="1:7" ht="15.75">
      <c r="A51" s="52">
        <v>2312</v>
      </c>
      <c r="B51" s="54" t="s">
        <v>18</v>
      </c>
      <c r="C51" s="53">
        <v>0.03</v>
      </c>
      <c r="D51" s="53">
        <f t="shared" si="6"/>
        <v>0.04</v>
      </c>
      <c r="E51" s="53">
        <f t="shared" si="8"/>
        <v>0.02</v>
      </c>
      <c r="F51" s="53">
        <f t="shared" si="7"/>
        <v>0.02</v>
      </c>
      <c r="G51" s="53">
        <f t="shared" si="5"/>
        <v>0.04</v>
      </c>
    </row>
    <row r="52" spans="1:7" ht="15.75">
      <c r="A52" s="52">
        <v>2322</v>
      </c>
      <c r="B52" s="54" t="s">
        <v>20</v>
      </c>
      <c r="C52" s="53">
        <v>0.62</v>
      </c>
      <c r="D52" s="53">
        <f t="shared" si="6"/>
        <v>0.88</v>
      </c>
      <c r="E52" s="53">
        <f t="shared" si="8"/>
        <v>0.44</v>
      </c>
      <c r="F52" s="53">
        <f t="shared" si="7"/>
        <v>0.44</v>
      </c>
      <c r="G52" s="53">
        <f t="shared" si="5"/>
        <v>0.88</v>
      </c>
    </row>
    <row r="53" spans="1:7" ht="15" customHeight="1">
      <c r="A53" s="52">
        <v>2350</v>
      </c>
      <c r="B53" s="54" t="s">
        <v>21</v>
      </c>
      <c r="C53" s="53">
        <v>0.63</v>
      </c>
      <c r="D53" s="53">
        <f t="shared" si="6"/>
        <v>0.9</v>
      </c>
      <c r="E53" s="53">
        <f t="shared" si="8"/>
        <v>0.45</v>
      </c>
      <c r="F53" s="53">
        <f t="shared" si="7"/>
        <v>0.45</v>
      </c>
      <c r="G53" s="53">
        <f t="shared" si="5"/>
        <v>0.9</v>
      </c>
    </row>
    <row r="54" spans="1:7" ht="15.75">
      <c r="A54" s="52">
        <v>2361</v>
      </c>
      <c r="B54" s="54" t="s">
        <v>22</v>
      </c>
      <c r="C54" s="53">
        <v>0.19</v>
      </c>
      <c r="D54" s="53">
        <f t="shared" si="6"/>
        <v>0.27</v>
      </c>
      <c r="E54" s="53">
        <f t="shared" si="8"/>
        <v>0.14</v>
      </c>
      <c r="F54" s="53">
        <f t="shared" si="7"/>
        <v>0.14</v>
      </c>
      <c r="G54" s="53">
        <f t="shared" si="5"/>
        <v>0.28</v>
      </c>
    </row>
    <row r="55" spans="1:7" ht="15.75">
      <c r="A55" s="52">
        <v>2400</v>
      </c>
      <c r="B55" s="54" t="s">
        <v>28</v>
      </c>
      <c r="C55" s="53">
        <v>0.03</v>
      </c>
      <c r="D55" s="53">
        <f t="shared" si="6"/>
        <v>0.04</v>
      </c>
      <c r="E55" s="53">
        <f t="shared" si="8"/>
        <v>0.02</v>
      </c>
      <c r="F55" s="53">
        <f t="shared" si="7"/>
        <v>0.02</v>
      </c>
      <c r="G55" s="53">
        <f t="shared" si="5"/>
        <v>0.04</v>
      </c>
    </row>
    <row r="56" spans="1:7" ht="15.75">
      <c r="A56" s="52">
        <v>2512</v>
      </c>
      <c r="B56" s="54" t="s">
        <v>39</v>
      </c>
      <c r="C56" s="53">
        <v>16.4</v>
      </c>
      <c r="D56" s="53">
        <v>23.37</v>
      </c>
      <c r="E56" s="53">
        <v>11.68</v>
      </c>
      <c r="F56" s="53">
        <v>12.16</v>
      </c>
      <c r="G56" s="53">
        <f t="shared" si="5"/>
        <v>24.32</v>
      </c>
    </row>
    <row r="57" spans="1:7" ht="15.75">
      <c r="A57" s="52">
        <v>2515</v>
      </c>
      <c r="B57" s="54" t="s">
        <v>23</v>
      </c>
      <c r="C57" s="53">
        <v>0.04</v>
      </c>
      <c r="D57" s="53">
        <f t="shared" si="6"/>
        <v>0.06</v>
      </c>
      <c r="E57" s="53">
        <f t="shared" si="8"/>
        <v>0.03</v>
      </c>
      <c r="F57" s="53">
        <f t="shared" si="7"/>
        <v>0.03</v>
      </c>
      <c r="G57" s="53">
        <f t="shared" si="5"/>
        <v>0.06</v>
      </c>
    </row>
    <row r="58" spans="1:7" ht="15.75">
      <c r="A58" s="52">
        <v>2519</v>
      </c>
      <c r="B58" s="54" t="s">
        <v>25</v>
      </c>
      <c r="C58" s="53">
        <v>0.01</v>
      </c>
      <c r="D58" s="53">
        <f t="shared" si="6"/>
        <v>0.01</v>
      </c>
      <c r="E58" s="53">
        <f t="shared" si="8"/>
        <v>0.01</v>
      </c>
      <c r="F58" s="53">
        <f t="shared" si="7"/>
        <v>0.01</v>
      </c>
      <c r="G58" s="53">
        <f t="shared" si="5"/>
        <v>0.02</v>
      </c>
    </row>
    <row r="59" spans="1:7" ht="15.75">
      <c r="A59" s="52">
        <v>5232</v>
      </c>
      <c r="B59" s="54" t="s">
        <v>24</v>
      </c>
      <c r="C59" s="53">
        <v>1.74</v>
      </c>
      <c r="D59" s="53">
        <f t="shared" si="6"/>
        <v>2.48</v>
      </c>
      <c r="E59" s="53">
        <f t="shared" si="8"/>
        <v>1.24</v>
      </c>
      <c r="F59" s="53">
        <v>1.27</v>
      </c>
      <c r="G59" s="53">
        <f t="shared" si="5"/>
        <v>2.54</v>
      </c>
    </row>
    <row r="60" spans="1:7" ht="15.75">
      <c r="A60" s="52">
        <v>5240</v>
      </c>
      <c r="B60" s="54" t="s">
        <v>36</v>
      </c>
      <c r="C60" s="53">
        <v>0.3</v>
      </c>
      <c r="D60" s="53">
        <f t="shared" si="6"/>
        <v>0.43</v>
      </c>
      <c r="E60" s="53">
        <f t="shared" si="8"/>
        <v>0.22</v>
      </c>
      <c r="F60" s="53">
        <f t="shared" si="7"/>
        <v>0.22</v>
      </c>
      <c r="G60" s="53">
        <f t="shared" si="5"/>
        <v>0.44</v>
      </c>
    </row>
    <row r="61" spans="1:7" ht="15.75">
      <c r="A61" s="52">
        <v>5250</v>
      </c>
      <c r="B61" s="54" t="s">
        <v>37</v>
      </c>
      <c r="C61" s="53">
        <v>1.22</v>
      </c>
      <c r="D61" s="53">
        <v>1.86</v>
      </c>
      <c r="E61" s="53">
        <v>0.86</v>
      </c>
      <c r="F61" s="53">
        <v>1</v>
      </c>
      <c r="G61" s="53">
        <f t="shared" si="5"/>
        <v>2</v>
      </c>
    </row>
    <row r="62" spans="1:7" ht="15.75">
      <c r="A62" s="56"/>
      <c r="B62" s="67" t="s">
        <v>8</v>
      </c>
      <c r="C62" s="55">
        <f>SUM(C35:C61)</f>
        <v>35.71999999999999</v>
      </c>
      <c r="D62" s="55">
        <f>SUM(D35:D61)</f>
        <v>50.96999999999999</v>
      </c>
      <c r="E62" s="55">
        <f>SUM(E35:E61)</f>
        <v>25.459999999999994</v>
      </c>
      <c r="F62" s="55">
        <f>SUM(F35:F61)</f>
        <v>26.599999999999994</v>
      </c>
      <c r="G62" s="55">
        <f>SUM(G35:G61)</f>
        <v>53.19999999999999</v>
      </c>
    </row>
    <row r="63" spans="1:7" ht="15.75">
      <c r="A63" s="56"/>
      <c r="B63" s="67" t="s">
        <v>29</v>
      </c>
      <c r="C63" s="55">
        <f>C62+C33</f>
        <v>94.51999999999998</v>
      </c>
      <c r="D63" s="55">
        <f>D62+D33</f>
        <v>134.64000000000001</v>
      </c>
      <c r="E63" s="55">
        <f>E62+E33</f>
        <v>67.32</v>
      </c>
      <c r="F63" s="55">
        <f>F62+F33</f>
        <v>70.03999999999999</v>
      </c>
      <c r="G63" s="55">
        <f>G62+G33</f>
        <v>140.07999999999998</v>
      </c>
    </row>
    <row r="64" spans="1:7" ht="15.75">
      <c r="A64" s="43"/>
      <c r="B64" s="45"/>
      <c r="C64" s="35"/>
      <c r="D64" s="35"/>
      <c r="E64" s="35"/>
      <c r="F64" s="35"/>
      <c r="G64" s="35"/>
    </row>
    <row r="65" spans="1:7" ht="15.75" customHeight="1">
      <c r="A65" s="109" t="s">
        <v>68</v>
      </c>
      <c r="B65" s="110"/>
      <c r="C65" s="48">
        <v>68</v>
      </c>
      <c r="D65" s="48">
        <v>68</v>
      </c>
      <c r="E65" s="48">
        <v>34</v>
      </c>
      <c r="F65" s="48">
        <v>34</v>
      </c>
      <c r="G65" s="48">
        <v>68</v>
      </c>
    </row>
    <row r="66" spans="1:7" ht="15.75">
      <c r="A66" s="109" t="s">
        <v>126</v>
      </c>
      <c r="B66" s="110"/>
      <c r="C66" s="58">
        <f>C63/C65</f>
        <v>1.3899999999999997</v>
      </c>
      <c r="D66" s="58">
        <f>D63/D65</f>
        <v>1.9800000000000002</v>
      </c>
      <c r="E66" s="58">
        <f>E63/E65</f>
        <v>1.9799999999999998</v>
      </c>
      <c r="F66" s="58">
        <f>F63/F65</f>
        <v>2.0599999999999996</v>
      </c>
      <c r="G66" s="58">
        <f>G63/G65</f>
        <v>2.0599999999999996</v>
      </c>
    </row>
    <row r="67" spans="1:7" ht="15.75">
      <c r="A67" s="45"/>
      <c r="B67" s="44"/>
      <c r="C67" s="35"/>
      <c r="D67" s="35"/>
      <c r="E67" s="35"/>
      <c r="F67" s="44"/>
      <c r="G67" s="35"/>
    </row>
    <row r="68" spans="1:7" s="4" customFormat="1" ht="19.5" customHeight="1">
      <c r="A68" s="109" t="s">
        <v>69</v>
      </c>
      <c r="B68" s="110"/>
      <c r="C68" s="57"/>
      <c r="D68" s="57"/>
      <c r="E68" s="59"/>
      <c r="F68" s="60"/>
      <c r="G68" s="60"/>
    </row>
    <row r="69" spans="1:7" s="4" customFormat="1" ht="15.75">
      <c r="A69" s="109" t="s">
        <v>127</v>
      </c>
      <c r="B69" s="110"/>
      <c r="C69" s="57"/>
      <c r="D69" s="57"/>
      <c r="E69" s="59"/>
      <c r="F69" s="60"/>
      <c r="G69" s="60"/>
    </row>
    <row r="70" spans="1:7" ht="13.5" customHeight="1">
      <c r="A70" s="61"/>
      <c r="B70" s="44"/>
      <c r="C70" s="44"/>
      <c r="D70" s="44"/>
      <c r="E70" s="44"/>
      <c r="F70" s="46"/>
      <c r="G70" s="35"/>
    </row>
    <row r="71" spans="1:7" s="4" customFormat="1" ht="17.25" customHeight="1">
      <c r="A71" s="62" t="s">
        <v>70</v>
      </c>
      <c r="B71" s="62"/>
      <c r="C71" s="62"/>
      <c r="D71" s="62"/>
      <c r="E71" s="62"/>
      <c r="F71" s="62"/>
      <c r="G71" s="62"/>
    </row>
    <row r="72" spans="1:7" s="4" customFormat="1" ht="12.75" customHeight="1">
      <c r="A72" s="62"/>
      <c r="B72" s="62"/>
      <c r="C72" s="62"/>
      <c r="D72" s="62"/>
      <c r="E72" s="62"/>
      <c r="F72" s="62"/>
      <c r="G72" s="62"/>
    </row>
    <row r="73" spans="1:7" s="4" customFormat="1" ht="15" customHeight="1">
      <c r="A73" s="62" t="s">
        <v>85</v>
      </c>
      <c r="B73" s="63"/>
      <c r="C73" s="63"/>
      <c r="D73" s="63"/>
      <c r="E73" s="63"/>
      <c r="F73" s="62"/>
      <c r="G73" s="62"/>
    </row>
    <row r="74" spans="1:7" s="4" customFormat="1" ht="14.25" customHeight="1">
      <c r="A74" s="62"/>
      <c r="B74" s="64" t="s">
        <v>71</v>
      </c>
      <c r="C74" s="64"/>
      <c r="D74" s="64"/>
      <c r="E74" s="64"/>
      <c r="F74" s="62"/>
      <c r="G74" s="62"/>
    </row>
  </sheetData>
  <sheetProtection/>
  <mergeCells count="11">
    <mergeCell ref="A69:B69"/>
    <mergeCell ref="A66:B66"/>
    <mergeCell ref="A9:F9"/>
    <mergeCell ref="A10:F10"/>
    <mergeCell ref="B11:F11"/>
    <mergeCell ref="B12:F12"/>
    <mergeCell ref="B13:F13"/>
    <mergeCell ref="A65:B65"/>
    <mergeCell ref="A7:G7"/>
    <mergeCell ref="B8:F8"/>
    <mergeCell ref="A68:B68"/>
  </mergeCells>
  <printOptions/>
  <pageMargins left="0.9453125" right="0.5671875" top="0.7104166666666667" bottom="0.984251968503937" header="0.5118110236220472" footer="0.5118110236220472"/>
  <pageSetup firstPageNumber="7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4"/>
  <sheetViews>
    <sheetView view="pageLayout" workbookViewId="0" topLeftCell="A1">
      <selection activeCell="G3" sqref="G3"/>
    </sheetView>
  </sheetViews>
  <sheetFormatPr defaultColWidth="9.140625" defaultRowHeight="12.75"/>
  <cols>
    <col min="1" max="1" width="13.28125" style="35" customWidth="1"/>
    <col min="2" max="2" width="99.7109375" style="35" customWidth="1"/>
    <col min="3" max="3" width="14.28125" style="35" hidden="1" customWidth="1"/>
    <col min="4" max="4" width="11.00390625" style="35" hidden="1" customWidth="1"/>
    <col min="5" max="6" width="21.57421875" style="35" hidden="1" customWidth="1"/>
    <col min="7" max="7" width="40.421875" style="35" customWidth="1"/>
    <col min="8" max="16384" width="9.140625" style="35" customWidth="1"/>
  </cols>
  <sheetData>
    <row r="1" spans="2:7" ht="15.75">
      <c r="B1" s="43"/>
      <c r="C1" s="43"/>
      <c r="D1" s="43"/>
      <c r="E1" s="43"/>
      <c r="F1" s="43"/>
      <c r="G1" s="43" t="s">
        <v>61</v>
      </c>
    </row>
    <row r="2" spans="2:7" ht="15.75">
      <c r="B2" s="43"/>
      <c r="C2" s="43"/>
      <c r="D2" s="43"/>
      <c r="E2" s="43"/>
      <c r="F2" s="43"/>
      <c r="G2" s="43" t="s">
        <v>62</v>
      </c>
    </row>
    <row r="3" spans="2:7" ht="15.75">
      <c r="B3" s="43"/>
      <c r="C3" s="43"/>
      <c r="D3" s="43"/>
      <c r="E3" s="43"/>
      <c r="F3" s="44" t="s">
        <v>63</v>
      </c>
      <c r="G3" s="124" t="s">
        <v>63</v>
      </c>
    </row>
    <row r="4" spans="2:7" ht="15.75">
      <c r="B4" s="43"/>
      <c r="C4" s="43"/>
      <c r="D4" s="43"/>
      <c r="E4" s="43"/>
      <c r="F4" s="43"/>
      <c r="G4" s="43" t="s">
        <v>66</v>
      </c>
    </row>
    <row r="5" spans="5:7" ht="15.75">
      <c r="E5" s="45"/>
      <c r="F5" s="45"/>
      <c r="G5" s="43" t="s">
        <v>84</v>
      </c>
    </row>
    <row r="6" ht="15.75">
      <c r="G6" s="42"/>
    </row>
    <row r="7" spans="1:7" ht="18.75">
      <c r="A7" s="99" t="s">
        <v>9</v>
      </c>
      <c r="B7" s="99"/>
      <c r="C7" s="99"/>
      <c r="D7" s="99"/>
      <c r="E7" s="99"/>
      <c r="F7" s="99"/>
      <c r="G7" s="99"/>
    </row>
    <row r="8" spans="2:7" ht="15.75">
      <c r="B8" s="98"/>
      <c r="C8" s="98"/>
      <c r="D8" s="98"/>
      <c r="E8" s="98"/>
      <c r="F8" s="98"/>
      <c r="G8" s="98"/>
    </row>
    <row r="9" spans="1:7" ht="15.75" customHeight="1">
      <c r="A9" s="94" t="s">
        <v>1</v>
      </c>
      <c r="B9" s="94"/>
      <c r="C9" s="94"/>
      <c r="D9" s="94"/>
      <c r="E9" s="94"/>
      <c r="F9" s="94"/>
      <c r="G9" s="94"/>
    </row>
    <row r="10" spans="1:7" ht="15.75">
      <c r="A10" s="94" t="s">
        <v>0</v>
      </c>
      <c r="B10" s="94"/>
      <c r="C10" s="94"/>
      <c r="D10" s="94"/>
      <c r="E10" s="94"/>
      <c r="F10" s="94"/>
      <c r="G10" s="94"/>
    </row>
    <row r="11" spans="1:7" ht="15.75">
      <c r="A11" s="37"/>
      <c r="B11" s="94" t="s">
        <v>43</v>
      </c>
      <c r="C11" s="94"/>
      <c r="D11" s="94"/>
      <c r="E11" s="94"/>
      <c r="F11" s="94"/>
      <c r="G11" s="94"/>
    </row>
    <row r="12" spans="1:7" ht="15.75">
      <c r="A12" s="37"/>
      <c r="B12" s="94" t="s">
        <v>53</v>
      </c>
      <c r="C12" s="94"/>
      <c r="D12" s="94"/>
      <c r="E12" s="94"/>
      <c r="F12" s="94"/>
      <c r="G12" s="94"/>
    </row>
    <row r="13" spans="1:7" ht="15.75">
      <c r="A13" s="37"/>
      <c r="B13" s="94" t="s">
        <v>54</v>
      </c>
      <c r="C13" s="94"/>
      <c r="D13" s="94"/>
      <c r="E13" s="94"/>
      <c r="F13" s="94"/>
      <c r="G13" s="94"/>
    </row>
    <row r="14" spans="1:7" ht="15.75">
      <c r="A14" s="37" t="s">
        <v>2</v>
      </c>
      <c r="B14" s="37" t="s">
        <v>123</v>
      </c>
      <c r="C14" s="37"/>
      <c r="D14" s="37"/>
      <c r="E14" s="37"/>
      <c r="F14" s="37"/>
      <c r="G14" s="37"/>
    </row>
    <row r="15" spans="2:7" ht="15.75" hidden="1">
      <c r="B15" s="47"/>
      <c r="C15" s="47"/>
      <c r="D15" s="47"/>
      <c r="E15" s="47"/>
      <c r="F15" s="47"/>
      <c r="G15" s="47"/>
    </row>
    <row r="16" spans="1:7" ht="67.5" customHeight="1">
      <c r="A16" s="122" t="s">
        <v>3</v>
      </c>
      <c r="B16" s="122" t="s">
        <v>4</v>
      </c>
      <c r="C16" s="122" t="s">
        <v>67</v>
      </c>
      <c r="D16" s="122" t="s">
        <v>67</v>
      </c>
      <c r="E16" s="122" t="s">
        <v>82</v>
      </c>
      <c r="F16" s="122" t="s">
        <v>81</v>
      </c>
      <c r="G16" s="122" t="s">
        <v>125</v>
      </c>
    </row>
    <row r="17" spans="1:7" ht="15.75">
      <c r="A17" s="51">
        <v>1</v>
      </c>
      <c r="B17" s="83">
        <v>2</v>
      </c>
      <c r="C17" s="51">
        <v>4</v>
      </c>
      <c r="D17" s="51"/>
      <c r="E17" s="51">
        <v>3</v>
      </c>
      <c r="F17" s="51">
        <v>4</v>
      </c>
      <c r="G17" s="51">
        <v>3</v>
      </c>
    </row>
    <row r="18" spans="1:7" ht="15.75">
      <c r="A18" s="51"/>
      <c r="B18" s="65" t="s">
        <v>5</v>
      </c>
      <c r="C18" s="65"/>
      <c r="D18" s="65"/>
      <c r="E18" s="65"/>
      <c r="F18" s="65"/>
      <c r="G18" s="65"/>
    </row>
    <row r="19" spans="1:7" ht="15.75">
      <c r="A19" s="52">
        <v>1100</v>
      </c>
      <c r="B19" s="52" t="s">
        <v>64</v>
      </c>
      <c r="C19" s="53">
        <v>709.55</v>
      </c>
      <c r="D19" s="53">
        <f>ROUND(C19/0.702804,2)</f>
        <v>1009.6</v>
      </c>
      <c r="E19" s="53">
        <f>ROUND(D19/1994*150,2)</f>
        <v>75.95</v>
      </c>
      <c r="F19" s="53">
        <v>94.41</v>
      </c>
      <c r="G19" s="53">
        <f>F19*2</f>
        <v>188.82</v>
      </c>
    </row>
    <row r="20" spans="1:7" ht="15.75">
      <c r="A20" s="52">
        <v>1200</v>
      </c>
      <c r="B20" s="54" t="s">
        <v>65</v>
      </c>
      <c r="C20" s="53">
        <v>167.38</v>
      </c>
      <c r="D20" s="53">
        <f aca="true" t="shared" si="0" ref="D20:D32">ROUND(C20/0.702804,2)</f>
        <v>238.16</v>
      </c>
      <c r="E20" s="53">
        <f>ROUND(D20/1994*150,2)</f>
        <v>17.92</v>
      </c>
      <c r="F20" s="53">
        <v>22.27</v>
      </c>
      <c r="G20" s="53">
        <f aca="true" t="shared" si="1" ref="G20:G32">F20*2</f>
        <v>44.54</v>
      </c>
    </row>
    <row r="21" spans="1:7" ht="15.75">
      <c r="A21" s="52">
        <v>2222</v>
      </c>
      <c r="B21" s="54" t="s">
        <v>26</v>
      </c>
      <c r="C21" s="53">
        <v>60.4</v>
      </c>
      <c r="D21" s="53">
        <f t="shared" si="0"/>
        <v>85.94</v>
      </c>
      <c r="E21" s="53">
        <f aca="true" t="shared" si="2" ref="E21:E32">ROUND(D21/1994*150,2)</f>
        <v>6.46</v>
      </c>
      <c r="F21" s="53">
        <f aca="true" t="shared" si="3" ref="F21:F32">E21</f>
        <v>6.46</v>
      </c>
      <c r="G21" s="53">
        <f t="shared" si="1"/>
        <v>12.92</v>
      </c>
    </row>
    <row r="22" spans="1:7" ht="15.75">
      <c r="A22" s="52">
        <v>2223</v>
      </c>
      <c r="B22" s="54" t="s">
        <v>27</v>
      </c>
      <c r="C22" s="53">
        <v>34.84</v>
      </c>
      <c r="D22" s="53">
        <f t="shared" si="0"/>
        <v>49.57</v>
      </c>
      <c r="E22" s="53">
        <f t="shared" si="2"/>
        <v>3.73</v>
      </c>
      <c r="F22" s="53">
        <f t="shared" si="3"/>
        <v>3.73</v>
      </c>
      <c r="G22" s="53">
        <f t="shared" si="1"/>
        <v>7.46</v>
      </c>
    </row>
    <row r="23" spans="1:7" ht="15.75">
      <c r="A23" s="52">
        <v>2231</v>
      </c>
      <c r="B23" s="54" t="s">
        <v>44</v>
      </c>
      <c r="C23" s="53">
        <v>16.93</v>
      </c>
      <c r="D23" s="53">
        <f t="shared" si="0"/>
        <v>24.09</v>
      </c>
      <c r="E23" s="53">
        <f t="shared" si="2"/>
        <v>1.81</v>
      </c>
      <c r="F23" s="53">
        <f t="shared" si="3"/>
        <v>1.81</v>
      </c>
      <c r="G23" s="53">
        <f t="shared" si="1"/>
        <v>3.62</v>
      </c>
    </row>
    <row r="24" spans="1:7" ht="15.75">
      <c r="A24" s="52">
        <v>2243</v>
      </c>
      <c r="B24" s="54" t="s">
        <v>31</v>
      </c>
      <c r="C24" s="53">
        <v>14.39</v>
      </c>
      <c r="D24" s="53">
        <f t="shared" si="0"/>
        <v>20.48</v>
      </c>
      <c r="E24" s="53">
        <f t="shared" si="2"/>
        <v>1.54</v>
      </c>
      <c r="F24" s="53">
        <f t="shared" si="3"/>
        <v>1.54</v>
      </c>
      <c r="G24" s="53">
        <f t="shared" si="1"/>
        <v>3.08</v>
      </c>
    </row>
    <row r="25" spans="1:7" ht="15.75">
      <c r="A25" s="52">
        <v>2244</v>
      </c>
      <c r="B25" s="54" t="s">
        <v>13</v>
      </c>
      <c r="C25" s="53">
        <v>7.18</v>
      </c>
      <c r="D25" s="53">
        <f t="shared" si="0"/>
        <v>10.22</v>
      </c>
      <c r="E25" s="53">
        <f t="shared" si="2"/>
        <v>0.77</v>
      </c>
      <c r="F25" s="53">
        <f t="shared" si="3"/>
        <v>0.77</v>
      </c>
      <c r="G25" s="53">
        <f t="shared" si="1"/>
        <v>1.54</v>
      </c>
    </row>
    <row r="26" spans="1:7" ht="15.75">
      <c r="A26" s="52">
        <v>2251</v>
      </c>
      <c r="B26" s="54" t="s">
        <v>10</v>
      </c>
      <c r="C26" s="53">
        <v>46.05</v>
      </c>
      <c r="D26" s="53">
        <f t="shared" si="0"/>
        <v>65.52</v>
      </c>
      <c r="E26" s="53">
        <f t="shared" si="2"/>
        <v>4.93</v>
      </c>
      <c r="F26" s="53">
        <f t="shared" si="3"/>
        <v>4.93</v>
      </c>
      <c r="G26" s="53">
        <f t="shared" si="1"/>
        <v>9.86</v>
      </c>
    </row>
    <row r="27" spans="1:7" ht="15.75" customHeight="1">
      <c r="A27" s="52">
        <v>2279</v>
      </c>
      <c r="B27" s="54" t="s">
        <v>16</v>
      </c>
      <c r="C27" s="53">
        <v>3.8</v>
      </c>
      <c r="D27" s="53">
        <f t="shared" si="0"/>
        <v>5.41</v>
      </c>
      <c r="E27" s="53">
        <f t="shared" si="2"/>
        <v>0.41</v>
      </c>
      <c r="F27" s="53">
        <f t="shared" si="3"/>
        <v>0.41</v>
      </c>
      <c r="G27" s="53">
        <f t="shared" si="1"/>
        <v>0.82</v>
      </c>
    </row>
    <row r="28" spans="1:7" ht="15.75">
      <c r="A28" s="52">
        <v>2321</v>
      </c>
      <c r="B28" s="54" t="s">
        <v>19</v>
      </c>
      <c r="C28" s="53">
        <v>100.32</v>
      </c>
      <c r="D28" s="53">
        <f t="shared" si="0"/>
        <v>142.74</v>
      </c>
      <c r="E28" s="53">
        <f t="shared" si="2"/>
        <v>10.74</v>
      </c>
      <c r="F28" s="53">
        <f t="shared" si="3"/>
        <v>10.74</v>
      </c>
      <c r="G28" s="53">
        <f t="shared" si="1"/>
        <v>21.48</v>
      </c>
    </row>
    <row r="29" spans="1:7" ht="15.75">
      <c r="A29" s="52">
        <v>2362</v>
      </c>
      <c r="B29" s="54" t="s">
        <v>45</v>
      </c>
      <c r="C29" s="53">
        <v>5.71</v>
      </c>
      <c r="D29" s="53">
        <f t="shared" si="0"/>
        <v>8.12</v>
      </c>
      <c r="E29" s="53">
        <f t="shared" si="2"/>
        <v>0.61</v>
      </c>
      <c r="F29" s="53">
        <f t="shared" si="3"/>
        <v>0.61</v>
      </c>
      <c r="G29" s="53">
        <f t="shared" si="1"/>
        <v>1.22</v>
      </c>
    </row>
    <row r="30" spans="1:7" ht="15.75">
      <c r="A30" s="52">
        <v>2363</v>
      </c>
      <c r="B30" s="54" t="s">
        <v>38</v>
      </c>
      <c r="C30" s="53">
        <v>2093.7</v>
      </c>
      <c r="D30" s="53">
        <f t="shared" si="0"/>
        <v>2979.07</v>
      </c>
      <c r="E30" s="53">
        <f t="shared" si="2"/>
        <v>224.1</v>
      </c>
      <c r="F30" s="53">
        <f t="shared" si="3"/>
        <v>224.1</v>
      </c>
      <c r="G30" s="53">
        <f t="shared" si="1"/>
        <v>448.2</v>
      </c>
    </row>
    <row r="31" spans="1:7" ht="15.75">
      <c r="A31" s="52">
        <v>2370</v>
      </c>
      <c r="B31" s="54" t="s">
        <v>46</v>
      </c>
      <c r="C31" s="53">
        <v>0.67</v>
      </c>
      <c r="D31" s="53">
        <f t="shared" si="0"/>
        <v>0.95</v>
      </c>
      <c r="E31" s="53">
        <f t="shared" si="2"/>
        <v>0.07</v>
      </c>
      <c r="F31" s="53">
        <f t="shared" si="3"/>
        <v>0.07</v>
      </c>
      <c r="G31" s="53">
        <f t="shared" si="1"/>
        <v>0.14</v>
      </c>
    </row>
    <row r="32" spans="1:7" ht="15" customHeight="1">
      <c r="A32" s="52">
        <v>5232</v>
      </c>
      <c r="B32" s="54" t="s">
        <v>47</v>
      </c>
      <c r="C32" s="53">
        <v>7.65</v>
      </c>
      <c r="D32" s="53">
        <f t="shared" si="0"/>
        <v>10.88</v>
      </c>
      <c r="E32" s="53">
        <f t="shared" si="2"/>
        <v>0.82</v>
      </c>
      <c r="F32" s="53">
        <f t="shared" si="3"/>
        <v>0.82</v>
      </c>
      <c r="G32" s="53">
        <f t="shared" si="1"/>
        <v>1.64</v>
      </c>
    </row>
    <row r="33" spans="1:7" ht="15.75">
      <c r="A33" s="52"/>
      <c r="B33" s="66" t="s">
        <v>6</v>
      </c>
      <c r="C33" s="55">
        <f>SUM(C19:C32)</f>
        <v>3268.5699999999997</v>
      </c>
      <c r="D33" s="55">
        <f>SUM(D19:D32)</f>
        <v>4650.75</v>
      </c>
      <c r="E33" s="55">
        <f>SUM(E19:E32)</f>
        <v>349.86</v>
      </c>
      <c r="F33" s="55">
        <f>SUM(F19:F32)</f>
        <v>372.66999999999996</v>
      </c>
      <c r="G33" s="55">
        <f>SUM(G19:G32)</f>
        <v>745.3399999999999</v>
      </c>
    </row>
    <row r="34" spans="1:7" ht="14.25" customHeight="1">
      <c r="A34" s="56"/>
      <c r="B34" s="52" t="s">
        <v>7</v>
      </c>
      <c r="C34" s="52"/>
      <c r="D34" s="52"/>
      <c r="E34" s="52"/>
      <c r="F34" s="53"/>
      <c r="G34" s="52"/>
    </row>
    <row r="35" spans="1:7" ht="15.75">
      <c r="A35" s="52">
        <v>1100</v>
      </c>
      <c r="B35" s="52" t="s">
        <v>64</v>
      </c>
      <c r="C35" s="53">
        <v>493.15</v>
      </c>
      <c r="D35" s="53">
        <f aca="true" t="shared" si="4" ref="D35:D61">ROUND(C35/0.702804,2)</f>
        <v>701.69</v>
      </c>
      <c r="E35" s="53">
        <f aca="true" t="shared" si="5" ref="E35:E60">ROUND(D35/1994*150,2)</f>
        <v>52.79</v>
      </c>
      <c r="F35" s="53">
        <v>54.38</v>
      </c>
      <c r="G35" s="53">
        <f aca="true" t="shared" si="6" ref="G35:G61">F35*2</f>
        <v>108.76</v>
      </c>
    </row>
    <row r="36" spans="1:7" ht="15.75">
      <c r="A36" s="52">
        <v>1200</v>
      </c>
      <c r="B36" s="54" t="s">
        <v>65</v>
      </c>
      <c r="C36" s="53">
        <v>116.34</v>
      </c>
      <c r="D36" s="53">
        <f t="shared" si="4"/>
        <v>165.54</v>
      </c>
      <c r="E36" s="53">
        <f t="shared" si="5"/>
        <v>12.45</v>
      </c>
      <c r="F36" s="53">
        <v>12.83</v>
      </c>
      <c r="G36" s="53">
        <f t="shared" si="6"/>
        <v>25.66</v>
      </c>
    </row>
    <row r="37" spans="1:7" ht="15.75">
      <c r="A37" s="52">
        <v>2219</v>
      </c>
      <c r="B37" s="52" t="s">
        <v>30</v>
      </c>
      <c r="C37" s="53">
        <v>14.71</v>
      </c>
      <c r="D37" s="53">
        <f t="shared" si="4"/>
        <v>20.93</v>
      </c>
      <c r="E37" s="53">
        <f t="shared" si="5"/>
        <v>1.57</v>
      </c>
      <c r="F37" s="53">
        <f aca="true" t="shared" si="7" ref="F37:F61">E37</f>
        <v>1.57</v>
      </c>
      <c r="G37" s="53">
        <f t="shared" si="6"/>
        <v>3.14</v>
      </c>
    </row>
    <row r="38" spans="1:7" ht="15.75">
      <c r="A38" s="52">
        <v>2234</v>
      </c>
      <c r="B38" s="54" t="s">
        <v>32</v>
      </c>
      <c r="C38" s="53">
        <v>1.1</v>
      </c>
      <c r="D38" s="53">
        <f t="shared" si="4"/>
        <v>1.57</v>
      </c>
      <c r="E38" s="53">
        <f t="shared" si="5"/>
        <v>0.12</v>
      </c>
      <c r="F38" s="53">
        <f t="shared" si="7"/>
        <v>0.12</v>
      </c>
      <c r="G38" s="53">
        <f t="shared" si="6"/>
        <v>0.24</v>
      </c>
    </row>
    <row r="39" spans="1:7" ht="15.75" customHeight="1">
      <c r="A39" s="52">
        <v>2239</v>
      </c>
      <c r="B39" s="54" t="s">
        <v>33</v>
      </c>
      <c r="C39" s="53">
        <v>5.91</v>
      </c>
      <c r="D39" s="53">
        <f t="shared" si="4"/>
        <v>8.41</v>
      </c>
      <c r="E39" s="53">
        <f t="shared" si="5"/>
        <v>0.63</v>
      </c>
      <c r="F39" s="53">
        <f t="shared" si="7"/>
        <v>0.63</v>
      </c>
      <c r="G39" s="53">
        <f t="shared" si="6"/>
        <v>1.26</v>
      </c>
    </row>
    <row r="40" spans="1:7" ht="15.75">
      <c r="A40" s="52">
        <v>2241</v>
      </c>
      <c r="B40" s="54" t="s">
        <v>34</v>
      </c>
      <c r="C40" s="53">
        <v>1.24</v>
      </c>
      <c r="D40" s="53">
        <f t="shared" si="4"/>
        <v>1.76</v>
      </c>
      <c r="E40" s="53">
        <f t="shared" si="5"/>
        <v>0.13</v>
      </c>
      <c r="F40" s="53">
        <f t="shared" si="7"/>
        <v>0.13</v>
      </c>
      <c r="G40" s="53">
        <f t="shared" si="6"/>
        <v>0.26</v>
      </c>
    </row>
    <row r="41" spans="1:7" ht="15.75">
      <c r="A41" s="52">
        <v>2242</v>
      </c>
      <c r="B41" s="54" t="s">
        <v>11</v>
      </c>
      <c r="C41" s="53">
        <v>4.82</v>
      </c>
      <c r="D41" s="53">
        <f t="shared" si="4"/>
        <v>6.86</v>
      </c>
      <c r="E41" s="53">
        <f t="shared" si="5"/>
        <v>0.52</v>
      </c>
      <c r="F41" s="53">
        <f t="shared" si="7"/>
        <v>0.52</v>
      </c>
      <c r="G41" s="53">
        <f t="shared" si="6"/>
        <v>1.04</v>
      </c>
    </row>
    <row r="42" spans="1:7" ht="15.75">
      <c r="A42" s="52">
        <v>2243</v>
      </c>
      <c r="B42" s="54" t="s">
        <v>12</v>
      </c>
      <c r="C42" s="53">
        <v>4.73</v>
      </c>
      <c r="D42" s="53">
        <f t="shared" si="4"/>
        <v>6.73</v>
      </c>
      <c r="E42" s="53">
        <f t="shared" si="5"/>
        <v>0.51</v>
      </c>
      <c r="F42" s="53">
        <f t="shared" si="7"/>
        <v>0.51</v>
      </c>
      <c r="G42" s="53">
        <f t="shared" si="6"/>
        <v>1.02</v>
      </c>
    </row>
    <row r="43" spans="1:7" ht="15.75">
      <c r="A43" s="52">
        <v>2244</v>
      </c>
      <c r="B43" s="54" t="s">
        <v>13</v>
      </c>
      <c r="C43" s="53">
        <v>3</v>
      </c>
      <c r="D43" s="53">
        <f t="shared" si="4"/>
        <v>4.27</v>
      </c>
      <c r="E43" s="53">
        <f t="shared" si="5"/>
        <v>0.32</v>
      </c>
      <c r="F43" s="53">
        <f t="shared" si="7"/>
        <v>0.32</v>
      </c>
      <c r="G43" s="53">
        <f t="shared" si="6"/>
        <v>0.64</v>
      </c>
    </row>
    <row r="44" spans="1:7" ht="15.75">
      <c r="A44" s="52">
        <v>2247</v>
      </c>
      <c r="B44" s="65" t="s">
        <v>14</v>
      </c>
      <c r="C44" s="53">
        <v>1.39</v>
      </c>
      <c r="D44" s="53">
        <f t="shared" si="4"/>
        <v>1.98</v>
      </c>
      <c r="E44" s="53">
        <f t="shared" si="5"/>
        <v>0.15</v>
      </c>
      <c r="F44" s="53">
        <f t="shared" si="7"/>
        <v>0.15</v>
      </c>
      <c r="G44" s="53">
        <f t="shared" si="6"/>
        <v>0.3</v>
      </c>
    </row>
    <row r="45" spans="1:7" ht="15.75">
      <c r="A45" s="52">
        <v>2251</v>
      </c>
      <c r="B45" s="54" t="s">
        <v>10</v>
      </c>
      <c r="C45" s="53">
        <v>10.93</v>
      </c>
      <c r="D45" s="53">
        <f t="shared" si="4"/>
        <v>15.55</v>
      </c>
      <c r="E45" s="53">
        <f t="shared" si="5"/>
        <v>1.17</v>
      </c>
      <c r="F45" s="53">
        <f t="shared" si="7"/>
        <v>1.17</v>
      </c>
      <c r="G45" s="53">
        <f t="shared" si="6"/>
        <v>2.34</v>
      </c>
    </row>
    <row r="46" spans="1:7" ht="15.75">
      <c r="A46" s="52">
        <v>2259</v>
      </c>
      <c r="B46" s="54" t="s">
        <v>35</v>
      </c>
      <c r="C46" s="53">
        <v>0.09</v>
      </c>
      <c r="D46" s="53">
        <f t="shared" si="4"/>
        <v>0.13</v>
      </c>
      <c r="E46" s="53">
        <f t="shared" si="5"/>
        <v>0.01</v>
      </c>
      <c r="F46" s="53">
        <f t="shared" si="7"/>
        <v>0.01</v>
      </c>
      <c r="G46" s="53">
        <f t="shared" si="6"/>
        <v>0.02</v>
      </c>
    </row>
    <row r="47" spans="1:7" ht="15.75">
      <c r="A47" s="52">
        <v>2262</v>
      </c>
      <c r="B47" s="54" t="s">
        <v>15</v>
      </c>
      <c r="C47" s="53">
        <v>11.49</v>
      </c>
      <c r="D47" s="53">
        <f t="shared" si="4"/>
        <v>16.35</v>
      </c>
      <c r="E47" s="53">
        <f t="shared" si="5"/>
        <v>1.23</v>
      </c>
      <c r="F47" s="53">
        <f t="shared" si="7"/>
        <v>1.23</v>
      </c>
      <c r="G47" s="53">
        <f t="shared" si="6"/>
        <v>2.46</v>
      </c>
    </row>
    <row r="48" spans="1:7" ht="15.75">
      <c r="A48" s="52">
        <v>2264</v>
      </c>
      <c r="B48" s="54" t="s">
        <v>40</v>
      </c>
      <c r="C48" s="53">
        <v>0.1</v>
      </c>
      <c r="D48" s="53">
        <f t="shared" si="4"/>
        <v>0.14</v>
      </c>
      <c r="E48" s="53">
        <f t="shared" si="5"/>
        <v>0.01</v>
      </c>
      <c r="F48" s="53">
        <f t="shared" si="7"/>
        <v>0.01</v>
      </c>
      <c r="G48" s="53">
        <f t="shared" si="6"/>
        <v>0.02</v>
      </c>
    </row>
    <row r="49" spans="1:7" ht="15.75" customHeight="1">
      <c r="A49" s="52">
        <v>2279</v>
      </c>
      <c r="B49" s="54" t="s">
        <v>16</v>
      </c>
      <c r="C49" s="53">
        <v>3.5</v>
      </c>
      <c r="D49" s="53">
        <f t="shared" si="4"/>
        <v>4.98</v>
      </c>
      <c r="E49" s="53">
        <f t="shared" si="5"/>
        <v>0.37</v>
      </c>
      <c r="F49" s="53">
        <f t="shared" si="7"/>
        <v>0.37</v>
      </c>
      <c r="G49" s="53">
        <f t="shared" si="6"/>
        <v>0.74</v>
      </c>
    </row>
    <row r="50" spans="1:7" ht="15.75">
      <c r="A50" s="52">
        <v>2311</v>
      </c>
      <c r="B50" s="54" t="s">
        <v>17</v>
      </c>
      <c r="C50" s="53">
        <v>6.78</v>
      </c>
      <c r="D50" s="53">
        <f t="shared" si="4"/>
        <v>9.65</v>
      </c>
      <c r="E50" s="53">
        <f t="shared" si="5"/>
        <v>0.73</v>
      </c>
      <c r="F50" s="53">
        <f t="shared" si="7"/>
        <v>0.73</v>
      </c>
      <c r="G50" s="53">
        <f t="shared" si="6"/>
        <v>1.46</v>
      </c>
    </row>
    <row r="51" spans="1:7" ht="15.75">
      <c r="A51" s="52">
        <v>2312</v>
      </c>
      <c r="B51" s="54" t="s">
        <v>18</v>
      </c>
      <c r="C51" s="53">
        <v>1.42</v>
      </c>
      <c r="D51" s="53">
        <f t="shared" si="4"/>
        <v>2.02</v>
      </c>
      <c r="E51" s="53">
        <f t="shared" si="5"/>
        <v>0.15</v>
      </c>
      <c r="F51" s="53">
        <f t="shared" si="7"/>
        <v>0.15</v>
      </c>
      <c r="G51" s="53">
        <f t="shared" si="6"/>
        <v>0.3</v>
      </c>
    </row>
    <row r="52" spans="1:7" ht="15" customHeight="1">
      <c r="A52" s="52">
        <v>2322</v>
      </c>
      <c r="B52" s="54" t="s">
        <v>20</v>
      </c>
      <c r="C52" s="53">
        <v>29.38</v>
      </c>
      <c r="D52" s="53">
        <f t="shared" si="4"/>
        <v>41.8</v>
      </c>
      <c r="E52" s="53">
        <f t="shared" si="5"/>
        <v>3.14</v>
      </c>
      <c r="F52" s="53">
        <f t="shared" si="7"/>
        <v>3.14</v>
      </c>
      <c r="G52" s="53">
        <f t="shared" si="6"/>
        <v>6.28</v>
      </c>
    </row>
    <row r="53" spans="1:7" ht="15" customHeight="1">
      <c r="A53" s="52">
        <v>2350</v>
      </c>
      <c r="B53" s="54" t="s">
        <v>21</v>
      </c>
      <c r="C53" s="53">
        <v>29.33</v>
      </c>
      <c r="D53" s="53">
        <v>37.64</v>
      </c>
      <c r="E53" s="53">
        <f t="shared" si="5"/>
        <v>2.83</v>
      </c>
      <c r="F53" s="53">
        <f t="shared" si="7"/>
        <v>2.83</v>
      </c>
      <c r="G53" s="53">
        <f t="shared" si="6"/>
        <v>5.66</v>
      </c>
    </row>
    <row r="54" spans="1:7" ht="15.75">
      <c r="A54" s="52">
        <v>2361</v>
      </c>
      <c r="B54" s="54" t="s">
        <v>22</v>
      </c>
      <c r="C54" s="53">
        <v>8.99</v>
      </c>
      <c r="D54" s="53">
        <f t="shared" si="4"/>
        <v>12.79</v>
      </c>
      <c r="E54" s="53">
        <f t="shared" si="5"/>
        <v>0.96</v>
      </c>
      <c r="F54" s="53">
        <f t="shared" si="7"/>
        <v>0.96</v>
      </c>
      <c r="G54" s="53">
        <f t="shared" si="6"/>
        <v>1.92</v>
      </c>
    </row>
    <row r="55" spans="1:7" ht="15.75">
      <c r="A55" s="52">
        <v>2400</v>
      </c>
      <c r="B55" s="54" t="s">
        <v>28</v>
      </c>
      <c r="C55" s="53">
        <v>1.65</v>
      </c>
      <c r="D55" s="53">
        <f t="shared" si="4"/>
        <v>2.35</v>
      </c>
      <c r="E55" s="53">
        <f t="shared" si="5"/>
        <v>0.18</v>
      </c>
      <c r="F55" s="53">
        <f>E55</f>
        <v>0.18</v>
      </c>
      <c r="G55" s="53">
        <f t="shared" si="6"/>
        <v>0.36</v>
      </c>
    </row>
    <row r="56" spans="1:7" ht="14.25" customHeight="1">
      <c r="A56" s="52">
        <v>2512</v>
      </c>
      <c r="B56" s="54" t="s">
        <v>39</v>
      </c>
      <c r="C56" s="53">
        <v>843.6</v>
      </c>
      <c r="D56" s="53">
        <v>1200.85</v>
      </c>
      <c r="E56" s="53">
        <f t="shared" si="5"/>
        <v>90.33</v>
      </c>
      <c r="F56" s="53">
        <v>95.54</v>
      </c>
      <c r="G56" s="53">
        <f t="shared" si="6"/>
        <v>191.08</v>
      </c>
    </row>
    <row r="57" spans="1:7" ht="15.75">
      <c r="A57" s="52">
        <v>2515</v>
      </c>
      <c r="B57" s="54" t="s">
        <v>23</v>
      </c>
      <c r="C57" s="53">
        <v>0.04</v>
      </c>
      <c r="D57" s="53">
        <f t="shared" si="4"/>
        <v>0.06</v>
      </c>
      <c r="E57" s="53">
        <f t="shared" si="5"/>
        <v>0</v>
      </c>
      <c r="F57" s="53">
        <f t="shared" si="7"/>
        <v>0</v>
      </c>
      <c r="G57" s="53">
        <f t="shared" si="6"/>
        <v>0</v>
      </c>
    </row>
    <row r="58" spans="1:7" ht="15.75">
      <c r="A58" s="52">
        <v>2519</v>
      </c>
      <c r="B58" s="54" t="s">
        <v>25</v>
      </c>
      <c r="C58" s="53">
        <v>0.08</v>
      </c>
      <c r="D58" s="53">
        <f t="shared" si="4"/>
        <v>0.11</v>
      </c>
      <c r="E58" s="53">
        <f t="shared" si="5"/>
        <v>0.01</v>
      </c>
      <c r="F58" s="53">
        <f t="shared" si="7"/>
        <v>0.01</v>
      </c>
      <c r="G58" s="53">
        <f t="shared" si="6"/>
        <v>0.02</v>
      </c>
    </row>
    <row r="59" spans="1:7" ht="15.75">
      <c r="A59" s="52">
        <v>5232</v>
      </c>
      <c r="B59" s="54" t="s">
        <v>24</v>
      </c>
      <c r="C59" s="53">
        <v>1.5</v>
      </c>
      <c r="D59" s="53">
        <f t="shared" si="4"/>
        <v>2.13</v>
      </c>
      <c r="E59" s="53">
        <f t="shared" si="5"/>
        <v>0.16</v>
      </c>
      <c r="F59" s="53">
        <v>0.17</v>
      </c>
      <c r="G59" s="53">
        <f t="shared" si="6"/>
        <v>0.34</v>
      </c>
    </row>
    <row r="60" spans="1:7" ht="15.75">
      <c r="A60" s="52">
        <v>5240</v>
      </c>
      <c r="B60" s="54" t="s">
        <v>36</v>
      </c>
      <c r="C60" s="53">
        <v>0.3</v>
      </c>
      <c r="D60" s="53">
        <f t="shared" si="4"/>
        <v>0.43</v>
      </c>
      <c r="E60" s="53">
        <f t="shared" si="5"/>
        <v>0.03</v>
      </c>
      <c r="F60" s="53">
        <f t="shared" si="7"/>
        <v>0.03</v>
      </c>
      <c r="G60" s="53">
        <f t="shared" si="6"/>
        <v>0.06</v>
      </c>
    </row>
    <row r="61" spans="1:7" ht="15.75">
      <c r="A61" s="52">
        <v>5250</v>
      </c>
      <c r="B61" s="54" t="s">
        <v>37</v>
      </c>
      <c r="C61" s="53">
        <v>1.2</v>
      </c>
      <c r="D61" s="53">
        <f t="shared" si="4"/>
        <v>1.71</v>
      </c>
      <c r="E61" s="53">
        <v>0.14</v>
      </c>
      <c r="F61" s="53">
        <f t="shared" si="7"/>
        <v>0.14</v>
      </c>
      <c r="G61" s="53">
        <f t="shared" si="6"/>
        <v>0.28</v>
      </c>
    </row>
    <row r="62" spans="1:7" ht="15.75">
      <c r="A62" s="56"/>
      <c r="B62" s="67" t="s">
        <v>8</v>
      </c>
      <c r="C62" s="55">
        <f>SUM(C35:C61)</f>
        <v>1596.77</v>
      </c>
      <c r="D62" s="55">
        <f>SUM(D35:D61)</f>
        <v>2268.43</v>
      </c>
      <c r="E62" s="55">
        <f>SUM(E35:E61)</f>
        <v>170.64</v>
      </c>
      <c r="F62" s="55">
        <f>SUM(F35:F61)</f>
        <v>177.82999999999998</v>
      </c>
      <c r="G62" s="55">
        <f>SUM(G35:G61)</f>
        <v>355.65999999999997</v>
      </c>
    </row>
    <row r="63" spans="1:7" ht="15.75">
      <c r="A63" s="56"/>
      <c r="B63" s="67" t="s">
        <v>29</v>
      </c>
      <c r="C63" s="55">
        <f>C62+C33</f>
        <v>4865.34</v>
      </c>
      <c r="D63" s="55">
        <f>D62+D33</f>
        <v>6919.18</v>
      </c>
      <c r="E63" s="55">
        <f>E62+E33</f>
        <v>520.5</v>
      </c>
      <c r="F63" s="55">
        <f>F62+F33</f>
        <v>550.5</v>
      </c>
      <c r="G63" s="55">
        <f>G62+G33</f>
        <v>1101</v>
      </c>
    </row>
    <row r="64" spans="1:7" ht="15.75">
      <c r="A64" s="43"/>
      <c r="B64" s="45"/>
      <c r="C64" s="45"/>
      <c r="D64" s="45"/>
      <c r="E64" s="45"/>
      <c r="F64" s="45"/>
      <c r="G64" s="45"/>
    </row>
    <row r="65" spans="1:7" ht="15.75" customHeight="1">
      <c r="A65" s="109" t="s">
        <v>68</v>
      </c>
      <c r="B65" s="110"/>
      <c r="C65" s="48">
        <v>1994</v>
      </c>
      <c r="D65" s="48">
        <v>1994</v>
      </c>
      <c r="E65" s="71">
        <v>150</v>
      </c>
      <c r="F65" s="71">
        <v>150</v>
      </c>
      <c r="G65" s="71">
        <v>300</v>
      </c>
    </row>
    <row r="66" spans="1:7" ht="15.75">
      <c r="A66" s="109" t="s">
        <v>126</v>
      </c>
      <c r="B66" s="110"/>
      <c r="C66" s="58">
        <f>C63/C65</f>
        <v>2.439989969909729</v>
      </c>
      <c r="D66" s="58">
        <f>D63/D65</f>
        <v>3.47</v>
      </c>
      <c r="E66" s="55">
        <f>E63/E65</f>
        <v>3.47</v>
      </c>
      <c r="F66" s="55">
        <f>F63/F65</f>
        <v>3.67</v>
      </c>
      <c r="G66" s="55">
        <f>G63/G65</f>
        <v>3.67</v>
      </c>
    </row>
    <row r="67" spans="1:7" ht="15.75" customHeight="1">
      <c r="A67" s="45"/>
      <c r="B67" s="44"/>
      <c r="C67" s="84"/>
      <c r="D67" s="84"/>
      <c r="E67" s="84"/>
      <c r="F67" s="80"/>
      <c r="G67" s="80"/>
    </row>
    <row r="68" spans="1:7" s="62" customFormat="1" ht="19.5" customHeight="1">
      <c r="A68" s="109" t="s">
        <v>69</v>
      </c>
      <c r="B68" s="110"/>
      <c r="C68" s="57"/>
      <c r="D68" s="57"/>
      <c r="E68" s="59"/>
      <c r="F68" s="60"/>
      <c r="G68" s="60"/>
    </row>
    <row r="69" spans="1:7" s="62" customFormat="1" ht="15.75">
      <c r="A69" s="109" t="s">
        <v>124</v>
      </c>
      <c r="B69" s="110"/>
      <c r="C69" s="57"/>
      <c r="D69" s="57"/>
      <c r="E69" s="59"/>
      <c r="F69" s="60"/>
      <c r="G69" s="60"/>
    </row>
    <row r="70" spans="1:6" ht="13.5" customHeight="1">
      <c r="A70" s="61"/>
      <c r="B70" s="44"/>
      <c r="C70" s="44"/>
      <c r="D70" s="44"/>
      <c r="E70" s="44"/>
      <c r="F70" s="46"/>
    </row>
    <row r="71" s="62" customFormat="1" ht="17.25" customHeight="1">
      <c r="A71" s="62" t="s">
        <v>70</v>
      </c>
    </row>
    <row r="72" s="62" customFormat="1" ht="12.75" customHeight="1"/>
    <row r="73" spans="1:5" s="62" customFormat="1" ht="15" customHeight="1">
      <c r="A73" s="62" t="s">
        <v>85</v>
      </c>
      <c r="B73" s="63"/>
      <c r="C73" s="63"/>
      <c r="D73" s="63"/>
      <c r="E73" s="63"/>
    </row>
    <row r="74" spans="2:5" s="62" customFormat="1" ht="14.25" customHeight="1">
      <c r="B74" s="64" t="s">
        <v>71</v>
      </c>
      <c r="C74" s="64"/>
      <c r="D74" s="64"/>
      <c r="E74" s="64"/>
    </row>
  </sheetData>
  <sheetProtection/>
  <mergeCells count="11">
    <mergeCell ref="A69:B69"/>
    <mergeCell ref="A66:B66"/>
    <mergeCell ref="A9:G9"/>
    <mergeCell ref="A10:G10"/>
    <mergeCell ref="B11:G11"/>
    <mergeCell ref="B12:G12"/>
    <mergeCell ref="B13:G13"/>
    <mergeCell ref="A65:B65"/>
    <mergeCell ref="A7:G7"/>
    <mergeCell ref="B8:G8"/>
    <mergeCell ref="A68:B68"/>
  </mergeCells>
  <printOptions/>
  <pageMargins left="0.9453125" right="0.5671875" top="0.7104166666666667" bottom="0.8364583333333333" header="0.5118110236220472" footer="0.5118110236220472"/>
  <pageSetup firstPageNumber="8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74"/>
  <sheetViews>
    <sheetView view="pageLayout" workbookViewId="0" topLeftCell="A1">
      <selection activeCell="B19" sqref="B19"/>
    </sheetView>
  </sheetViews>
  <sheetFormatPr defaultColWidth="9.140625" defaultRowHeight="12.75"/>
  <cols>
    <col min="1" max="1" width="13.28125" style="35" customWidth="1"/>
    <col min="2" max="2" width="99.7109375" style="35" customWidth="1"/>
    <col min="3" max="4" width="21.8515625" style="35" hidden="1" customWidth="1"/>
    <col min="5" max="6" width="21.57421875" style="35" hidden="1" customWidth="1"/>
    <col min="7" max="7" width="40.421875" style="35" customWidth="1"/>
    <col min="8" max="16384" width="9.140625" style="35" customWidth="1"/>
  </cols>
  <sheetData>
    <row r="1" spans="2:7" ht="15.75">
      <c r="B1" s="42"/>
      <c r="C1" s="42"/>
      <c r="D1" s="42"/>
      <c r="E1" s="42"/>
      <c r="F1" s="43"/>
      <c r="G1" s="43" t="s">
        <v>61</v>
      </c>
    </row>
    <row r="2" spans="2:7" ht="15.75">
      <c r="B2" s="43"/>
      <c r="C2" s="43"/>
      <c r="D2" s="43"/>
      <c r="E2" s="43"/>
      <c r="F2" s="43"/>
      <c r="G2" s="43" t="s">
        <v>62</v>
      </c>
    </row>
    <row r="3" spans="2:7" ht="15.75">
      <c r="B3" s="43"/>
      <c r="C3" s="43"/>
      <c r="D3" s="43"/>
      <c r="E3" s="43"/>
      <c r="F3" s="44" t="s">
        <v>63</v>
      </c>
      <c r="G3" s="124" t="s">
        <v>63</v>
      </c>
    </row>
    <row r="4" spans="2:7" ht="15.75">
      <c r="B4" s="43"/>
      <c r="C4" s="43"/>
      <c r="D4" s="43"/>
      <c r="E4" s="43"/>
      <c r="F4" s="43"/>
      <c r="G4" s="43" t="s">
        <v>66</v>
      </c>
    </row>
    <row r="5" spans="6:7" ht="15.75">
      <c r="F5" s="45"/>
      <c r="G5" s="43" t="s">
        <v>84</v>
      </c>
    </row>
    <row r="6" ht="15.75">
      <c r="G6" s="42"/>
    </row>
    <row r="7" spans="1:7" ht="18.75">
      <c r="A7" s="99" t="s">
        <v>9</v>
      </c>
      <c r="B7" s="99"/>
      <c r="C7" s="99"/>
      <c r="D7" s="99"/>
      <c r="E7" s="99"/>
      <c r="F7" s="99"/>
      <c r="G7" s="99"/>
    </row>
    <row r="8" spans="2:7" ht="15.75">
      <c r="B8" s="98"/>
      <c r="C8" s="98"/>
      <c r="D8" s="98"/>
      <c r="E8" s="98"/>
      <c r="F8" s="98"/>
      <c r="G8" s="98"/>
    </row>
    <row r="9" spans="1:7" ht="15.75" customHeight="1">
      <c r="A9" s="94" t="s">
        <v>1</v>
      </c>
      <c r="B9" s="94"/>
      <c r="C9" s="94"/>
      <c r="D9" s="94"/>
      <c r="E9" s="94"/>
      <c r="F9" s="94"/>
      <c r="G9" s="94"/>
    </row>
    <row r="10" spans="1:7" ht="15.75" customHeight="1">
      <c r="A10" s="94" t="s">
        <v>0</v>
      </c>
      <c r="B10" s="94"/>
      <c r="C10" s="94"/>
      <c r="D10" s="94"/>
      <c r="E10" s="94"/>
      <c r="F10" s="94"/>
      <c r="G10" s="94"/>
    </row>
    <row r="11" spans="1:7" ht="15.75">
      <c r="A11" s="37"/>
      <c r="B11" s="94" t="s">
        <v>43</v>
      </c>
      <c r="C11" s="94"/>
      <c r="D11" s="94"/>
      <c r="E11" s="94"/>
      <c r="F11" s="94"/>
      <c r="G11" s="94"/>
    </row>
    <row r="12" spans="1:7" ht="15.75">
      <c r="A12" s="37"/>
      <c r="B12" s="94" t="s">
        <v>53</v>
      </c>
      <c r="C12" s="94"/>
      <c r="D12" s="94"/>
      <c r="E12" s="94"/>
      <c r="F12" s="94"/>
      <c r="G12" s="94"/>
    </row>
    <row r="13" spans="1:7" ht="15.75">
      <c r="A13" s="37"/>
      <c r="B13" s="94" t="s">
        <v>55</v>
      </c>
      <c r="C13" s="94"/>
      <c r="D13" s="94"/>
      <c r="E13" s="94"/>
      <c r="F13" s="94"/>
      <c r="G13" s="94"/>
    </row>
    <row r="14" spans="1:7" ht="15.75">
      <c r="A14" s="37" t="s">
        <v>2</v>
      </c>
      <c r="B14" s="37" t="s">
        <v>123</v>
      </c>
      <c r="C14" s="37"/>
      <c r="D14" s="37"/>
      <c r="E14" s="37"/>
      <c r="F14" s="37"/>
      <c r="G14" s="37"/>
    </row>
    <row r="15" spans="2:7" ht="15.75" hidden="1">
      <c r="B15" s="47"/>
      <c r="C15" s="47"/>
      <c r="D15" s="47"/>
      <c r="E15" s="47"/>
      <c r="F15" s="47"/>
      <c r="G15" s="47"/>
    </row>
    <row r="16" spans="1:7" ht="67.5" customHeight="1">
      <c r="A16" s="122" t="s">
        <v>3</v>
      </c>
      <c r="B16" s="122" t="s">
        <v>4</v>
      </c>
      <c r="C16" s="122" t="s">
        <v>67</v>
      </c>
      <c r="D16" s="122" t="s">
        <v>77</v>
      </c>
      <c r="E16" s="122" t="s">
        <v>82</v>
      </c>
      <c r="F16" s="122" t="s">
        <v>81</v>
      </c>
      <c r="G16" s="122" t="s">
        <v>122</v>
      </c>
    </row>
    <row r="17" spans="1:7" ht="15.75">
      <c r="A17" s="51">
        <v>1</v>
      </c>
      <c r="B17" s="83">
        <v>2</v>
      </c>
      <c r="C17" s="51">
        <v>4</v>
      </c>
      <c r="D17" s="83"/>
      <c r="E17" s="83">
        <v>3</v>
      </c>
      <c r="F17" s="83">
        <v>4</v>
      </c>
      <c r="G17" s="51">
        <v>3</v>
      </c>
    </row>
    <row r="18" spans="1:7" ht="15.75">
      <c r="A18" s="51"/>
      <c r="B18" s="65" t="s">
        <v>5</v>
      </c>
      <c r="C18" s="65"/>
      <c r="D18" s="65"/>
      <c r="E18" s="65"/>
      <c r="F18" s="65"/>
      <c r="G18" s="65"/>
    </row>
    <row r="19" spans="1:7" ht="15.75">
      <c r="A19" s="52">
        <v>1100</v>
      </c>
      <c r="B19" s="52" t="s">
        <v>64</v>
      </c>
      <c r="C19" s="53">
        <v>12.37</v>
      </c>
      <c r="D19" s="53">
        <v>16.83</v>
      </c>
      <c r="E19" s="53">
        <f>D19/2</f>
        <v>8.415</v>
      </c>
      <c r="F19" s="53">
        <v>12.14</v>
      </c>
      <c r="G19" s="53">
        <f aca="true" t="shared" si="0" ref="G19:G32">F19*2</f>
        <v>24.28</v>
      </c>
    </row>
    <row r="20" spans="1:7" ht="15.75">
      <c r="A20" s="52">
        <v>1200</v>
      </c>
      <c r="B20" s="54" t="s">
        <v>65</v>
      </c>
      <c r="C20" s="53">
        <v>2.25</v>
      </c>
      <c r="D20" s="53">
        <v>3.97</v>
      </c>
      <c r="E20" s="53">
        <f aca="true" t="shared" si="1" ref="E20:E32">D20/2</f>
        <v>1.985</v>
      </c>
      <c r="F20" s="53">
        <v>2.86</v>
      </c>
      <c r="G20" s="53">
        <f t="shared" si="0"/>
        <v>5.72</v>
      </c>
    </row>
    <row r="21" spans="1:7" ht="15.75">
      <c r="A21" s="52">
        <v>2222</v>
      </c>
      <c r="B21" s="54" t="s">
        <v>26</v>
      </c>
      <c r="C21" s="53">
        <v>1</v>
      </c>
      <c r="D21" s="53">
        <f aca="true" t="shared" si="2" ref="D21:D32">ROUND(C21/0.702804,2)</f>
        <v>1.42</v>
      </c>
      <c r="E21" s="53">
        <f t="shared" si="1"/>
        <v>0.71</v>
      </c>
      <c r="F21" s="53">
        <f aca="true" t="shared" si="3" ref="F21:F32">E21</f>
        <v>0.71</v>
      </c>
      <c r="G21" s="53">
        <f t="shared" si="0"/>
        <v>1.42</v>
      </c>
    </row>
    <row r="22" spans="1:7" ht="15.75">
      <c r="A22" s="52">
        <v>2223</v>
      </c>
      <c r="B22" s="54" t="s">
        <v>27</v>
      </c>
      <c r="C22" s="53">
        <v>0.58</v>
      </c>
      <c r="D22" s="53">
        <f t="shared" si="2"/>
        <v>0.83</v>
      </c>
      <c r="E22" s="53">
        <f t="shared" si="1"/>
        <v>0.415</v>
      </c>
      <c r="F22" s="53">
        <f t="shared" si="3"/>
        <v>0.415</v>
      </c>
      <c r="G22" s="53">
        <f t="shared" si="0"/>
        <v>0.83</v>
      </c>
    </row>
    <row r="23" spans="1:7" ht="15.75">
      <c r="A23" s="52">
        <v>2231</v>
      </c>
      <c r="B23" s="54" t="s">
        <v>44</v>
      </c>
      <c r="C23" s="53">
        <v>0.28</v>
      </c>
      <c r="D23" s="53">
        <f t="shared" si="2"/>
        <v>0.4</v>
      </c>
      <c r="E23" s="53">
        <f t="shared" si="1"/>
        <v>0.2</v>
      </c>
      <c r="F23" s="53">
        <f t="shared" si="3"/>
        <v>0.2</v>
      </c>
      <c r="G23" s="53">
        <f t="shared" si="0"/>
        <v>0.4</v>
      </c>
    </row>
    <row r="24" spans="1:7" ht="16.5" customHeight="1">
      <c r="A24" s="52">
        <v>2243</v>
      </c>
      <c r="B24" s="54" t="s">
        <v>31</v>
      </c>
      <c r="C24" s="53">
        <v>0.24</v>
      </c>
      <c r="D24" s="53">
        <f t="shared" si="2"/>
        <v>0.34</v>
      </c>
      <c r="E24" s="53">
        <f t="shared" si="1"/>
        <v>0.17</v>
      </c>
      <c r="F24" s="53">
        <f t="shared" si="3"/>
        <v>0.17</v>
      </c>
      <c r="G24" s="53">
        <f t="shared" si="0"/>
        <v>0.34</v>
      </c>
    </row>
    <row r="25" spans="1:7" ht="15.75">
      <c r="A25" s="52">
        <v>2244</v>
      </c>
      <c r="B25" s="54" t="s">
        <v>13</v>
      </c>
      <c r="C25" s="53">
        <v>0.12</v>
      </c>
      <c r="D25" s="53">
        <f t="shared" si="2"/>
        <v>0.17</v>
      </c>
      <c r="E25" s="53">
        <f t="shared" si="1"/>
        <v>0.085</v>
      </c>
      <c r="F25" s="53">
        <f t="shared" si="3"/>
        <v>0.085</v>
      </c>
      <c r="G25" s="53">
        <f t="shared" si="0"/>
        <v>0.17</v>
      </c>
    </row>
    <row r="26" spans="1:7" ht="15.75">
      <c r="A26" s="52">
        <v>2251</v>
      </c>
      <c r="B26" s="54" t="s">
        <v>10</v>
      </c>
      <c r="C26" s="53">
        <v>0.77</v>
      </c>
      <c r="D26" s="53">
        <f t="shared" si="2"/>
        <v>1.1</v>
      </c>
      <c r="E26" s="53">
        <f t="shared" si="1"/>
        <v>0.55</v>
      </c>
      <c r="F26" s="53">
        <f t="shared" si="3"/>
        <v>0.55</v>
      </c>
      <c r="G26" s="53">
        <f t="shared" si="0"/>
        <v>1.1</v>
      </c>
    </row>
    <row r="27" spans="1:7" ht="15.75" customHeight="1">
      <c r="A27" s="52">
        <v>2279</v>
      </c>
      <c r="B27" s="54" t="s">
        <v>16</v>
      </c>
      <c r="C27" s="53">
        <v>0.06</v>
      </c>
      <c r="D27" s="53">
        <f t="shared" si="2"/>
        <v>0.09</v>
      </c>
      <c r="E27" s="53">
        <f t="shared" si="1"/>
        <v>0.045</v>
      </c>
      <c r="F27" s="53">
        <f t="shared" si="3"/>
        <v>0.045</v>
      </c>
      <c r="G27" s="53">
        <f t="shared" si="0"/>
        <v>0.09</v>
      </c>
    </row>
    <row r="28" spans="1:7" ht="15.75">
      <c r="A28" s="52">
        <v>2321</v>
      </c>
      <c r="B28" s="54" t="s">
        <v>19</v>
      </c>
      <c r="C28" s="53">
        <v>1.67</v>
      </c>
      <c r="D28" s="53">
        <f t="shared" si="2"/>
        <v>2.38</v>
      </c>
      <c r="E28" s="53">
        <f t="shared" si="1"/>
        <v>1.19</v>
      </c>
      <c r="F28" s="53">
        <f t="shared" si="3"/>
        <v>1.19</v>
      </c>
      <c r="G28" s="53">
        <f t="shared" si="0"/>
        <v>2.38</v>
      </c>
    </row>
    <row r="29" spans="1:7" ht="15.75">
      <c r="A29" s="52">
        <v>2362</v>
      </c>
      <c r="B29" s="54" t="s">
        <v>45</v>
      </c>
      <c r="C29" s="53">
        <v>0.09</v>
      </c>
      <c r="D29" s="53">
        <f t="shared" si="2"/>
        <v>0.13</v>
      </c>
      <c r="E29" s="53">
        <f t="shared" si="1"/>
        <v>0.065</v>
      </c>
      <c r="F29" s="53">
        <f t="shared" si="3"/>
        <v>0.065</v>
      </c>
      <c r="G29" s="53">
        <f t="shared" si="0"/>
        <v>0.13</v>
      </c>
    </row>
    <row r="30" spans="1:7" ht="15.75">
      <c r="A30" s="52">
        <v>2363</v>
      </c>
      <c r="B30" s="54" t="s">
        <v>38</v>
      </c>
      <c r="C30" s="53">
        <v>34.8</v>
      </c>
      <c r="D30" s="53">
        <f t="shared" si="2"/>
        <v>49.52</v>
      </c>
      <c r="E30" s="53">
        <f t="shared" si="1"/>
        <v>24.76</v>
      </c>
      <c r="F30" s="53">
        <f t="shared" si="3"/>
        <v>24.76</v>
      </c>
      <c r="G30" s="53">
        <f t="shared" si="0"/>
        <v>49.52</v>
      </c>
    </row>
    <row r="31" spans="1:7" ht="15.75">
      <c r="A31" s="52">
        <v>2370</v>
      </c>
      <c r="B31" s="54" t="s">
        <v>46</v>
      </c>
      <c r="C31" s="53">
        <v>0.1</v>
      </c>
      <c r="D31" s="53">
        <f t="shared" si="2"/>
        <v>0.14</v>
      </c>
      <c r="E31" s="53">
        <f t="shared" si="1"/>
        <v>0.07</v>
      </c>
      <c r="F31" s="53">
        <f t="shared" si="3"/>
        <v>0.07</v>
      </c>
      <c r="G31" s="53">
        <f t="shared" si="0"/>
        <v>0.14</v>
      </c>
    </row>
    <row r="32" spans="1:7" ht="14.25" customHeight="1">
      <c r="A32" s="52">
        <v>5232</v>
      </c>
      <c r="B32" s="54" t="s">
        <v>47</v>
      </c>
      <c r="C32" s="53">
        <v>0.13</v>
      </c>
      <c r="D32" s="53">
        <f t="shared" si="2"/>
        <v>0.18</v>
      </c>
      <c r="E32" s="53">
        <f t="shared" si="1"/>
        <v>0.09</v>
      </c>
      <c r="F32" s="53">
        <f t="shared" si="3"/>
        <v>0.09</v>
      </c>
      <c r="G32" s="53">
        <f t="shared" si="0"/>
        <v>0.18</v>
      </c>
    </row>
    <row r="33" spans="1:7" ht="15.75">
      <c r="A33" s="52"/>
      <c r="B33" s="66" t="s">
        <v>6</v>
      </c>
      <c r="C33" s="55">
        <f>SUM(C19:C32)</f>
        <v>54.459999999999994</v>
      </c>
      <c r="D33" s="55">
        <f>SUM(D19:D32)</f>
        <v>77.50000000000001</v>
      </c>
      <c r="E33" s="55">
        <f>SUM(E19:E32)</f>
        <v>38.75000000000001</v>
      </c>
      <c r="F33" s="55">
        <f>SUM(F19:F32)</f>
        <v>43.350000000000016</v>
      </c>
      <c r="G33" s="55">
        <f>SUM(G19:G32)</f>
        <v>86.70000000000003</v>
      </c>
    </row>
    <row r="34" spans="1:7" ht="15" customHeight="1">
      <c r="A34" s="56"/>
      <c r="B34" s="52" t="s">
        <v>7</v>
      </c>
      <c r="C34" s="52"/>
      <c r="D34" s="52"/>
      <c r="E34" s="52"/>
      <c r="F34" s="52"/>
      <c r="G34" s="52"/>
    </row>
    <row r="35" spans="1:7" ht="15.75">
      <c r="A35" s="52">
        <v>1100</v>
      </c>
      <c r="B35" s="52" t="s">
        <v>64</v>
      </c>
      <c r="C35" s="53">
        <v>7.26</v>
      </c>
      <c r="D35" s="53">
        <v>9.88</v>
      </c>
      <c r="E35" s="53">
        <f aca="true" t="shared" si="4" ref="E35:E61">D35/2</f>
        <v>4.94</v>
      </c>
      <c r="F35" s="53">
        <v>5.09</v>
      </c>
      <c r="G35" s="53">
        <f aca="true" t="shared" si="5" ref="G35:G61">F35*2</f>
        <v>10.18</v>
      </c>
    </row>
    <row r="36" spans="1:7" ht="15.75">
      <c r="A36" s="52">
        <v>1200</v>
      </c>
      <c r="B36" s="54" t="s">
        <v>65</v>
      </c>
      <c r="C36" s="53">
        <v>1.32</v>
      </c>
      <c r="D36" s="53">
        <v>2.33</v>
      </c>
      <c r="E36" s="53">
        <f t="shared" si="4"/>
        <v>1.165</v>
      </c>
      <c r="F36" s="53">
        <v>1.2</v>
      </c>
      <c r="G36" s="53">
        <f t="shared" si="5"/>
        <v>2.4</v>
      </c>
    </row>
    <row r="37" spans="1:7" ht="15.75">
      <c r="A37" s="52">
        <v>2219</v>
      </c>
      <c r="B37" s="52" t="s">
        <v>30</v>
      </c>
      <c r="C37" s="53">
        <v>0.21</v>
      </c>
      <c r="D37" s="53">
        <f aca="true" t="shared" si="6" ref="D37:D61">ROUND(C37/0.702804,2)</f>
        <v>0.3</v>
      </c>
      <c r="E37" s="53">
        <f t="shared" si="4"/>
        <v>0.15</v>
      </c>
      <c r="F37" s="53">
        <f aca="true" t="shared" si="7" ref="F37:F61">E37</f>
        <v>0.15</v>
      </c>
      <c r="G37" s="53">
        <f t="shared" si="5"/>
        <v>0.3</v>
      </c>
    </row>
    <row r="38" spans="1:7" ht="15.75">
      <c r="A38" s="52">
        <v>2234</v>
      </c>
      <c r="B38" s="54" t="s">
        <v>32</v>
      </c>
      <c r="C38" s="53">
        <v>0.02</v>
      </c>
      <c r="D38" s="53">
        <f t="shared" si="6"/>
        <v>0.03</v>
      </c>
      <c r="E38" s="53">
        <f t="shared" si="4"/>
        <v>0.015</v>
      </c>
      <c r="F38" s="53">
        <f t="shared" si="7"/>
        <v>0.015</v>
      </c>
      <c r="G38" s="53">
        <f t="shared" si="5"/>
        <v>0.03</v>
      </c>
    </row>
    <row r="39" spans="1:7" ht="15.75">
      <c r="A39" s="52">
        <v>2239</v>
      </c>
      <c r="B39" s="54" t="s">
        <v>33</v>
      </c>
      <c r="C39" s="53">
        <v>0.08</v>
      </c>
      <c r="D39" s="53">
        <f t="shared" si="6"/>
        <v>0.11</v>
      </c>
      <c r="E39" s="53">
        <f t="shared" si="4"/>
        <v>0.055</v>
      </c>
      <c r="F39" s="53">
        <f t="shared" si="7"/>
        <v>0.055</v>
      </c>
      <c r="G39" s="53">
        <f t="shared" si="5"/>
        <v>0.11</v>
      </c>
    </row>
    <row r="40" spans="1:7" ht="15.75">
      <c r="A40" s="52">
        <v>2241</v>
      </c>
      <c r="B40" s="54" t="s">
        <v>34</v>
      </c>
      <c r="C40" s="53">
        <v>0.02</v>
      </c>
      <c r="D40" s="53">
        <f t="shared" si="6"/>
        <v>0.03</v>
      </c>
      <c r="E40" s="53">
        <f t="shared" si="4"/>
        <v>0.015</v>
      </c>
      <c r="F40" s="53">
        <f t="shared" si="7"/>
        <v>0.015</v>
      </c>
      <c r="G40" s="53">
        <f t="shared" si="5"/>
        <v>0.03</v>
      </c>
    </row>
    <row r="41" spans="1:7" ht="15.75">
      <c r="A41" s="52">
        <v>2242</v>
      </c>
      <c r="B41" s="54" t="s">
        <v>11</v>
      </c>
      <c r="C41" s="53">
        <v>0.07</v>
      </c>
      <c r="D41" s="53">
        <f t="shared" si="6"/>
        <v>0.1</v>
      </c>
      <c r="E41" s="53">
        <f t="shared" si="4"/>
        <v>0.05</v>
      </c>
      <c r="F41" s="53">
        <f t="shared" si="7"/>
        <v>0.05</v>
      </c>
      <c r="G41" s="53">
        <f t="shared" si="5"/>
        <v>0.1</v>
      </c>
    </row>
    <row r="42" spans="1:7" ht="15" customHeight="1">
      <c r="A42" s="52">
        <v>2243</v>
      </c>
      <c r="B42" s="54" t="s">
        <v>12</v>
      </c>
      <c r="C42" s="53">
        <v>0.07</v>
      </c>
      <c r="D42" s="53">
        <f t="shared" si="6"/>
        <v>0.1</v>
      </c>
      <c r="E42" s="53">
        <f t="shared" si="4"/>
        <v>0.05</v>
      </c>
      <c r="F42" s="53">
        <f t="shared" si="7"/>
        <v>0.05</v>
      </c>
      <c r="G42" s="53">
        <f t="shared" si="5"/>
        <v>0.1</v>
      </c>
    </row>
    <row r="43" spans="1:7" ht="15.75">
      <c r="A43" s="52">
        <v>2244</v>
      </c>
      <c r="B43" s="54" t="s">
        <v>13</v>
      </c>
      <c r="C43" s="53">
        <v>0.03</v>
      </c>
      <c r="D43" s="53">
        <f t="shared" si="6"/>
        <v>0.04</v>
      </c>
      <c r="E43" s="53">
        <f t="shared" si="4"/>
        <v>0.02</v>
      </c>
      <c r="F43" s="53">
        <f t="shared" si="7"/>
        <v>0.02</v>
      </c>
      <c r="G43" s="53">
        <f t="shared" si="5"/>
        <v>0.04</v>
      </c>
    </row>
    <row r="44" spans="1:7" ht="15.75">
      <c r="A44" s="52">
        <v>2247</v>
      </c>
      <c r="B44" s="65" t="s">
        <v>14</v>
      </c>
      <c r="C44" s="53">
        <v>0.02</v>
      </c>
      <c r="D44" s="53">
        <f t="shared" si="6"/>
        <v>0.03</v>
      </c>
      <c r="E44" s="53">
        <f t="shared" si="4"/>
        <v>0.015</v>
      </c>
      <c r="F44" s="53">
        <f t="shared" si="7"/>
        <v>0.015</v>
      </c>
      <c r="G44" s="53">
        <f t="shared" si="5"/>
        <v>0.03</v>
      </c>
    </row>
    <row r="45" spans="1:7" ht="15.75">
      <c r="A45" s="52">
        <v>2251</v>
      </c>
      <c r="B45" s="54" t="s">
        <v>10</v>
      </c>
      <c r="C45" s="53">
        <v>0.15</v>
      </c>
      <c r="D45" s="53">
        <f t="shared" si="6"/>
        <v>0.21</v>
      </c>
      <c r="E45" s="53">
        <f t="shared" si="4"/>
        <v>0.105</v>
      </c>
      <c r="F45" s="53">
        <f t="shared" si="7"/>
        <v>0.105</v>
      </c>
      <c r="G45" s="53">
        <f t="shared" si="5"/>
        <v>0.21</v>
      </c>
    </row>
    <row r="46" spans="1:7" ht="15.75">
      <c r="A46" s="52">
        <v>2259</v>
      </c>
      <c r="B46" s="54" t="s">
        <v>35</v>
      </c>
      <c r="C46" s="53">
        <v>0.01</v>
      </c>
      <c r="D46" s="53">
        <f t="shared" si="6"/>
        <v>0.01</v>
      </c>
      <c r="E46" s="53">
        <f t="shared" si="4"/>
        <v>0.005</v>
      </c>
      <c r="F46" s="53">
        <f t="shared" si="7"/>
        <v>0.005</v>
      </c>
      <c r="G46" s="53">
        <f t="shared" si="5"/>
        <v>0.01</v>
      </c>
    </row>
    <row r="47" spans="1:7" ht="15.75">
      <c r="A47" s="52">
        <v>2262</v>
      </c>
      <c r="B47" s="54" t="s">
        <v>15</v>
      </c>
      <c r="C47" s="53">
        <v>0.16</v>
      </c>
      <c r="D47" s="53">
        <f t="shared" si="6"/>
        <v>0.23</v>
      </c>
      <c r="E47" s="53">
        <f t="shared" si="4"/>
        <v>0.115</v>
      </c>
      <c r="F47" s="53">
        <f t="shared" si="7"/>
        <v>0.115</v>
      </c>
      <c r="G47" s="53">
        <f t="shared" si="5"/>
        <v>0.23</v>
      </c>
    </row>
    <row r="48" spans="1:7" ht="15.75">
      <c r="A48" s="52">
        <v>2264</v>
      </c>
      <c r="B48" s="54" t="s">
        <v>40</v>
      </c>
      <c r="C48" s="53">
        <v>0.01</v>
      </c>
      <c r="D48" s="53">
        <f t="shared" si="6"/>
        <v>0.01</v>
      </c>
      <c r="E48" s="53">
        <f t="shared" si="4"/>
        <v>0.005</v>
      </c>
      <c r="F48" s="53">
        <f t="shared" si="7"/>
        <v>0.005</v>
      </c>
      <c r="G48" s="53">
        <f t="shared" si="5"/>
        <v>0.01</v>
      </c>
    </row>
    <row r="49" spans="1:7" ht="15.75">
      <c r="A49" s="52">
        <v>2279</v>
      </c>
      <c r="B49" s="54" t="s">
        <v>16</v>
      </c>
      <c r="C49" s="53">
        <v>0.04</v>
      </c>
      <c r="D49" s="53">
        <f t="shared" si="6"/>
        <v>0.06</v>
      </c>
      <c r="E49" s="53">
        <f t="shared" si="4"/>
        <v>0.03</v>
      </c>
      <c r="F49" s="53">
        <f t="shared" si="7"/>
        <v>0.03</v>
      </c>
      <c r="G49" s="53">
        <f t="shared" si="5"/>
        <v>0.06</v>
      </c>
    </row>
    <row r="50" spans="1:7" ht="15.75">
      <c r="A50" s="52">
        <v>2311</v>
      </c>
      <c r="B50" s="54" t="s">
        <v>17</v>
      </c>
      <c r="C50" s="53">
        <v>0.11</v>
      </c>
      <c r="D50" s="53">
        <f t="shared" si="6"/>
        <v>0.16</v>
      </c>
      <c r="E50" s="53">
        <f t="shared" si="4"/>
        <v>0.08</v>
      </c>
      <c r="F50" s="53">
        <f t="shared" si="7"/>
        <v>0.08</v>
      </c>
      <c r="G50" s="53">
        <f t="shared" si="5"/>
        <v>0.16</v>
      </c>
    </row>
    <row r="51" spans="1:7" ht="15.75">
      <c r="A51" s="52">
        <v>2312</v>
      </c>
      <c r="B51" s="54" t="s">
        <v>18</v>
      </c>
      <c r="C51" s="53">
        <v>0.02</v>
      </c>
      <c r="D51" s="53">
        <f t="shared" si="6"/>
        <v>0.03</v>
      </c>
      <c r="E51" s="53">
        <f t="shared" si="4"/>
        <v>0.015</v>
      </c>
      <c r="F51" s="53">
        <f t="shared" si="7"/>
        <v>0.015</v>
      </c>
      <c r="G51" s="53">
        <f t="shared" si="5"/>
        <v>0.03</v>
      </c>
    </row>
    <row r="52" spans="1:7" ht="15.75">
      <c r="A52" s="52">
        <v>2322</v>
      </c>
      <c r="B52" s="54" t="s">
        <v>20</v>
      </c>
      <c r="C52" s="53">
        <v>0.41</v>
      </c>
      <c r="D52" s="53">
        <v>0.46</v>
      </c>
      <c r="E52" s="53">
        <f t="shared" si="4"/>
        <v>0.23</v>
      </c>
      <c r="F52" s="53">
        <f t="shared" si="7"/>
        <v>0.23</v>
      </c>
      <c r="G52" s="53">
        <v>0.45</v>
      </c>
    </row>
    <row r="53" spans="1:7" ht="15.75">
      <c r="A53" s="52">
        <v>2350</v>
      </c>
      <c r="B53" s="54" t="s">
        <v>21</v>
      </c>
      <c r="C53" s="53">
        <v>0.41</v>
      </c>
      <c r="D53" s="53">
        <f t="shared" si="6"/>
        <v>0.58</v>
      </c>
      <c r="E53" s="53">
        <f t="shared" si="4"/>
        <v>0.29</v>
      </c>
      <c r="F53" s="53">
        <f t="shared" si="7"/>
        <v>0.29</v>
      </c>
      <c r="G53" s="53">
        <f t="shared" si="5"/>
        <v>0.58</v>
      </c>
    </row>
    <row r="54" spans="1:7" ht="15.75">
      <c r="A54" s="52">
        <v>2361</v>
      </c>
      <c r="B54" s="54" t="s">
        <v>22</v>
      </c>
      <c r="C54" s="53">
        <v>0.13</v>
      </c>
      <c r="D54" s="53">
        <f t="shared" si="6"/>
        <v>0.18</v>
      </c>
      <c r="E54" s="53">
        <f t="shared" si="4"/>
        <v>0.09</v>
      </c>
      <c r="F54" s="53">
        <f t="shared" si="7"/>
        <v>0.09</v>
      </c>
      <c r="G54" s="53">
        <f t="shared" si="5"/>
        <v>0.18</v>
      </c>
    </row>
    <row r="55" spans="1:7" ht="15.75">
      <c r="A55" s="52">
        <v>2400</v>
      </c>
      <c r="B55" s="54" t="s">
        <v>28</v>
      </c>
      <c r="C55" s="53">
        <v>0.02</v>
      </c>
      <c r="D55" s="53">
        <f t="shared" si="6"/>
        <v>0.03</v>
      </c>
      <c r="E55" s="53">
        <f t="shared" si="4"/>
        <v>0.015</v>
      </c>
      <c r="F55" s="53">
        <f t="shared" si="7"/>
        <v>0.015</v>
      </c>
      <c r="G55" s="53">
        <f t="shared" si="5"/>
        <v>0.03</v>
      </c>
    </row>
    <row r="56" spans="1:7" ht="16.5" customHeight="1">
      <c r="A56" s="52">
        <v>2512</v>
      </c>
      <c r="B56" s="54" t="s">
        <v>39</v>
      </c>
      <c r="C56" s="53">
        <v>14.07</v>
      </c>
      <c r="D56" s="53">
        <v>20.03</v>
      </c>
      <c r="E56" s="53">
        <f t="shared" si="4"/>
        <v>10.015</v>
      </c>
      <c r="F56" s="53">
        <v>11.02</v>
      </c>
      <c r="G56" s="53">
        <f t="shared" si="5"/>
        <v>22.04</v>
      </c>
    </row>
    <row r="57" spans="1:7" ht="15.75">
      <c r="A57" s="52">
        <v>2515</v>
      </c>
      <c r="B57" s="54" t="s">
        <v>23</v>
      </c>
      <c r="C57" s="53">
        <v>0.03</v>
      </c>
      <c r="D57" s="53">
        <f t="shared" si="6"/>
        <v>0.04</v>
      </c>
      <c r="E57" s="53">
        <f t="shared" si="4"/>
        <v>0.02</v>
      </c>
      <c r="F57" s="53">
        <f t="shared" si="7"/>
        <v>0.02</v>
      </c>
      <c r="G57" s="53">
        <f t="shared" si="5"/>
        <v>0.04</v>
      </c>
    </row>
    <row r="58" spans="1:7" ht="15.75">
      <c r="A58" s="52">
        <v>2519</v>
      </c>
      <c r="B58" s="54" t="s">
        <v>25</v>
      </c>
      <c r="C58" s="53">
        <v>0.01</v>
      </c>
      <c r="D58" s="53">
        <f t="shared" si="6"/>
        <v>0.01</v>
      </c>
      <c r="E58" s="53">
        <f t="shared" si="4"/>
        <v>0.005</v>
      </c>
      <c r="F58" s="53">
        <f t="shared" si="7"/>
        <v>0.005</v>
      </c>
      <c r="G58" s="53">
        <f t="shared" si="5"/>
        <v>0.01</v>
      </c>
    </row>
    <row r="59" spans="1:7" ht="15.75">
      <c r="A59" s="52">
        <v>5232</v>
      </c>
      <c r="B59" s="54" t="s">
        <v>24</v>
      </c>
      <c r="C59" s="53">
        <v>1.06</v>
      </c>
      <c r="D59" s="53">
        <f t="shared" si="6"/>
        <v>1.51</v>
      </c>
      <c r="E59" s="53">
        <f t="shared" si="4"/>
        <v>0.755</v>
      </c>
      <c r="F59" s="53">
        <v>0.77</v>
      </c>
      <c r="G59" s="53">
        <f t="shared" si="5"/>
        <v>1.54</v>
      </c>
    </row>
    <row r="60" spans="1:7" ht="15.75">
      <c r="A60" s="52">
        <v>5240</v>
      </c>
      <c r="B60" s="54" t="s">
        <v>36</v>
      </c>
      <c r="C60" s="53">
        <v>0.2</v>
      </c>
      <c r="D60" s="53">
        <f t="shared" si="6"/>
        <v>0.28</v>
      </c>
      <c r="E60" s="53">
        <f t="shared" si="4"/>
        <v>0.14</v>
      </c>
      <c r="F60" s="53">
        <f t="shared" si="7"/>
        <v>0.14</v>
      </c>
      <c r="G60" s="53">
        <f t="shared" si="5"/>
        <v>0.28</v>
      </c>
    </row>
    <row r="61" spans="1:7" ht="15.75">
      <c r="A61" s="52">
        <v>5250</v>
      </c>
      <c r="B61" s="54" t="s">
        <v>37</v>
      </c>
      <c r="C61" s="53">
        <v>0.8</v>
      </c>
      <c r="D61" s="53">
        <f t="shared" si="6"/>
        <v>1.14</v>
      </c>
      <c r="E61" s="53">
        <f t="shared" si="4"/>
        <v>0.57</v>
      </c>
      <c r="F61" s="53">
        <f t="shared" si="7"/>
        <v>0.57</v>
      </c>
      <c r="G61" s="53">
        <f t="shared" si="5"/>
        <v>1.14</v>
      </c>
    </row>
    <row r="62" spans="1:7" ht="15.75">
      <c r="A62" s="56"/>
      <c r="B62" s="67" t="s">
        <v>8</v>
      </c>
      <c r="C62" s="55">
        <f>SUM(C35:C61)</f>
        <v>26.740000000000002</v>
      </c>
      <c r="D62" s="55">
        <f>SUM(D35:D61)</f>
        <v>37.919999999999995</v>
      </c>
      <c r="E62" s="55">
        <f>SUM(E35:E61)</f>
        <v>18.959999999999997</v>
      </c>
      <c r="F62" s="55">
        <f>SUM(F35:F61)</f>
        <v>20.164999999999996</v>
      </c>
      <c r="G62" s="55">
        <f>SUM(G35:G61)</f>
        <v>40.31999999999999</v>
      </c>
    </row>
    <row r="63" spans="1:7" ht="15.75">
      <c r="A63" s="56"/>
      <c r="B63" s="67" t="s">
        <v>29</v>
      </c>
      <c r="C63" s="55">
        <f>C62+C33</f>
        <v>81.19999999999999</v>
      </c>
      <c r="D63" s="55">
        <f>D62+D33</f>
        <v>115.42000000000002</v>
      </c>
      <c r="E63" s="55">
        <f>E62+E33</f>
        <v>57.71000000000001</v>
      </c>
      <c r="F63" s="55">
        <f>F62+F33</f>
        <v>63.515000000000015</v>
      </c>
      <c r="G63" s="55">
        <f>G62+G33</f>
        <v>127.02000000000002</v>
      </c>
    </row>
    <row r="64" spans="1:7" ht="15.75">
      <c r="A64" s="68"/>
      <c r="B64" s="69"/>
      <c r="C64" s="69"/>
      <c r="D64" s="69"/>
      <c r="E64" s="69"/>
      <c r="F64" s="69"/>
      <c r="G64" s="69"/>
    </row>
    <row r="65" spans="1:7" ht="15.75" customHeight="1">
      <c r="A65" s="109" t="s">
        <v>68</v>
      </c>
      <c r="B65" s="110"/>
      <c r="C65" s="48">
        <v>58</v>
      </c>
      <c r="D65" s="48">
        <v>58</v>
      </c>
      <c r="E65" s="71">
        <v>29</v>
      </c>
      <c r="F65" s="71">
        <v>29</v>
      </c>
      <c r="G65" s="71">
        <v>58</v>
      </c>
    </row>
    <row r="66" spans="1:7" ht="15.75">
      <c r="A66" s="109" t="s">
        <v>126</v>
      </c>
      <c r="B66" s="110"/>
      <c r="C66" s="58">
        <f>C63/C65</f>
        <v>1.4</v>
      </c>
      <c r="D66" s="58">
        <f>D63/D65</f>
        <v>1.9900000000000002</v>
      </c>
      <c r="E66" s="55">
        <f>E63/E65</f>
        <v>1.9900000000000002</v>
      </c>
      <c r="F66" s="55">
        <f>F63/F65</f>
        <v>2.190172413793104</v>
      </c>
      <c r="G66" s="55">
        <f>G63/G65</f>
        <v>2.1900000000000004</v>
      </c>
    </row>
    <row r="67" spans="1:7" ht="15.75">
      <c r="A67" s="45"/>
      <c r="B67" s="44"/>
      <c r="C67" s="44"/>
      <c r="D67" s="44"/>
      <c r="E67" s="44"/>
      <c r="F67" s="44"/>
      <c r="G67" s="44"/>
    </row>
    <row r="68" spans="1:7" s="62" customFormat="1" ht="19.5" customHeight="1">
      <c r="A68" s="109" t="s">
        <v>69</v>
      </c>
      <c r="B68" s="110"/>
      <c r="C68" s="57"/>
      <c r="D68" s="57"/>
      <c r="E68" s="59"/>
      <c r="F68" s="59"/>
      <c r="G68" s="60"/>
    </row>
    <row r="69" spans="1:7" s="62" customFormat="1" ht="15.75">
      <c r="A69" s="109" t="s">
        <v>124</v>
      </c>
      <c r="B69" s="110"/>
      <c r="C69" s="57"/>
      <c r="D69" s="57"/>
      <c r="E69" s="59"/>
      <c r="F69" s="59"/>
      <c r="G69" s="60"/>
    </row>
    <row r="70" spans="1:6" ht="13.5" customHeight="1">
      <c r="A70" s="61"/>
      <c r="B70" s="44"/>
      <c r="C70" s="44"/>
      <c r="D70" s="44"/>
      <c r="E70" s="44"/>
      <c r="F70" s="44"/>
    </row>
    <row r="71" s="62" customFormat="1" ht="17.25" customHeight="1">
      <c r="A71" s="62" t="s">
        <v>70</v>
      </c>
    </row>
    <row r="72" s="62" customFormat="1" ht="12.75" customHeight="1"/>
    <row r="73" spans="1:5" s="62" customFormat="1" ht="15" customHeight="1">
      <c r="A73" s="62" t="s">
        <v>85</v>
      </c>
      <c r="B73" s="63"/>
      <c r="C73" s="63"/>
      <c r="D73" s="63"/>
      <c r="E73" s="63"/>
    </row>
    <row r="74" spans="2:6" s="62" customFormat="1" ht="14.25" customHeight="1">
      <c r="B74" s="64" t="s">
        <v>71</v>
      </c>
      <c r="C74" s="64"/>
      <c r="D74" s="64"/>
      <c r="E74" s="64"/>
      <c r="F74" s="64"/>
    </row>
  </sheetData>
  <sheetProtection/>
  <mergeCells count="11">
    <mergeCell ref="A69:B69"/>
    <mergeCell ref="A66:B66"/>
    <mergeCell ref="A9:G9"/>
    <mergeCell ref="A10:G10"/>
    <mergeCell ref="B11:G11"/>
    <mergeCell ref="B12:G12"/>
    <mergeCell ref="B13:G13"/>
    <mergeCell ref="A65:B65"/>
    <mergeCell ref="A7:G7"/>
    <mergeCell ref="B8:G8"/>
    <mergeCell ref="A68:B68"/>
  </mergeCells>
  <printOptions/>
  <pageMargins left="0.9395833333333333" right="0.5671875" top="0.7104166666666667" bottom="0.984251968503937" header="0.5118110236220472" footer="0.5118110236220472"/>
  <pageSetup firstPageNumber="9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2013.gada 24.septembra noteikumos Nr.1002 „Sociālās integrācijas valsts aģentūras sniegto maksas pakalpojumu cenrādis”</dc:title>
  <dc:subject>Pielikums anotācijai</dc:subject>
  <dc:creator>INSTALLER;Līga Juste</dc:creator>
  <cp:keywords/>
  <dc:description>Inese Ķīse, 67021651, Inese.Kise@lm.gov.lv, fakss 67021678</dc:description>
  <cp:lastModifiedBy>Liga Juste</cp:lastModifiedBy>
  <cp:lastPrinted>2014-04-28T11:20:00Z</cp:lastPrinted>
  <dcterms:created xsi:type="dcterms:W3CDTF">2008-09-26T08:09:16Z</dcterms:created>
  <dcterms:modified xsi:type="dcterms:W3CDTF">2014-08-04T09:53:49Z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