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autoCompressPictures="0"/>
  <bookViews>
    <workbookView xWindow="0" yWindow="0" windowWidth="27315" windowHeight="13500" tabRatio="815" activeTab="14"/>
  </bookViews>
  <sheets>
    <sheet name="Kopsavilkums" sheetId="2" r:id="rId1"/>
    <sheet name="ministrijas" sheetId="20" r:id="rId2"/>
    <sheet name="1" sheetId="1" r:id="rId3"/>
    <sheet name="2" sheetId="19" r:id="rId4"/>
    <sheet name="3" sheetId="4" r:id="rId5"/>
    <sheet name="4" sheetId="5" r:id="rId6"/>
    <sheet name="5" sheetId="18" r:id="rId7"/>
    <sheet name="6" sheetId="7" r:id="rId8"/>
    <sheet name="7" sheetId="17" r:id="rId9"/>
    <sheet name="8" sheetId="8" r:id="rId10"/>
    <sheet name="9" sheetId="9" r:id="rId11"/>
    <sheet name="10" sheetId="10" r:id="rId12"/>
    <sheet name="11" sheetId="11" r:id="rId13"/>
    <sheet name="12" sheetId="12" r:id="rId14"/>
    <sheet name="13" sheetId="14" r:id="rId15"/>
    <sheet name="14" sheetId="15" r:id="rId16"/>
    <sheet name="15" sheetId="21" r:id="rId17"/>
  </sheets>
  <externalReferences>
    <externalReference r:id="rId18"/>
  </externalReferences>
  <calcPr calcId="125725"/>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17"/>
  <c r="F10"/>
  <c r="F11"/>
  <c r="F14"/>
  <c r="D11" i="2"/>
  <c r="F9" i="7"/>
  <c r="F10"/>
  <c r="F11"/>
  <c r="F12"/>
  <c r="F13"/>
  <c r="F14"/>
  <c r="F15"/>
  <c r="F16"/>
  <c r="F17"/>
  <c r="F18"/>
  <c r="F19"/>
  <c r="F20"/>
  <c r="F21"/>
  <c r="F22"/>
  <c r="F23"/>
  <c r="F24"/>
  <c r="F25"/>
  <c r="F26"/>
  <c r="F27"/>
  <c r="F28"/>
  <c r="F29"/>
  <c r="D10" i="2"/>
  <c r="F9" i="1"/>
  <c r="E10"/>
  <c r="F10"/>
  <c r="E11"/>
  <c r="F11"/>
  <c r="E12"/>
  <c r="F12"/>
  <c r="E15"/>
  <c r="F15"/>
  <c r="E16"/>
  <c r="F16"/>
  <c r="F17"/>
  <c r="E18"/>
  <c r="F18"/>
  <c r="E19"/>
  <c r="F19"/>
  <c r="F20"/>
  <c r="E21"/>
  <c r="F21"/>
  <c r="E24"/>
  <c r="F24"/>
  <c r="F25"/>
  <c r="F26"/>
  <c r="F27"/>
  <c r="E28"/>
  <c r="F28"/>
  <c r="E29"/>
  <c r="F29"/>
  <c r="E30"/>
  <c r="F30"/>
  <c r="F31"/>
  <c r="F32"/>
  <c r="F33"/>
  <c r="E34"/>
  <c r="F34"/>
  <c r="E36"/>
  <c r="F36"/>
  <c r="F39"/>
  <c r="D4" i="2"/>
  <c r="E9" i="21"/>
  <c r="F9"/>
  <c r="E10"/>
  <c r="F10"/>
  <c r="F11"/>
  <c r="F12"/>
  <c r="F15"/>
  <c r="E20"/>
  <c r="F20"/>
  <c r="E21"/>
  <c r="F21"/>
  <c r="F23"/>
  <c r="F28"/>
  <c r="D19" i="2"/>
  <c r="I26" i="20"/>
  <c r="K26"/>
  <c r="F9" i="12"/>
  <c r="F11"/>
  <c r="I7" i="20"/>
  <c r="F9" i="15"/>
  <c r="F10"/>
  <c r="F14"/>
  <c r="J25" i="20"/>
  <c r="F9" i="14"/>
  <c r="F10"/>
  <c r="F11"/>
  <c r="F12"/>
  <c r="F13"/>
  <c r="F14"/>
  <c r="K14" i="20"/>
  <c r="K13"/>
  <c r="F12" i="19"/>
  <c r="F13"/>
  <c r="F14"/>
  <c r="F15"/>
  <c r="F17"/>
  <c r="F19"/>
  <c r="F26"/>
  <c r="F10" i="9"/>
  <c r="F11"/>
  <c r="F12"/>
  <c r="F13"/>
  <c r="F14"/>
  <c r="F15"/>
  <c r="K22" i="20"/>
  <c r="F11" i="18"/>
  <c r="F12"/>
  <c r="F13"/>
  <c r="F14"/>
  <c r="F15"/>
  <c r="F17"/>
  <c r="F18"/>
  <c r="F10"/>
  <c r="F9"/>
  <c r="F33" i="5"/>
  <c r="L18" i="20"/>
  <c r="F22" i="5"/>
  <c r="I18" i="20"/>
  <c r="F9" i="5"/>
  <c r="H18" i="20"/>
  <c r="F41" i="5"/>
  <c r="I20" i="20"/>
  <c r="F9" i="8"/>
  <c r="F19"/>
  <c r="I21" i="20"/>
  <c r="E11" i="4"/>
  <c r="F11"/>
  <c r="D13"/>
  <c r="E13"/>
  <c r="F13"/>
  <c r="D15"/>
  <c r="E15"/>
  <c r="F15"/>
  <c r="D16"/>
  <c r="E16"/>
  <c r="F16"/>
  <c r="D17"/>
  <c r="E17"/>
  <c r="F17"/>
  <c r="D18"/>
  <c r="E18"/>
  <c r="F18"/>
  <c r="E19"/>
  <c r="F19"/>
  <c r="E20"/>
  <c r="F20"/>
  <c r="E21"/>
  <c r="F21"/>
  <c r="F24"/>
  <c r="F23"/>
  <c r="I5" i="20"/>
  <c r="E22" i="4"/>
  <c r="F22"/>
  <c r="D14"/>
  <c r="E14"/>
  <c r="F14"/>
  <c r="H5" i="20"/>
  <c r="D10" i="4"/>
  <c r="E10"/>
  <c r="F10"/>
  <c r="E12"/>
  <c r="F12"/>
  <c r="L5" i="20"/>
  <c r="B22" i="4"/>
  <c r="C22"/>
  <c r="F18" i="10"/>
  <c r="I23" i="20"/>
  <c r="F19" i="11"/>
  <c r="I24" i="20"/>
  <c r="C8" i="2"/>
  <c r="G26" i="20"/>
  <c r="F26"/>
  <c r="E26"/>
  <c r="G25"/>
  <c r="F25"/>
  <c r="E25"/>
  <c r="G24"/>
  <c r="F24"/>
  <c r="E24"/>
  <c r="G23"/>
  <c r="F23"/>
  <c r="E23"/>
  <c r="G22"/>
  <c r="F22"/>
  <c r="E22"/>
  <c r="G21"/>
  <c r="F21"/>
  <c r="E21"/>
  <c r="G20"/>
  <c r="F20"/>
  <c r="E20"/>
  <c r="G19"/>
  <c r="F19"/>
  <c r="G18"/>
  <c r="F18"/>
  <c r="E18"/>
  <c r="G14"/>
  <c r="F14"/>
  <c r="E14"/>
  <c r="G13"/>
  <c r="F13"/>
  <c r="G10"/>
  <c r="G9"/>
  <c r="G7"/>
  <c r="F7"/>
  <c r="E7"/>
  <c r="H9"/>
  <c r="I9"/>
  <c r="K9"/>
  <c r="L9"/>
  <c r="H12"/>
  <c r="I12"/>
  <c r="J12"/>
  <c r="K12"/>
  <c r="L12"/>
  <c r="H16"/>
  <c r="J16"/>
  <c r="K16"/>
  <c r="G5"/>
  <c r="F5"/>
  <c r="E5"/>
  <c r="D26"/>
  <c r="C19" i="2"/>
  <c r="G12" i="20"/>
  <c r="F12"/>
  <c r="E13"/>
  <c r="E12"/>
  <c r="K29"/>
  <c r="H29"/>
  <c r="D16" i="2"/>
  <c r="C5"/>
  <c r="E14" i="19"/>
  <c r="E18"/>
  <c r="F19" i="18"/>
  <c r="J10" i="20"/>
  <c r="D5" i="2"/>
  <c r="D10" i="20"/>
  <c r="D9"/>
  <c r="D8" i="2"/>
  <c r="L19" i="20"/>
  <c r="J9"/>
  <c r="J29"/>
  <c r="F10"/>
  <c r="L16"/>
  <c r="L29"/>
  <c r="E19"/>
  <c r="F9"/>
  <c r="E10"/>
  <c r="E9"/>
  <c r="C11" i="2"/>
  <c r="B11"/>
  <c r="D20" i="20"/>
  <c r="D12" i="2"/>
  <c r="D21" i="20"/>
  <c r="D18" i="2"/>
  <c r="D25" i="20"/>
  <c r="C18" i="2"/>
  <c r="D17"/>
  <c r="D14" i="20"/>
  <c r="C17" i="2"/>
  <c r="B17"/>
  <c r="C16"/>
  <c r="B16"/>
  <c r="D15"/>
  <c r="C15"/>
  <c r="B15"/>
  <c r="D14"/>
  <c r="D23" i="20"/>
  <c r="C14" i="2"/>
  <c r="B14"/>
  <c r="C13"/>
  <c r="B13"/>
  <c r="C12"/>
  <c r="B12"/>
  <c r="C10"/>
  <c r="B10"/>
  <c r="D19" i="20"/>
  <c r="C7" i="2"/>
  <c r="B7"/>
  <c r="D24" i="20"/>
  <c r="D7"/>
  <c r="D13" i="2"/>
  <c r="D22" i="20"/>
  <c r="D13"/>
  <c r="D12"/>
  <c r="D7" i="2"/>
  <c r="D18" i="20"/>
  <c r="C6" i="2"/>
  <c r="B6"/>
  <c r="C21" i="4"/>
  <c r="B21"/>
  <c r="B20"/>
  <c r="B19"/>
  <c r="C18"/>
  <c r="B18"/>
  <c r="C17"/>
  <c r="B17"/>
  <c r="C16"/>
  <c r="B16"/>
  <c r="C15"/>
  <c r="B15"/>
  <c r="C14"/>
  <c r="B14"/>
  <c r="C13"/>
  <c r="B13"/>
  <c r="C12"/>
  <c r="B12"/>
  <c r="B11"/>
  <c r="C10"/>
  <c r="B10"/>
  <c r="A5" i="2"/>
  <c r="A6"/>
  <c r="A7"/>
  <c r="A8"/>
  <c r="A10"/>
  <c r="C4"/>
  <c r="B4"/>
  <c r="I17" i="20"/>
  <c r="D17"/>
  <c r="D16"/>
  <c r="A11" i="2"/>
  <c r="A12"/>
  <c r="A13"/>
  <c r="A14"/>
  <c r="A15"/>
  <c r="A16"/>
  <c r="C13" i="20"/>
  <c r="F25" i="4"/>
  <c r="D6" i="2"/>
  <c r="I16" i="20"/>
  <c r="I29"/>
  <c r="G17"/>
  <c r="A17" i="2"/>
  <c r="A18"/>
  <c r="C14" i="20"/>
  <c r="D5"/>
  <c r="D29"/>
  <c r="D20" i="2"/>
  <c r="F17" i="20"/>
  <c r="G16"/>
  <c r="G29"/>
  <c r="F16"/>
  <c r="F29"/>
  <c r="E17"/>
  <c r="E16"/>
  <c r="E29"/>
</calcChain>
</file>

<file path=xl/sharedStrings.xml><?xml version="1.0" encoding="utf-8"?>
<sst xmlns="http://schemas.openxmlformats.org/spreadsheetml/2006/main" count="803" uniqueCount="399">
  <si>
    <t>Nr. p.k.</t>
  </si>
  <si>
    <t>Vienību skaits</t>
  </si>
  <si>
    <t>Pozīcija</t>
  </si>
  <si>
    <t>1.</t>
  </si>
  <si>
    <t>2.</t>
  </si>
  <si>
    <t>3.</t>
  </si>
  <si>
    <t>4.</t>
  </si>
  <si>
    <t>5.</t>
  </si>
  <si>
    <t>Vienas vienības cena (EUR)</t>
  </si>
  <si>
    <t>euro</t>
  </si>
  <si>
    <t>Vienības nosaukums</t>
  </si>
  <si>
    <t>Pasākuma īstenotājs</t>
  </si>
  <si>
    <t>Summa kopā  (EUR)                                                                                       (4x5=6)</t>
  </si>
  <si>
    <t>Ministrija, kuras budžetā tiek plānots finansējums</t>
  </si>
  <si>
    <t>Finansējuma saņēmējs</t>
  </si>
  <si>
    <r>
      <t xml:space="preserve">Piezīmes                                                                </t>
    </r>
    <r>
      <rPr>
        <sz val="12"/>
        <color theme="1"/>
        <rFont val="Times New Roman"/>
        <family val="2"/>
        <charset val="186"/>
      </rPr>
      <t>(ja valsts budžeta iestāde tad jānorāda EKK)</t>
    </r>
  </si>
  <si>
    <t>satura izstrāde,pas. vadītājs</t>
  </si>
  <si>
    <t>Telpu īre Kongresu nama Lielā zāle ar apskaņošanas, apgaismošanas apkalpošanas nodrošinājumu</t>
  </si>
  <si>
    <t xml:space="preserve">Sinhronā tulkojuma tehniskais nodrošinājums - 3 valodas </t>
  </si>
  <si>
    <t>no igauņu, lietuviešu uz latviešu val.</t>
  </si>
  <si>
    <t xml:space="preserve">Videoprojektora īre </t>
  </si>
  <si>
    <t>Videoprojektora īre</t>
  </si>
  <si>
    <t>6.</t>
  </si>
  <si>
    <t>Pasākuma civiltiesiskā apdrošināšana</t>
  </si>
  <si>
    <t xml:space="preserve">Apdrošināšanas Polise </t>
  </si>
  <si>
    <t>7.</t>
  </si>
  <si>
    <t xml:space="preserve">Lielformāta posteri </t>
  </si>
  <si>
    <t>Mākslinieciska kompozīcija</t>
  </si>
  <si>
    <t>8.</t>
  </si>
  <si>
    <t xml:space="preserve">Materiālu atlase </t>
  </si>
  <si>
    <t>9.</t>
  </si>
  <si>
    <t xml:space="preserve">Video sižetu montāža, skaņas apstrāde, krāsu korekcija </t>
  </si>
  <si>
    <t>Materiālu montāža titrēšana</t>
  </si>
  <si>
    <t>10.</t>
  </si>
  <si>
    <t>Apmaksa par autortiesībām</t>
  </si>
  <si>
    <t>Par foto mat.</t>
  </si>
  <si>
    <t>11.</t>
  </si>
  <si>
    <t xml:space="preserve">Telpu īre Kongresu namā izstādei </t>
  </si>
  <si>
    <t xml:space="preserve">Izstādes Telpu īre 30 dienas </t>
  </si>
  <si>
    <t>12.</t>
  </si>
  <si>
    <t xml:space="preserve">Izstādes satura koncepcijas un mākslinieciskā dizaina izstrāde </t>
  </si>
  <si>
    <t>2 pers. x 1 mēn .</t>
  </si>
  <si>
    <t>13.</t>
  </si>
  <si>
    <t>materiālu atlase datorapstrāde</t>
  </si>
  <si>
    <t>14.</t>
  </si>
  <si>
    <t>Izstādes maketa izstrāde</t>
  </si>
  <si>
    <t>22.30</t>
  </si>
  <si>
    <t xml:space="preserve">Izstādes stendi </t>
  </si>
  <si>
    <t xml:space="preserve">Izstādes sleju druka </t>
  </si>
  <si>
    <t>Druka uz tekstilauduma</t>
  </si>
  <si>
    <t xml:space="preserve">Tekstu sagatavošana rediģēšana latv. </t>
  </si>
  <si>
    <t xml:space="preserve">Tekstu tulkojumi no igauņu uz  latv.v. / no </t>
  </si>
  <si>
    <t xml:space="preserve"> lietuviešu uz latviešu </t>
  </si>
  <si>
    <t>15 lapas</t>
  </si>
  <si>
    <t>15.</t>
  </si>
  <si>
    <t xml:space="preserve">Izstādes atklāšanas izdevumi </t>
  </si>
  <si>
    <t xml:space="preserve">Kafijas pauze </t>
  </si>
  <si>
    <t>16.</t>
  </si>
  <si>
    <t xml:space="preserve">Izstādes informatīvie materiāli, plakāti, bukleti </t>
  </si>
  <si>
    <t xml:space="preserve">Plakāti </t>
  </si>
  <si>
    <t>Sinhronie tulki -  2 stundas x2 tulki</t>
  </si>
  <si>
    <t>Telpas mākslinieciskais noformējums</t>
  </si>
  <si>
    <t>Telpu īre Kongresu namā</t>
  </si>
  <si>
    <t>Tulkošanas tehniskais aprīkojums</t>
  </si>
  <si>
    <t>Izstādes koncepcija, dizains Pakalpojuma līgumi/ ar pašnodarbinātām personām</t>
  </si>
  <si>
    <t>Izstādes satura sagatavošana Pakalpojuma līgumi/ ar pašnodarbinātām personām</t>
  </si>
  <si>
    <t>Tehniskais  maketsPakalpojuma līgumi/ ar pašnodarbinātām personām</t>
  </si>
  <si>
    <t>Stendi  rollap -Presto</t>
  </si>
  <si>
    <t xml:space="preserve"> Stendi  rollap –Convers divpusējie</t>
  </si>
  <si>
    <t>20 lapas</t>
  </si>
  <si>
    <t>Izstādes tekstu sagatavošana, tulkojumi Pakalpojuma līgumi/ ar pašnodarbinātām personām</t>
  </si>
  <si>
    <t xml:space="preserve">kopā </t>
  </si>
  <si>
    <t>80 stundas</t>
  </si>
  <si>
    <t>Latvijas Nacionālais arhīvs</t>
  </si>
  <si>
    <t>Kultūras ministrija</t>
  </si>
  <si>
    <r>
      <t xml:space="preserve">Pasākuma koncepcija, saturs  </t>
    </r>
    <r>
      <rPr>
        <sz val="10"/>
        <color theme="1"/>
        <rFont val="Times New Roman"/>
        <family val="1"/>
        <charset val="186"/>
      </rPr>
      <t>Pakalpojuma līgumi/ ar pašnodarbinātām personām</t>
    </r>
  </si>
  <si>
    <r>
      <t xml:space="preserve">Video sižetu -prezentāciju sagatavošana  </t>
    </r>
    <r>
      <rPr>
        <sz val="10"/>
        <color theme="1"/>
        <rFont val="Times New Roman"/>
        <family val="1"/>
        <charset val="186"/>
      </rPr>
      <t>Pakalpojuma līgumi/ ar pašnodarbinātām personām</t>
    </r>
  </si>
  <si>
    <r>
      <t xml:space="preserve">Latvijas Republikas Neatkarības deklarācijas pasludināšanas 25. gadadienas atceres pasākuma nosaukums </t>
    </r>
    <r>
      <rPr>
        <b/>
        <sz val="12"/>
        <color rgb="FFC00000"/>
        <rFont val="Times New Roman"/>
        <family val="1"/>
        <charset val="186"/>
      </rPr>
      <t>"Latvijas Nacionālā arhīva tematiskā pasākuma un izstādes - prezentācijas „ Mēs Latvijai! Mēs Lietuvai! Mēs Igaunijai”"</t>
    </r>
  </si>
  <si>
    <t xml:space="preserve">2 pers. X 1 mēn. </t>
  </si>
  <si>
    <t>nr.p.k.</t>
  </si>
  <si>
    <t>Tāmes nosaukums</t>
  </si>
  <si>
    <t>īstenotājs</t>
  </si>
  <si>
    <t>summa</t>
  </si>
  <si>
    <r>
      <t xml:space="preserve">Piezīmes                                                                </t>
    </r>
    <r>
      <rPr>
        <sz val="12"/>
        <color indexed="8"/>
        <rFont val="Times New Roman"/>
        <family val="2"/>
        <charset val="186"/>
      </rPr>
      <t>(ja valsts budžeta iestāde tad jānorāda EKK)</t>
    </r>
  </si>
  <si>
    <t>17.</t>
  </si>
  <si>
    <t>Ietver drukas failu izstrādi, 22 baneru apdruku, uzstādīšanu</t>
  </si>
  <si>
    <t>18.</t>
  </si>
  <si>
    <t>Apgaismojums</t>
  </si>
  <si>
    <t>Telekomunikāciju pieslēgums (internets, optiskie kabeļi, risinājumi)</t>
  </si>
  <si>
    <t>Mūziķu menedžments</t>
  </si>
  <si>
    <t>Kabeļi un to aizsargkanāli</t>
  </si>
  <si>
    <t xml:space="preserve">Skandas, apskaņošana </t>
  </si>
  <si>
    <t>Mūziķu honorāri</t>
  </si>
  <si>
    <t>Filmēšana tiešraides nodrošināšanai Latvijas Radio mājaslapā un lsm.lv</t>
  </si>
  <si>
    <t>Ietver video materiālu apstrādi un izvietošanu internetā vēlākai satura izmantošanai pēc lietotāja pieprasījuma (sociālie tīkli, Youtube u.tc.), palielinot aptverto auditorijas daļu</t>
  </si>
  <si>
    <t>Apsardze</t>
  </si>
  <si>
    <t>AKKA/LAA licence par apraidi Doma laukumā</t>
  </si>
  <si>
    <t>KOPĀ:</t>
  </si>
  <si>
    <t>VSIA "Latvijas Radio"</t>
  </si>
  <si>
    <t>Radio un televīzija</t>
  </si>
  <si>
    <t>Ārlietu ministrija</t>
  </si>
  <si>
    <t>5000 Pamatkapitāla veidošana</t>
  </si>
  <si>
    <t>2000 Preces un pakalpojumi</t>
  </si>
  <si>
    <t>1000 Atlīdzība</t>
  </si>
  <si>
    <t>lapas</t>
  </si>
  <si>
    <t>"Latvijas Institūts"</t>
  </si>
  <si>
    <t>Latvijas Nacionālais vēstures muzejs</t>
  </si>
  <si>
    <t>Latvijas Republikas Neatkarības deklarācijas pasludināšanas 25. gadadienas atceres pasākuma nosaukums - izstāde  Latvijas Nacionālā vēstures muzeja nodaļā Tautas frontes muzejs  "Latvijas Republikas Augstākā Padome - atjaunotās Latvijas pirmais parlaments". Pasākums ietver izstādes izveidošanu, reklāmas izdevumu un avotu krājumu, kas paredzēts kā metodiskais materiāls vispārizglītojošām un augstākās izglītības mācību iestādēm. Izstādes atklāšana notiks 2015. gada 21. augustā LNVM  nodaļā Tautas frontes muzejs, Vecpilsētas ielā 13/15.</t>
  </si>
  <si>
    <t>Atalgojumi un atlīdzības (ar nodokļiem)</t>
  </si>
  <si>
    <t>Preces un pakalpojumi</t>
  </si>
  <si>
    <t>Drukas materiāli</t>
  </si>
  <si>
    <t>Zāles īre konferencei</t>
  </si>
  <si>
    <t>stunda</t>
  </si>
  <si>
    <t>Zāles īre ēdināšanai</t>
  </si>
  <si>
    <t>Koordinators</t>
  </si>
  <si>
    <t>mēneši</t>
  </si>
  <si>
    <t>Honorārs projekta zinātniskā izstrāde</t>
  </si>
  <si>
    <t>persona</t>
  </si>
  <si>
    <t>Konferences moderēšana</t>
  </si>
  <si>
    <t>Tulks</t>
  </si>
  <si>
    <t>stundas</t>
  </si>
  <si>
    <t xml:space="preserve">7. </t>
  </si>
  <si>
    <t>Kafijas pauze</t>
  </si>
  <si>
    <t>Pusdienas</t>
  </si>
  <si>
    <t>Vakariņas</t>
  </si>
  <si>
    <t>Lidmašīnas biļete Eiropa</t>
  </si>
  <si>
    <t>Lidmašīnas biļete ASV</t>
  </si>
  <si>
    <t>Ceļa izdevumi Igaunija, Lietuva</t>
  </si>
  <si>
    <t xml:space="preserve">13. </t>
  </si>
  <si>
    <t>Viesnīca (2 naktis)</t>
  </si>
  <si>
    <t>Tulkošanas kabīnes, apskaņošana</t>
  </si>
  <si>
    <t>tehnika</t>
  </si>
  <si>
    <t>eksmplārs</t>
  </si>
  <si>
    <t>Fotogrāfs</t>
  </si>
  <si>
    <t>Administratīvie izdevumi</t>
  </si>
  <si>
    <t>kanceleja</t>
  </si>
  <si>
    <t>Filmēšana, montāža</t>
  </si>
  <si>
    <t>Latvijas Republikas Neatkarības deklarācijas pasludināšanas 25. gadadienas atceres pasākuma nosaukums "Izglītojoša konference - seminārs skolotājiem par Latvijas valstiskās neatkarības atgūšanu "1990. gada 4. maijs: no Latvijas PSR uz Latvijas Republiku", ar tai sekojošu konferences materiālu izdošanu". Konference norisināsies 2015. gada 16. aprīlī Latvijas Nacionālajā vēstures muzejā, Brīvības bulvārī 32.</t>
  </si>
  <si>
    <r>
      <t xml:space="preserve">Latvijas Republikas Neatkarības deklarācijas pasludināšanas 25. gadadiena                                </t>
    </r>
    <r>
      <rPr>
        <b/>
        <sz val="12"/>
        <color rgb="FFC00000"/>
        <rFont val="Times New Roman"/>
        <family val="1"/>
        <charset val="186"/>
      </rPr>
      <t xml:space="preserve">   "KAROGU MASTU NODROŠINĀŠANA LAUKUMĀ PIE BRĪVĪBAS PIEMINEKĻA"</t>
    </r>
  </si>
  <si>
    <t>Nacionālais Kino centrs</t>
  </si>
  <si>
    <r>
      <t xml:space="preserve">Latvijas Republikas Neatkarības deklarācijas pasludināšanas 25. gadadiena                                 </t>
    </r>
    <r>
      <rPr>
        <b/>
        <sz val="12"/>
        <color rgb="FFC00000"/>
        <rFont val="Times New Roman"/>
        <family val="1"/>
        <charset val="186"/>
      </rPr>
      <t xml:space="preserve">  "EIROPAS JAUNIEŠU FILMU DIENA" </t>
    </r>
    <r>
      <rPr>
        <b/>
        <sz val="12"/>
        <color theme="1"/>
        <rFont val="Times New Roman"/>
        <family val="1"/>
        <charset val="186"/>
      </rPr>
      <t>2015.gada 3. maijā k/t "Splendid Palace"</t>
    </r>
  </si>
  <si>
    <t>Kinoteātra telpu un tehnikas īre</t>
  </si>
  <si>
    <t>Filmu DCP izgatavošana, piegāde un atgriešana</t>
  </si>
  <si>
    <t>Filmu tulkošana (tekstu tulkošana, sinhronais tulks seansa laikā)</t>
  </si>
  <si>
    <t>Autortiesības</t>
  </si>
  <si>
    <t>Rezultātu paziņošanas video nodrošināšana</t>
  </si>
  <si>
    <t>Pasākuma norises nodrošināšana (projekta realizācija, pasākuma vadītājs, video izveidošana, žurijas darba nodrošināšana u.c.)</t>
  </si>
  <si>
    <t xml:space="preserve">Mārketinga izdevumi (vizuālās identitātes mākslinieks; plakātu, flaieru, žurijas bukleta druka; preses maketu, interneta baneru izveidošana, izmēru adaptēšana) </t>
  </si>
  <si>
    <t>Uzkodas bērnu žūrijai</t>
  </si>
  <si>
    <r>
      <t xml:space="preserve">Latvijas Republikas Neatkarības deklarācijas pasludināšanas 25. gadadiena                                                                                                 </t>
    </r>
    <r>
      <rPr>
        <b/>
        <sz val="12"/>
        <color rgb="FFC00000"/>
        <rFont val="Times New Roman"/>
        <family val="1"/>
        <charset val="186"/>
      </rPr>
      <t xml:space="preserve">"4.MAIJA LATVIJAS FILMU MARATONS" </t>
    </r>
    <r>
      <rPr>
        <b/>
        <sz val="12"/>
        <color theme="1"/>
        <rFont val="Times New Roman"/>
        <family val="1"/>
        <charset val="186"/>
      </rPr>
      <t xml:space="preserve">  2015.gada 4. maijā k/t "Splendid Palace"</t>
    </r>
  </si>
  <si>
    <t>Valsts kanceleja</t>
  </si>
  <si>
    <t>Latvijas Republikas Neatkarības deklarācijas pasludināšanas 25. gadadienas atceres pasākuma nosaukums "video konkurss skolēniem un studējošajiem "Mūsu 4.maija deklarācija""</t>
  </si>
  <si>
    <t>Video konkursa balvas.</t>
  </si>
  <si>
    <t>Video veidošanas meistarklase katras konkursa kategorijas 1 vietas ieguvējiem.</t>
  </si>
  <si>
    <t>KOPĀ (visas cenas norādītas bez PVN):</t>
  </si>
  <si>
    <t>LU Sociālo un politisko pētījumu institūts sadarbībā ar Adenauera fondu</t>
  </si>
  <si>
    <t>Latvijas Republikas Neatkarības deklarācijas pasludināšanas 25. gadadienas atceres pasākuma nosaukums "Starptautiska konference "4.maijs un Eiropas paplašināšana""</t>
  </si>
  <si>
    <t>Bibliogrāfijas saraksta par Trešo Atmodu sagatavošana (Latvijas Nacionālā bibliotēka)</t>
  </si>
  <si>
    <t>Konferences materiālu krājuma izdošana (A5, mīkstie vāki, 112 lpp, 1000 eksemplāri)</t>
  </si>
  <si>
    <t>Korektors, redaktors, transkripcija, makets konferences materiālu krājumam</t>
  </si>
  <si>
    <t>Kancelejas izdevumi</t>
  </si>
  <si>
    <t>Nodibinājums "Latvijas Zinātņu akadēmijas Baltijas stratēģisko pētījumu centrs"</t>
  </si>
  <si>
    <t>Latvijas Republikas Neatkarības deklarācijas pasludināšanas 25. gadadienas atceres pasākuma nosaukums "Konference „1990.gada 21. aprīļa Vislatvijas tautas deputātu sapulces 25. gadadiena""</t>
  </si>
  <si>
    <t>Izstādes sagatavošana</t>
  </si>
  <si>
    <t>Izstāde</t>
  </si>
  <si>
    <t>Fotogrāfijas izstādei un publicēšanai (izgatavošana un autortiesības)</t>
  </si>
  <si>
    <t>Fotogrāfijas</t>
  </si>
  <si>
    <t>Konferences materiālu krājuma publicēšana (tipogrāfijas izdevumi)</t>
  </si>
  <si>
    <t>Grāmata</t>
  </si>
  <si>
    <t>Grāmata par 4.maiju</t>
  </si>
  <si>
    <t>Grāmatas LV</t>
  </si>
  <si>
    <t>Grāmatas EN</t>
  </si>
  <si>
    <t>Latvijas Republikas Neatkarības deklarācijas pasludināšanas 25. gadadienas atceres pasākuma nosaukums "Grāmātas par 4.maiju izdošana"</t>
  </si>
  <si>
    <r>
      <t xml:space="preserve">Latvijas Republikas Neatkarības deklarācijas pasludināšanas 25. gadadienas atceres pasākuma nosaukums </t>
    </r>
    <r>
      <rPr>
        <b/>
        <sz val="12"/>
        <color rgb="FFC00000"/>
        <rFont val="Times New Roman"/>
        <family val="1"/>
        <charset val="186"/>
      </rPr>
      <t>"Grāmātas par 4.maiju izdošana"</t>
    </r>
  </si>
  <si>
    <t>KOPĀ</t>
  </si>
  <si>
    <t>bibliogrāfija</t>
  </si>
  <si>
    <t>Izstāde veltīta bibliogrāfijai par Trešo Atmodu</t>
  </si>
  <si>
    <t>Webkameras iegāde konferences filmēšanai</t>
  </si>
  <si>
    <t>kamera</t>
  </si>
  <si>
    <t>Optiskais interneta kabelis un tā ierīkošana konferences filmēšanas un translēšanas internetā nodrošināšanai</t>
  </si>
  <si>
    <t>Optiskā kabeļa abonēšanas maksa 24 mēnešiem</t>
  </si>
  <si>
    <t>Latvijas Republikas Neatkarības deklarācijas pasludināšanas 25. gadadienas atceres pasākuma nosaukums „Izglītojošu pasākumu cikls Latvijas novados: priekšlasījumi un Latvijas Nacionālā vēstures muzeja ceļojošā izstāde” (5 pilsētās: Daugavpilī, Madonā, Kuldīgā, Jelgavā, Krāslavā), sadarbībā ar 4. maija Deklarācijas klubu.</t>
  </si>
  <si>
    <t>Transporta pakalpojumi, ieskaitot degvielu (10 braucieni: Daugavpils, Krāslava, Kuldīga, Jelgava, Madona)</t>
  </si>
  <si>
    <t>Komandējuma dienas nauda (4 personām) 5 komandējuma dienām – izstādes uzlikšana, seminārs</t>
  </si>
  <si>
    <t>Komandējuma dienas nauda (2 personām) 5 komandējuma dienām – izstādes noņemšanai</t>
  </si>
  <si>
    <t>Kancelejas izdevumi semināra materiālu sagatavošanai</t>
  </si>
  <si>
    <t>Avio biļetes</t>
  </si>
  <si>
    <t>Naktis</t>
  </si>
  <si>
    <t>Kinodokumentu kopums</t>
  </si>
  <si>
    <t>Krājuma priekšmeta iegāde</t>
  </si>
  <si>
    <t>Latvijas Republikas Neatkarības deklarācijas pasludināšanas 25. gadadienas atceres pasākuma nosaukums "Krājuma papildināšana: vēsturisko liecību iegāde Latvijas Nacionālā vēstures muzeja papildināšanai. Biedrības "Vēsturiskā atmiņa" savāktā, nofilmētā, apkopotā un samontētā kinodokumentu kopuma par Latvijas Republikas Augstākās Padomes deputātiem, Atmodas laika aktīvistiem un pēcatmodas perioda saimnieciskajiem, kultūras un izglītības darbiniekiem Tukuma novadā iegāde"</t>
  </si>
  <si>
    <t xml:space="preserve">Latvijas Republikas Neatkarības deklarācijas pasludināšanas 25. gadadienas atceres pasākuma nosaukums "Krājuma papildināšana: vēsturisko liecību iegāde Latvijas Nacionālā vēstures muzeja papildināšanai. Biedrības "Vēsturiskā atmiņa" savāktā, nofilmētā, </t>
  </si>
  <si>
    <t>apkopotā un samontētā kinodokumentu kopuma par Latvijas Republikas Augstākās Padomes deputātiem, Atmodas laika aktīvistiem un pēcatmodas perioda saimnieciskajiem, kultūras un izglītības darbiniekiem Tukuma novadā iegāde"</t>
  </si>
  <si>
    <t>Papildus ētera personāls</t>
  </si>
  <si>
    <t>h</t>
  </si>
  <si>
    <t>Apkārtējo cilvēku organizēšana un vadīšana, atbalsts ētera cilvēkiem un producentiem</t>
  </si>
  <si>
    <t>Specializēta konstrukcija</t>
  </si>
  <si>
    <t>gab.</t>
  </si>
  <si>
    <t>Specializētas konstrukcijas īre, montāža, demontāža</t>
  </si>
  <si>
    <t>Studijas dizains Latvijas karoga krāsās</t>
  </si>
  <si>
    <t>Kabeļu un aizsargkanālu komplekts</t>
  </si>
  <si>
    <t>Skaņu aparatūras komplekts dzirdamības nodrošināšanai visā laukuma teritorijā, ietver uzstādīšanu un demontāžu</t>
  </si>
  <si>
    <t>Autoratlīdzības</t>
  </si>
  <si>
    <t>Apsardzes pakalpojumi pasākuma laikā</t>
  </si>
  <si>
    <t>Ētera un tehniskā personāla, tehnikas transportēšana</t>
  </si>
  <si>
    <t>Transports</t>
  </si>
  <si>
    <t>Viesu mājas īre</t>
  </si>
  <si>
    <t>diena</t>
  </si>
  <si>
    <t>Naktsmītnes ētera un tehniskajam personālam</t>
  </si>
  <si>
    <t>Komandējumi un papildus personāls</t>
  </si>
  <si>
    <t>Latvijas Republikas Neatkarības deklarācijas pasludināšanas 25. gadadienas atceres pasākuma nosaukums "Neatkarības deklarācijas pasludināšanas 25. gadadienas programma tiešraidē no Rēzeknes Latvijas Radio 1 un PIECI.LV programmās"</t>
  </si>
  <si>
    <t>ministrija</t>
  </si>
  <si>
    <t>Izdevumu sadalījums pa ministrijām</t>
  </si>
  <si>
    <t>tāmes Nr.</t>
  </si>
  <si>
    <t>Radio un Televīzija</t>
  </si>
  <si>
    <t>Izglītības un zinātnes ministrija</t>
  </si>
  <si>
    <t>Kopā</t>
  </si>
  <si>
    <t>izdevumu sadalījums pa EKK</t>
  </si>
  <si>
    <t>Izdevumi kopā</t>
  </si>
  <si>
    <t>Uzturēšanas izdevumi</t>
  </si>
  <si>
    <t>Kārtējie izdevumi</t>
  </si>
  <si>
    <t>Atlīdzība</t>
  </si>
  <si>
    <t>Subsīdijas un dotācijas</t>
  </si>
  <si>
    <t>Kapitālie izdevumi</t>
  </si>
  <si>
    <t>Latvijas Republikas Neatkarības deklarācijas pasludināšanas 25. gadadienas notikumu un vēsturiskās nozīmes starptautiskās atpazīstamības veicināšana valsts oficiālajās komunikāciju platformās, informatīvajos izdevumos un ārvalstu zurnālistu piesaiste</t>
  </si>
  <si>
    <t xml:space="preserve"> Biedrība "4. maija Deklarācijas klubs"</t>
  </si>
  <si>
    <r>
      <t xml:space="preserve">Latvijas Republikas Neatkarības deklarācijas pasludināšanas 25. gadadiena                                                                                                    </t>
    </r>
    <r>
      <rPr>
        <b/>
        <sz val="12"/>
        <color rgb="FFC00000"/>
        <rFont val="Times New Roman"/>
        <family val="1"/>
        <charset val="186"/>
      </rPr>
      <t>"VIDEO EKRĀNA NODROŠINĀŠANA LAUKUMĀ PIE BRĪVĪBAS PIEMINEKĻA"</t>
    </r>
  </si>
  <si>
    <t>Civiltiesiskā apdrošināšana</t>
  </si>
  <si>
    <t>AKKA/LAA</t>
  </si>
  <si>
    <t>Latvijas Republikas Neatkarības deklarācijas pasludināšanas 25. gadadiena                                                                                                    "VIDEO EKRĀNA NODROŠINĀŠANA LAUKUMĀ PIE BRĪVĪBAS PIEMINEKĻA"</t>
  </si>
  <si>
    <t>Rīgas Domes Izglītības Kultūras un sporta departaments</t>
  </si>
  <si>
    <t>Tāme Nr. 1</t>
  </si>
  <si>
    <t>Tāme Nr. 2</t>
  </si>
  <si>
    <t>Tāme Nr. 3</t>
  </si>
  <si>
    <t>Tāme Nr. 4</t>
  </si>
  <si>
    <t>Tāme Nr. 5</t>
  </si>
  <si>
    <t>Tāme Nr. 6</t>
  </si>
  <si>
    <t xml:space="preserve">LU Sociālo un politisko pētījumu institūts </t>
  </si>
  <si>
    <t>Tāme Nr. 7</t>
  </si>
  <si>
    <t>Tāme Nr. 8</t>
  </si>
  <si>
    <t>Tāme Nr. 9</t>
  </si>
  <si>
    <t>Tāme Nr. 10</t>
  </si>
  <si>
    <t>Tāme Nr. 11</t>
  </si>
  <si>
    <t>Tāme Nr. 12</t>
  </si>
  <si>
    <t>Ministru kabinets</t>
  </si>
  <si>
    <t>Tāme Nr. 13</t>
  </si>
  <si>
    <t>Tāme Nr. 14</t>
  </si>
  <si>
    <t>Tāme Nr. 15</t>
  </si>
  <si>
    <t>Kopsavilkums par Latvijas Republikas Neatkarības deklarācijas pasludināšanas 25.gadadienas vēsturiskās atmiņas un izglītības pasākumiem nepieciešamo finansējumu</t>
  </si>
  <si>
    <t>līgums</t>
  </si>
  <si>
    <t>Arhīva izmaksas par filmu demonstrēšanu</t>
  </si>
  <si>
    <t>Pasākuma apdrošināšana</t>
  </si>
  <si>
    <t>Kopējā summa  1 350 euro - Rīgas Domes līdzfinansējums  750 euro; EKK 2239</t>
  </si>
  <si>
    <t>Kopējā summa  200 euro - Rīgas Domes līdzfinansējums  100 euro; EKK 2239</t>
  </si>
  <si>
    <t>EKK 2239</t>
  </si>
  <si>
    <t>Afišu izvietošana pilsētvidē</t>
  </si>
  <si>
    <t>Transporta, tehniskās intrastruktūras un darbinieku pakalpojumi pasākuma norises dienā</t>
  </si>
  <si>
    <t>Tehnikas īre un apkalpošana āra seansiem</t>
  </si>
  <si>
    <t>EKK 2264</t>
  </si>
  <si>
    <t>Krēslu noma āra seansiem</t>
  </si>
  <si>
    <t>Mūziķi</t>
  </si>
  <si>
    <t>Pasākuma vadītājs</t>
  </si>
  <si>
    <t>Kopējais Rīgas Domes līdzfinansējums 5000 euro</t>
  </si>
  <si>
    <t>EKK 2261</t>
  </si>
  <si>
    <t>Tā kā nav pieejami filmu subtitri un filmas tiks tulkotas seansa laikā, tad ir panākta vienošanās, ka 3 filmu kopējās tulkošanas izmaksas būs 500 euro, jo kādu filmu var tulkot viens tulks, bet kādu divas ņemot vērā teksta daudzumumu utt.  EKK 2232</t>
  </si>
  <si>
    <t>EKK 2231</t>
  </si>
  <si>
    <t>Tiks slēgts viens pakalpojuma līgums par visa pasākumu nodrošinājumu, t.sk., projekta vadība, pasākuma vadība, pasākuma video izgatavošana, kancelejas preces, piemiņas suvenīri bērniem un žūrijas dalībniekiem. EKK 2231</t>
  </si>
  <si>
    <t>3 pakalpojumu līgumi: 1.dizains, maketi; 2. tipogrāfijas pakalpojumi; 3. interneta baneru izgatavošana, adaptācija. EKK 2239</t>
  </si>
  <si>
    <t>1. 350; 2.250; 3.200</t>
  </si>
  <si>
    <t>Žūrijai bērni piesakās brīvprātīgi, līdz ar to nav iespējams noteikt konkrētu bērnu skaitu un vienas vienības izmaksas. Bērni vienā dienā noskatās visas trīs filmas. EKK 2231</t>
  </si>
  <si>
    <t>1000 Atlīdzība; Patlaban LI kapacitāte ļauj  strādāt reaģējoši, apkalpojot ienākošos informācijas vai servisa pieprasījumus, taču neļauj pilnvērtīgi veikt citas aktivitātes, tai skaitā papildu projektus. Apstākļos, kad LI finansējums krīzes laikā tika samazināts par 73%, LI var tikai visminimālākajā apjomā veikt savas funkcijas. Pašreizējā kapacitāte LI ļauj veikt savas pamatfunkcijas un papildu uzņemties saistības 2015.gada LPESP projektos, pateicoties piešķirtajam īstermiņa finansējumam.</t>
  </si>
  <si>
    <t>redaktors 900 euro; korektors 900 euro; makets 200 euroEKK 2231</t>
  </si>
  <si>
    <t xml:space="preserve"> papīrs A3 un A4 2  iepakojumi; laminēšanas plēve A3 un A4 7 iepakojumi; toneris prionterim 1 gab.; EKK 2231</t>
  </si>
  <si>
    <t>km</t>
  </si>
  <si>
    <t>personas/dienā</t>
  </si>
  <si>
    <t>Toneris 1 gab., papīrs A3 2 iepakojumi;  foropapīrs A3 2 iepakojumi; krāsainais papīrs A3 3 iepakojumi; laminēšanas plēve A4 1 iepakojums; EKK 2231</t>
  </si>
  <si>
    <t xml:space="preserve">Autoratlīdzība pētniekiem par izstādes realizāciju (ar nodokļiem) </t>
  </si>
  <si>
    <t>1.1.</t>
  </si>
  <si>
    <t xml:space="preserve"> EKK 1150 970 euro; 1210 230 euro</t>
  </si>
  <si>
    <t>1.2.</t>
  </si>
  <si>
    <t xml:space="preserve">Autoratlīdzība darba grupai par izstādes zinātniskās koncepcijas izstrādi un par izstādes zinātniskās koncepcijas un struktūras plāna realizācijas autoruzraudzību (ar nodokļiem) </t>
  </si>
  <si>
    <t>1.3.</t>
  </si>
  <si>
    <t>Autoratlīdzība māksliniekiem par izstādes mākslinieciskā dizaina koncepcijas un grafiskā un dekoratīvā noformējuma izstrādi (ar nodokļiem)</t>
  </si>
  <si>
    <t>1.4.</t>
  </si>
  <si>
    <t>Honorārs māksliniekiem par mākslinieciskās koncepcijas autoruzraudzību un realizāciju</t>
  </si>
  <si>
    <t>1.5.</t>
  </si>
  <si>
    <t xml:space="preserve">Honorārs māksliniekam par reklāmas (bukletu, afišu u.c. informatīvo materiālu) grafiskā dizaina izstrādi (ar nodokļiem) un sagatavošanu publicēšanai </t>
  </si>
  <si>
    <t>1.6.</t>
  </si>
  <si>
    <t xml:space="preserve">Autoratlīdzība muzeja speciālistiem par avotu krājuma un informatīvā izdevuma satura izstrādi (ar nodokļiem) un sagatavošanu publicēšanai </t>
  </si>
  <si>
    <t>1.7.</t>
  </si>
  <si>
    <t>Atalgojums par remontdarbu veikšanu (ar nodokļiem)</t>
  </si>
  <si>
    <t>1.8.</t>
  </si>
  <si>
    <t>Projekta digitālā nodrošinājuma un dizainisko risinājumu koncepcijas izstrāde</t>
  </si>
  <si>
    <t>1.9.</t>
  </si>
  <si>
    <t>Projekta digitālā nodrošinājuma un dizainisko risinājumu realizācija</t>
  </si>
  <si>
    <t>1.11.</t>
  </si>
  <si>
    <t>Tekstu un anotāciju izstrāde, rediģēšana</t>
  </si>
  <si>
    <t>1.12.</t>
  </si>
  <si>
    <t>Tekstu un anotāciju tulkošana uz angļu valodu</t>
  </si>
  <si>
    <t>1.13.</t>
  </si>
  <si>
    <t>Izstrādātā satura transformēšana digitālā formātā</t>
  </si>
  <si>
    <t>EKK 1150 1618 euro; 1210 382 euro</t>
  </si>
  <si>
    <t>EKK 1150 1942 euro; 1210 458 euro</t>
  </si>
  <si>
    <t>2.2.</t>
  </si>
  <si>
    <t>Izstādei paredzēto eksponātu restaurācija un konservācija</t>
  </si>
  <si>
    <t>Izejmateriāli restaurācijas un konservācijas vajadzībām</t>
  </si>
  <si>
    <t>2.4.</t>
  </si>
  <si>
    <t xml:space="preserve">Izstādei paredzēto vitrīnu izgatavošana, piegāde, uzstādīšana </t>
  </si>
  <si>
    <t>Gab.</t>
  </si>
  <si>
    <t>Vitrīna, mazā</t>
  </si>
  <si>
    <t>Vitrīna, lielā</t>
  </si>
  <si>
    <t>2.5.</t>
  </si>
  <si>
    <t>Avotu krājuma un reklāmas lapiņu maketēšana, drukas darbi, reklāmas lapiņu tulkošana uz angļu valodu</t>
  </si>
  <si>
    <t>Tipogrāfijas izdevumi</t>
  </si>
  <si>
    <t>2.6.</t>
  </si>
  <si>
    <t>Publicitātes un reklāmas pakalpojumi</t>
  </si>
  <si>
    <t>2.7.</t>
  </si>
  <si>
    <t>Remontdarbi</t>
  </si>
  <si>
    <t>2.8.</t>
  </si>
  <si>
    <t>Tehnoloģisko vienību iegāde</t>
  </si>
  <si>
    <t>Skārienjūtīgs monitors ar iebūvētu procesoru</t>
  </si>
  <si>
    <t>Digitālais fotorāmītis ar iebūvētu procesoru</t>
  </si>
  <si>
    <t>Datora austiņas</t>
  </si>
  <si>
    <t>2.9.</t>
  </si>
  <si>
    <t>Lielformāta izdrukas</t>
  </si>
  <si>
    <t>m2</t>
  </si>
  <si>
    <t>2.10.</t>
  </si>
  <si>
    <t>Materiāli izstādes iekārtošanai (kartons, plastmasa, krāsas, printera tinte, putuplasts, stiprinājuma materiāli, sienu un grīdas seguma materiāli)</t>
  </si>
  <si>
    <t>Palīgaprīkojuma iegāde (stiprinājumi, statīvi)</t>
  </si>
  <si>
    <t>Tehnoloģisko vienību piegāde un uzstādīšana</t>
  </si>
  <si>
    <t>Persona</t>
  </si>
  <si>
    <t>Interaktīvā ekspozīcijas satura apkalpošana, profilakse un uzturēšana</t>
  </si>
  <si>
    <t xml:space="preserve">Persona </t>
  </si>
  <si>
    <t>2.14.</t>
  </si>
  <si>
    <t>Autortiesības, to apmaksa turpmākajiem 10 gadiem</t>
  </si>
  <si>
    <t>Gads</t>
  </si>
  <si>
    <t>3.1.</t>
  </si>
  <si>
    <t>3.1.1.</t>
  </si>
  <si>
    <t>3.1.2.</t>
  </si>
  <si>
    <t>3.2.</t>
  </si>
  <si>
    <t>3.2.1.</t>
  </si>
  <si>
    <t>3.2.2.</t>
  </si>
  <si>
    <t>3.2.3.</t>
  </si>
  <si>
    <t>2.3.</t>
  </si>
  <si>
    <t>Materiāla montāža</t>
  </si>
  <si>
    <t>Krāsu korekcija Davinchi</t>
  </si>
  <si>
    <t>Skaņu studija</t>
  </si>
  <si>
    <t>Mūzika</t>
  </si>
  <si>
    <t>Režisora darbs</t>
  </si>
  <si>
    <t>Drukas materiālu dizains</t>
  </si>
  <si>
    <t>Drukas materiāli (krāsa, papīrs)</t>
  </si>
  <si>
    <t>Videomontāža FCP</t>
  </si>
  <si>
    <t>Mikrouzņēmuma nodoklis 11%</t>
  </si>
  <si>
    <t>EKK 5236</t>
  </si>
  <si>
    <t>Mobilais karogmasts (12m balts, ar vinču)</t>
  </si>
  <si>
    <t>Betona pēda (D1000mm, H400mm)</t>
  </si>
  <si>
    <t>Karogs (1200x2400mm)</t>
  </si>
  <si>
    <t>Mobilo karogmastu komplekta transportēšana un montāža</t>
  </si>
  <si>
    <t>komplekts</t>
  </si>
  <si>
    <t>Mobilo karogmastu komplekta demontāža un transportēšana</t>
  </si>
  <si>
    <t>LED ekrāns (3 X 5 M) īre, apkalpošana (LED diožu ekrāns ar piekares konstrukciju un atbalsta svariem, pilna apjoma uzbūve un demontāža, ekspluatācija)</t>
  </si>
  <si>
    <t>kompl</t>
  </si>
  <si>
    <t>Daudzkameru filmēšana (3 kameras un apkapojošais personāls, pilna apjoma uzbūve un demontāža, ekspluatācija)</t>
  </si>
  <si>
    <t>Video materiāla palaišana, apstrāde, renderēšana</t>
  </si>
  <si>
    <t>Skaņu tehniskas īre, apkalpošana (PA sistēma, pilna apjoma uzbūve un demontāža, ekspluatācija)</t>
  </si>
  <si>
    <t>Papildus podestu nodrošinājums (īre, transportēšana, montāža, demontāža)</t>
  </si>
  <si>
    <t>gb</t>
  </si>
  <si>
    <t>Papildus gaismas nodrošinājums karogiem</t>
  </si>
  <si>
    <t>Apsardze (tehniskas uzbūve un nobūve, pasākuma norises laikā)</t>
  </si>
  <si>
    <t>cilvēkstundas</t>
  </si>
  <si>
    <t>polise</t>
  </si>
  <si>
    <t>licence</t>
  </si>
  <si>
    <t>Atklāšanas pasākuma nodrošināšana (scenārijs, muzikālais noformējums, pasākuma vadītājs)</t>
  </si>
  <si>
    <t>Pasākuma tehniskais producents</t>
  </si>
  <si>
    <t>Pasākuma administrators pasākuma sagatavošanas un norises laikā</t>
  </si>
  <si>
    <t>Dokumentācijas sagatavošana, saskaņošana un uzraudzība</t>
  </si>
  <si>
    <t>Pasākuma norāde / informatīvā zīme</t>
  </si>
  <si>
    <t>Pārvietojamo WC nodrošināšana</t>
  </si>
  <si>
    <t>13.1.</t>
  </si>
  <si>
    <t>Komandējumi</t>
  </si>
  <si>
    <t>cilv.diena</t>
  </si>
  <si>
    <t>13.2.</t>
  </si>
  <si>
    <t>Papildus personāls</t>
  </si>
  <si>
    <t>Austrumu partnerības valstu žurnālistu vizītes ceļa izdevumi 4.maija norišu un starptautiskās konferences „4.maijs un Latvijas Ģeopolitiskā izvēle” atspoguļošanai mērķvalstu medijos</t>
  </si>
  <si>
    <t>Austrumu partnerības valstu žurnālistu vizītes nakšņošanas izdevumi (2 naktis viesnīcā katram)4.maija norišu un starptautiskās konferences „4.maijs un Latvijas Ģeopolitiskā izvēle” atspoguļošanai mērķvalstu medijo</t>
  </si>
  <si>
    <t>Transferti pašvaldībām un citām publiski atvasinātām personām</t>
  </si>
  <si>
    <t>Organizatoriskais nodrošinājums</t>
  </si>
  <si>
    <t xml:space="preserve">Filmu kopēšana un saņemšana demonstrēšanai no VKFFDA </t>
  </si>
  <si>
    <t xml:space="preserve">AKKA / LAA autortiesības par filmu demonstrēšanu </t>
  </si>
  <si>
    <r>
      <t xml:space="preserve">Licences maksa, montāža un formatēšana 
filmai </t>
    </r>
    <r>
      <rPr>
        <i/>
        <sz val="11"/>
        <rFont val="Times New Roman"/>
        <family val="1"/>
        <charset val="186"/>
      </rPr>
      <t>Dziesma svētī Latviju</t>
    </r>
    <r>
      <rPr>
        <sz val="11"/>
        <rFont val="Times New Roman"/>
        <family val="1"/>
        <charset val="186"/>
      </rPr>
      <t xml:space="preserve">
</t>
    </r>
  </si>
  <si>
    <t>NKC 8,27 EUR par 10 min, kopā 50 min + izsniegšanas izmaksas u.c. EKK 2239</t>
  </si>
  <si>
    <t>NKC Pasākuma vieta līdz 150 skatītājiem, par īsfilmu EUR 42,69, par p/m EUR 71,14 = 3 īsfilmas, 1 p/m x 3 (jāmaksā par katru demonstrēšanas reizi) EKK 2239</t>
  </si>
  <si>
    <t>NKC EKK 2239</t>
  </si>
  <si>
    <t>Izstādes māsklinieciskās un saturiskās koncepcijas izstrāde, materiāli izstādes tehniskajai nodrošināšanai.</t>
  </si>
  <si>
    <t>Filma/līgums</t>
  </si>
  <si>
    <t>Atbilstoši AKKA/LAA tarifiem</t>
  </si>
  <si>
    <t>10 min.</t>
  </si>
  <si>
    <t>2 st.</t>
  </si>
  <si>
    <t>Pakalpojuma līgums</t>
  </si>
</sst>
</file>

<file path=xl/styles.xml><?xml version="1.0" encoding="utf-8"?>
<styleSheet xmlns="http://schemas.openxmlformats.org/spreadsheetml/2006/main">
  <numFmts count="4">
    <numFmt numFmtId="43" formatCode="_-* #,##0.00_-;\-* #,##0.00_-;_-* &quot;-&quot;??_-;_-@_-"/>
    <numFmt numFmtId="164" formatCode="_-* #,##0_-;\-* #,##0_-;_-* &quot;-&quot;??_-;_-@_-"/>
    <numFmt numFmtId="165" formatCode="_-[$€-2]\ * #,##0.00_-;\-[$€-2]\ * #,##0.00_-;_-[$€-2]\ * &quot;-&quot;??_-;_-@_-"/>
    <numFmt numFmtId="166" formatCode="#,##0.00_ ;\-#,##0.00\ "/>
  </numFmts>
  <fonts count="29">
    <font>
      <sz val="12"/>
      <color theme="1"/>
      <name val="Times New Roman"/>
      <family val="2"/>
      <charset val="186"/>
    </font>
    <font>
      <sz val="11"/>
      <color theme="1"/>
      <name val="Calibri"/>
      <family val="2"/>
      <charset val="186"/>
      <scheme val="minor"/>
    </font>
    <font>
      <b/>
      <sz val="12"/>
      <color theme="1"/>
      <name val="Times New Roman"/>
      <family val="1"/>
      <charset val="186"/>
    </font>
    <font>
      <i/>
      <sz val="12"/>
      <color theme="1"/>
      <name val="Times New Roman"/>
      <family val="1"/>
      <charset val="186"/>
    </font>
    <font>
      <b/>
      <i/>
      <sz val="12"/>
      <color theme="1"/>
      <name val="Times New Roman"/>
      <family val="1"/>
      <charset val="186"/>
    </font>
    <font>
      <sz val="10"/>
      <color theme="1"/>
      <name val="Times New Roman"/>
      <family val="1"/>
      <charset val="186"/>
    </font>
    <font>
      <sz val="12"/>
      <color theme="1"/>
      <name val="Times New Roman"/>
      <family val="1"/>
      <charset val="186"/>
    </font>
    <font>
      <sz val="11"/>
      <color theme="1"/>
      <name val="Times New Roman"/>
      <family val="1"/>
      <charset val="186"/>
    </font>
    <font>
      <b/>
      <sz val="11"/>
      <color theme="1"/>
      <name val="Times New Roman"/>
      <family val="1"/>
      <charset val="186"/>
    </font>
    <font>
      <u/>
      <sz val="12"/>
      <color theme="10"/>
      <name val="Times New Roman"/>
      <family val="2"/>
      <charset val="186"/>
    </font>
    <font>
      <sz val="12"/>
      <color theme="1"/>
      <name val="Times New Roman"/>
      <family val="2"/>
      <charset val="186"/>
    </font>
    <font>
      <b/>
      <sz val="12"/>
      <color rgb="FFC00000"/>
      <name val="Times New Roman"/>
      <family val="1"/>
      <charset val="186"/>
    </font>
    <font>
      <sz val="12"/>
      <color indexed="8"/>
      <name val="Times New Roman"/>
      <family val="2"/>
      <charset val="186"/>
    </font>
    <font>
      <i/>
      <sz val="12"/>
      <color indexed="8"/>
      <name val="Times New Roman"/>
      <family val="1"/>
      <charset val="186"/>
    </font>
    <font>
      <b/>
      <sz val="12"/>
      <color indexed="8"/>
      <name val="Times New Roman"/>
      <family val="1"/>
      <charset val="186"/>
    </font>
    <font>
      <sz val="12"/>
      <color indexed="8"/>
      <name val="Times New Roman"/>
      <family val="1"/>
      <charset val="186"/>
    </font>
    <font>
      <sz val="10"/>
      <color indexed="8"/>
      <name val="Times New Roman"/>
      <family val="1"/>
      <charset val="186"/>
    </font>
    <font>
      <i/>
      <sz val="10"/>
      <color theme="1"/>
      <name val="Times New Roman"/>
      <family val="1"/>
      <charset val="186"/>
    </font>
    <font>
      <sz val="10"/>
      <name val="Arial"/>
      <family val="2"/>
      <charset val="186"/>
    </font>
    <font>
      <b/>
      <i/>
      <sz val="12"/>
      <color indexed="8"/>
      <name val="Times New Roman"/>
      <family val="1"/>
      <charset val="186"/>
    </font>
    <font>
      <sz val="12"/>
      <name val="Times New Roman"/>
      <family val="1"/>
      <charset val="186"/>
    </font>
    <font>
      <b/>
      <sz val="12"/>
      <name val="Times New Roman"/>
      <family val="1"/>
      <charset val="186"/>
    </font>
    <font>
      <sz val="11"/>
      <name val="Times New Roman"/>
      <family val="1"/>
      <charset val="186"/>
    </font>
    <font>
      <i/>
      <sz val="12"/>
      <name val="Times New Roman"/>
      <family val="1"/>
      <charset val="186"/>
    </font>
    <font>
      <i/>
      <sz val="11"/>
      <color theme="1"/>
      <name val="Calibri"/>
      <family val="2"/>
      <charset val="186"/>
      <scheme val="minor"/>
    </font>
    <font>
      <sz val="11"/>
      <color indexed="8"/>
      <name val="Calibri"/>
      <family val="2"/>
    </font>
    <font>
      <sz val="11"/>
      <color indexed="8"/>
      <name val="Times New Roman"/>
      <family val="1"/>
      <charset val="186"/>
    </font>
    <font>
      <sz val="11"/>
      <color rgb="FFFF0000"/>
      <name val="Calibri"/>
      <family val="2"/>
      <scheme val="minor"/>
    </font>
    <font>
      <i/>
      <sz val="11"/>
      <name val="Times New Roman"/>
      <family val="1"/>
      <charset val="186"/>
    </font>
  </fonts>
  <fills count="3">
    <fill>
      <patternFill patternType="none"/>
    </fill>
    <fill>
      <patternFill patternType="gray125"/>
    </fill>
    <fill>
      <patternFill patternType="solid">
        <fgColor theme="9" tint="0.59999389629810485"/>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style="medium">
        <color auto="1"/>
      </right>
      <top/>
      <bottom style="medium">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right/>
      <top style="thin">
        <color auto="1"/>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right style="thin">
        <color indexed="8"/>
      </right>
      <top/>
      <bottom style="thin">
        <color indexed="8"/>
      </bottom>
      <diagonal/>
    </border>
  </borders>
  <cellStyleXfs count="9">
    <xf numFmtId="0" fontId="0" fillId="0" borderId="0"/>
    <xf numFmtId="0" fontId="9" fillId="0" borderId="0" applyNumberFormat="0" applyFill="0" applyBorder="0" applyAlignment="0" applyProtection="0"/>
    <xf numFmtId="43" fontId="10" fillId="0" borderId="0" applyFont="0" applyFill="0" applyBorder="0" applyAlignment="0" applyProtection="0"/>
    <xf numFmtId="0" fontId="12" fillId="0" borderId="0"/>
    <xf numFmtId="43" fontId="12" fillId="0" borderId="0" applyFont="0" applyFill="0" applyBorder="0" applyAlignment="0" applyProtection="0"/>
    <xf numFmtId="0" fontId="1" fillId="0" borderId="0"/>
    <xf numFmtId="43" fontId="1" fillId="0" borderId="0" applyFont="0" applyFill="0" applyBorder="0" applyAlignment="0" applyProtection="0"/>
    <xf numFmtId="0" fontId="18" fillId="0" borderId="0"/>
    <xf numFmtId="0" fontId="25" fillId="0" borderId="0"/>
  </cellStyleXfs>
  <cellXfs count="273">
    <xf numFmtId="0" fontId="0" fillId="0" borderId="0" xfId="0"/>
    <xf numFmtId="0" fontId="2" fillId="2" borderId="1" xfId="0" applyFont="1" applyFill="1" applyBorder="1" applyAlignment="1">
      <alignment horizontal="center" vertical="center"/>
    </xf>
    <xf numFmtId="0" fontId="2" fillId="0" borderId="0" xfId="0" applyFont="1" applyAlignment="1">
      <alignment horizontal="center" vertical="center"/>
    </xf>
    <xf numFmtId="0" fontId="2" fillId="2" borderId="1" xfId="0" applyFont="1" applyFill="1" applyBorder="1" applyAlignment="1">
      <alignment horizontal="center" vertical="center" wrapText="1"/>
    </xf>
    <xf numFmtId="0" fontId="3" fillId="0" borderId="0" xfId="0" applyFont="1" applyAlignment="1">
      <alignment horizontal="right" vertical="top" wrapText="1"/>
    </xf>
    <xf numFmtId="0" fontId="2" fillId="2" borderId="2" xfId="0" applyFont="1" applyFill="1" applyBorder="1" applyAlignment="1">
      <alignment horizontal="center" vertical="center" wrapText="1"/>
    </xf>
    <xf numFmtId="0" fontId="4" fillId="0" borderId="3" xfId="0" applyFont="1" applyBorder="1" applyAlignment="1">
      <alignment horizontal="right" wrapText="1"/>
    </xf>
    <xf numFmtId="0" fontId="5" fillId="0" borderId="0" xfId="0" applyFont="1" applyFill="1" applyAlignment="1">
      <alignment horizontal="center" vertical="center"/>
    </xf>
    <xf numFmtId="0" fontId="2" fillId="0" borderId="3" xfId="0" applyFont="1" applyBorder="1" applyAlignment="1">
      <alignment horizontal="center" wrapText="1"/>
    </xf>
    <xf numFmtId="0" fontId="2" fillId="0" borderId="3" xfId="0" applyFont="1" applyBorder="1" applyAlignment="1">
      <alignment horizontal="center" wrapText="1"/>
    </xf>
    <xf numFmtId="0" fontId="5" fillId="0" borderId="5"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0" borderId="0" xfId="0" applyFont="1"/>
    <xf numFmtId="0" fontId="7" fillId="0" borderId="1" xfId="0" applyFont="1" applyBorder="1" applyAlignment="1">
      <alignment vertical="center" wrapText="1"/>
    </xf>
    <xf numFmtId="0" fontId="7"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vertical="top" wrapText="1"/>
    </xf>
    <xf numFmtId="0" fontId="6" fillId="0" borderId="1" xfId="0" applyFont="1" applyBorder="1"/>
    <xf numFmtId="0" fontId="9" fillId="0" borderId="0" xfId="1"/>
    <xf numFmtId="0" fontId="2" fillId="0" borderId="3" xfId="0" applyFont="1" applyBorder="1" applyAlignment="1">
      <alignment horizontal="center" wrapText="1"/>
    </xf>
    <xf numFmtId="43" fontId="7" fillId="0" borderId="1" xfId="2" applyFont="1" applyBorder="1" applyAlignment="1">
      <alignment horizontal="center" vertical="center" wrapText="1"/>
    </xf>
    <xf numFmtId="43" fontId="7" fillId="0" borderId="1" xfId="2" applyFont="1" applyBorder="1" applyAlignment="1">
      <alignment vertical="center" wrapText="1"/>
    </xf>
    <xf numFmtId="43" fontId="7" fillId="0" borderId="1" xfId="2" applyFont="1" applyBorder="1" applyAlignment="1">
      <alignment horizontal="right" vertical="center" wrapText="1"/>
    </xf>
    <xf numFmtId="43" fontId="8" fillId="0" borderId="1" xfId="0" applyNumberFormat="1" applyFont="1" applyFill="1" applyBorder="1" applyAlignment="1">
      <alignment vertical="center" wrapText="1"/>
    </xf>
    <xf numFmtId="0" fontId="0" fillId="0" borderId="1" xfId="0" applyBorder="1"/>
    <xf numFmtId="0" fontId="0" fillId="0" borderId="1" xfId="0" applyBorder="1" applyAlignment="1">
      <alignment wrapText="1"/>
    </xf>
    <xf numFmtId="0" fontId="0" fillId="0" borderId="0" xfId="0" applyAlignment="1">
      <alignment wrapText="1"/>
    </xf>
    <xf numFmtId="0" fontId="0" fillId="0" borderId="1" xfId="0" applyBorder="1" applyAlignment="1">
      <alignment horizontal="center" vertical="center" wrapText="1"/>
    </xf>
    <xf numFmtId="43" fontId="0" fillId="0" borderId="1" xfId="0" applyNumberFormat="1" applyBorder="1" applyAlignment="1">
      <alignment horizontal="center" vertical="center" wrapText="1"/>
    </xf>
    <xf numFmtId="0" fontId="12" fillId="0" borderId="0" xfId="3"/>
    <xf numFmtId="0" fontId="13" fillId="0" borderId="0" xfId="3" applyFont="1" applyAlignment="1">
      <alignment horizontal="right" vertical="top" wrapText="1"/>
    </xf>
    <xf numFmtId="0" fontId="12" fillId="0" borderId="1" xfId="3" applyBorder="1"/>
    <xf numFmtId="0" fontId="14" fillId="0" borderId="3" xfId="3" applyFont="1" applyBorder="1" applyAlignment="1">
      <alignment horizontal="center" wrapText="1"/>
    </xf>
    <xf numFmtId="0" fontId="14" fillId="0" borderId="0" xfId="3" applyFont="1" applyAlignment="1">
      <alignment horizontal="center" vertical="center"/>
    </xf>
    <xf numFmtId="0" fontId="16" fillId="0" borderId="1" xfId="3" applyFont="1" applyFill="1" applyBorder="1" applyAlignment="1">
      <alignment horizontal="center" vertical="center"/>
    </xf>
    <xf numFmtId="0" fontId="16" fillId="0" borderId="1" xfId="3" applyFont="1" applyFill="1" applyBorder="1" applyAlignment="1">
      <alignment horizontal="center" vertical="center" wrapText="1"/>
    </xf>
    <xf numFmtId="0" fontId="16" fillId="0" borderId="2" xfId="3" applyFont="1" applyFill="1" applyBorder="1" applyAlignment="1">
      <alignment horizontal="center" vertical="center" wrapText="1"/>
    </xf>
    <xf numFmtId="0" fontId="16" fillId="0" borderId="0" xfId="3" applyFont="1" applyFill="1" applyAlignment="1">
      <alignment horizontal="center" vertical="center"/>
    </xf>
    <xf numFmtId="0" fontId="12" fillId="0" borderId="1" xfId="3" applyBorder="1" applyAlignment="1">
      <alignment wrapText="1"/>
    </xf>
    <xf numFmtId="0" fontId="12" fillId="0" borderId="1" xfId="3" applyBorder="1" applyAlignment="1">
      <alignment horizontal="center"/>
    </xf>
    <xf numFmtId="43" fontId="0" fillId="0" borderId="1" xfId="2" applyFont="1" applyBorder="1"/>
    <xf numFmtId="43" fontId="0" fillId="0" borderId="1" xfId="0" applyNumberFormat="1" applyBorder="1" applyAlignment="1">
      <alignment wrapText="1"/>
    </xf>
    <xf numFmtId="0" fontId="0" fillId="0" borderId="1" xfId="0" applyBorder="1" applyAlignment="1">
      <alignment vertical="center" wrapText="1"/>
    </xf>
    <xf numFmtId="43" fontId="0" fillId="0" borderId="1" xfId="0" applyNumberFormat="1" applyBorder="1" applyAlignment="1">
      <alignment vertical="center" wrapText="1"/>
    </xf>
    <xf numFmtId="0" fontId="17" fillId="0" borderId="1" xfId="0" applyFont="1" applyBorder="1" applyAlignment="1">
      <alignment horizontal="center" wrapText="1"/>
    </xf>
    <xf numFmtId="0" fontId="17" fillId="0" borderId="0" xfId="0" applyFont="1" applyAlignment="1">
      <alignment horizontal="center" wrapText="1"/>
    </xf>
    <xf numFmtId="0" fontId="1" fillId="0" borderId="0" xfId="5"/>
    <xf numFmtId="0" fontId="2" fillId="0" borderId="3" xfId="5" applyFont="1" applyBorder="1" applyAlignment="1">
      <alignment horizontal="center" wrapText="1"/>
    </xf>
    <xf numFmtId="0" fontId="4" fillId="0" borderId="3" xfId="5" applyFont="1" applyBorder="1" applyAlignment="1">
      <alignment horizontal="right" wrapText="1"/>
    </xf>
    <xf numFmtId="0" fontId="5" fillId="0" borderId="1" xfId="5" applyFont="1" applyFill="1" applyBorder="1" applyAlignment="1">
      <alignment horizontal="center" vertical="center"/>
    </xf>
    <xf numFmtId="0" fontId="5" fillId="0" borderId="1" xfId="5" applyFont="1" applyFill="1" applyBorder="1" applyAlignment="1">
      <alignment horizontal="center" vertical="center" wrapText="1"/>
    </xf>
    <xf numFmtId="0" fontId="5" fillId="0" borderId="2" xfId="5"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164" fontId="0" fillId="0" borderId="1" xfId="2" applyNumberFormat="1" applyFont="1" applyBorder="1"/>
    <xf numFmtId="0" fontId="0" fillId="2" borderId="1" xfId="0" applyFill="1" applyBorder="1"/>
    <xf numFmtId="0" fontId="0" fillId="0" borderId="8" xfId="0" applyBorder="1"/>
    <xf numFmtId="0" fontId="0" fillId="0" borderId="0" xfId="0" applyBorder="1" applyAlignment="1">
      <alignment horizontal="left" wrapText="1"/>
    </xf>
    <xf numFmtId="0" fontId="0" fillId="0" borderId="0" xfId="0" applyBorder="1"/>
    <xf numFmtId="164" fontId="0" fillId="0" borderId="1" xfId="2" applyNumberFormat="1" applyFont="1" applyBorder="1" applyAlignment="1">
      <alignment wrapText="1"/>
    </xf>
    <xf numFmtId="164" fontId="11" fillId="2" borderId="1" xfId="2" applyNumberFormat="1" applyFont="1" applyFill="1" applyBorder="1"/>
    <xf numFmtId="0" fontId="0" fillId="0" borderId="4" xfId="0" applyBorder="1"/>
    <xf numFmtId="0" fontId="0" fillId="0" borderId="10" xfId="0" applyBorder="1"/>
    <xf numFmtId="0" fontId="0" fillId="0" borderId="1" xfId="0" applyFont="1" applyBorder="1" applyAlignment="1">
      <alignment wrapText="1"/>
    </xf>
    <xf numFmtId="0" fontId="0" fillId="0" borderId="1" xfId="0" applyFont="1" applyBorder="1"/>
    <xf numFmtId="0" fontId="0" fillId="0" borderId="1" xfId="0" applyBorder="1" applyAlignment="1">
      <alignment horizontal="left"/>
    </xf>
    <xf numFmtId="0" fontId="2" fillId="2" borderId="1" xfId="0" applyFont="1" applyFill="1" applyBorder="1" applyAlignment="1">
      <alignment horizontal="left" vertical="center" wrapText="1"/>
    </xf>
    <xf numFmtId="43" fontId="2" fillId="2" borderId="1" xfId="2" applyFont="1" applyFill="1" applyBorder="1"/>
    <xf numFmtId="43" fontId="0" fillId="0" borderId="0" xfId="0" applyNumberFormat="1"/>
    <xf numFmtId="0" fontId="0" fillId="0" borderId="1" xfId="0" quotePrefix="1" applyBorder="1"/>
    <xf numFmtId="0" fontId="0" fillId="0" borderId="0" xfId="0" applyAlignment="1">
      <alignment horizontal="center" vertical="center"/>
    </xf>
    <xf numFmtId="165" fontId="0" fillId="0" borderId="0" xfId="0" applyNumberFormat="1"/>
    <xf numFmtId="166" fontId="0" fillId="0" borderId="1" xfId="0" applyNumberFormat="1" applyBorder="1"/>
    <xf numFmtId="166" fontId="0" fillId="0" borderId="1" xfId="2" applyNumberFormat="1" applyFont="1" applyBorder="1"/>
    <xf numFmtId="43" fontId="0" fillId="0" borderId="1" xfId="2" applyFont="1" applyBorder="1" applyAlignment="1">
      <alignment vertical="center" wrapText="1"/>
    </xf>
    <xf numFmtId="43" fontId="0" fillId="0" borderId="1" xfId="2" applyFont="1" applyBorder="1" applyAlignment="1">
      <alignment horizontal="right" vertical="center" wrapText="1"/>
    </xf>
    <xf numFmtId="0" fontId="2" fillId="0" borderId="0" xfId="0" applyFont="1" applyAlignment="1">
      <alignment wrapText="1"/>
    </xf>
    <xf numFmtId="0" fontId="2" fillId="0" borderId="3" xfId="0" applyFont="1" applyBorder="1" applyAlignment="1">
      <alignment horizontal="center" wrapText="1"/>
    </xf>
    <xf numFmtId="0" fontId="6" fillId="0" borderId="11" xfId="0" applyFont="1" applyBorder="1" applyAlignment="1">
      <alignment horizontal="justify" vertical="center" wrapText="1"/>
    </xf>
    <xf numFmtId="164" fontId="2" fillId="2" borderId="1" xfId="2" applyNumberFormat="1" applyFont="1" applyFill="1" applyBorder="1"/>
    <xf numFmtId="3" fontId="0" fillId="0" borderId="1" xfId="0" applyNumberFormat="1" applyBorder="1"/>
    <xf numFmtId="49" fontId="0" fillId="0" borderId="5" xfId="0" applyNumberFormat="1" applyBorder="1" applyAlignment="1">
      <alignment wrapText="1"/>
    </xf>
    <xf numFmtId="49" fontId="0" fillId="0" borderId="9" xfId="0" applyNumberFormat="1" applyBorder="1" applyAlignment="1">
      <alignment wrapText="1"/>
    </xf>
    <xf numFmtId="164" fontId="12" fillId="0" borderId="1" xfId="4" applyNumberFormat="1" applyFont="1" applyBorder="1"/>
    <xf numFmtId="164" fontId="12" fillId="0" borderId="1" xfId="3" applyNumberFormat="1" applyBorder="1"/>
    <xf numFmtId="0" fontId="19" fillId="0" borderId="3" xfId="3" applyFont="1" applyBorder="1" applyAlignment="1">
      <alignment horizontal="right" wrapText="1"/>
    </xf>
    <xf numFmtId="164" fontId="12" fillId="0" borderId="0" xfId="3" applyNumberFormat="1"/>
    <xf numFmtId="0" fontId="12" fillId="2" borderId="1" xfId="3" applyFill="1" applyBorder="1"/>
    <xf numFmtId="164" fontId="14" fillId="2" borderId="1" xfId="4" applyNumberFormat="1" applyFont="1" applyFill="1" applyBorder="1"/>
    <xf numFmtId="0" fontId="14" fillId="2" borderId="1" xfId="3" applyFont="1" applyFill="1" applyBorder="1" applyAlignment="1">
      <alignment horizontal="center" vertical="center"/>
    </xf>
    <xf numFmtId="0" fontId="14" fillId="2" borderId="1" xfId="3" applyFont="1" applyFill="1" applyBorder="1" applyAlignment="1">
      <alignment horizontal="center" vertical="center" wrapText="1"/>
    </xf>
    <xf numFmtId="0" fontId="14" fillId="2" borderId="2" xfId="3" applyFont="1" applyFill="1" applyBorder="1" applyAlignment="1">
      <alignment horizontal="center" vertical="center" wrapText="1"/>
    </xf>
    <xf numFmtId="0" fontId="0" fillId="0" borderId="9" xfId="0" applyBorder="1" applyAlignment="1">
      <alignment vertical="center" wrapText="1"/>
    </xf>
    <xf numFmtId="0" fontId="0" fillId="0" borderId="9" xfId="0" applyBorder="1" applyAlignment="1">
      <alignment horizontal="left" vertical="center" wrapText="1"/>
    </xf>
    <xf numFmtId="0" fontId="12" fillId="0" borderId="0" xfId="3" applyAlignment="1">
      <alignment wrapText="1"/>
    </xf>
    <xf numFmtId="0" fontId="14" fillId="2" borderId="1" xfId="3" applyFont="1" applyFill="1" applyBorder="1" applyAlignment="1">
      <alignment wrapText="1"/>
    </xf>
    <xf numFmtId="164" fontId="0" fillId="0" borderId="0" xfId="2" applyNumberFormat="1" applyFont="1"/>
    <xf numFmtId="0" fontId="2" fillId="0" borderId="0" xfId="0" applyFont="1"/>
    <xf numFmtId="164" fontId="2" fillId="0" borderId="1" xfId="0" applyNumberFormat="1" applyFont="1" applyBorder="1" applyAlignment="1">
      <alignment wrapText="1"/>
    </xf>
    <xf numFmtId="0" fontId="0" fillId="0" borderId="12" xfId="0" applyBorder="1"/>
    <xf numFmtId="164" fontId="0" fillId="0" borderId="12" xfId="2" applyNumberFormat="1" applyFont="1" applyBorder="1"/>
    <xf numFmtId="0" fontId="0" fillId="0" borderId="13" xfId="0" applyBorder="1" applyAlignment="1">
      <alignment wrapText="1"/>
    </xf>
    <xf numFmtId="0" fontId="2" fillId="0" borderId="14" xfId="0" applyFont="1" applyBorder="1"/>
    <xf numFmtId="0" fontId="2" fillId="0" borderId="15" xfId="0" applyFont="1" applyBorder="1"/>
    <xf numFmtId="164" fontId="2" fillId="0" borderId="15" xfId="2" applyNumberFormat="1" applyFont="1" applyBorder="1"/>
    <xf numFmtId="0" fontId="0" fillId="0" borderId="17" xfId="0" applyBorder="1"/>
    <xf numFmtId="164" fontId="0" fillId="0" borderId="17" xfId="2" applyNumberFormat="1" applyFont="1" applyBorder="1"/>
    <xf numFmtId="0" fontId="2" fillId="0" borderId="18" xfId="0" applyFont="1" applyBorder="1"/>
    <xf numFmtId="0" fontId="2" fillId="0" borderId="19" xfId="0" applyFont="1" applyBorder="1"/>
    <xf numFmtId="164" fontId="2" fillId="0" borderId="19" xfId="2" applyNumberFormat="1" applyFont="1" applyBorder="1"/>
    <xf numFmtId="0" fontId="0" fillId="0" borderId="20" xfId="0" applyBorder="1"/>
    <xf numFmtId="0" fontId="0" fillId="0" borderId="22" xfId="0" applyBorder="1"/>
    <xf numFmtId="0" fontId="0" fillId="0" borderId="23" xfId="0" applyBorder="1"/>
    <xf numFmtId="164" fontId="0" fillId="0" borderId="23" xfId="2" applyNumberFormat="1" applyFont="1" applyBorder="1"/>
    <xf numFmtId="0" fontId="2" fillId="0" borderId="25" xfId="0" applyFont="1" applyBorder="1"/>
    <xf numFmtId="0" fontId="2" fillId="0" borderId="26" xfId="0" applyFont="1" applyBorder="1"/>
    <xf numFmtId="164" fontId="2" fillId="0" borderId="26" xfId="2" applyNumberFormat="1" applyFont="1" applyBorder="1"/>
    <xf numFmtId="0" fontId="2" fillId="0" borderId="12" xfId="0" applyFont="1" applyBorder="1"/>
    <xf numFmtId="0" fontId="6" fillId="0" borderId="12" xfId="0" applyFont="1" applyBorder="1"/>
    <xf numFmtId="164" fontId="6" fillId="0" borderId="12" xfId="2" applyNumberFormat="1" applyFont="1" applyBorder="1"/>
    <xf numFmtId="0" fontId="2" fillId="0" borderId="23" xfId="0" applyFont="1" applyBorder="1"/>
    <xf numFmtId="0" fontId="6" fillId="0" borderId="23" xfId="0" applyFont="1" applyBorder="1"/>
    <xf numFmtId="164" fontId="6" fillId="0" borderId="23" xfId="2" applyNumberFormat="1" applyFont="1" applyBorder="1"/>
    <xf numFmtId="0" fontId="20" fillId="0" borderId="1" xfId="7" applyFont="1" applyFill="1" applyBorder="1" applyAlignment="1">
      <alignment horizontal="left" vertical="center" wrapText="1"/>
    </xf>
    <xf numFmtId="0" fontId="6" fillId="0" borderId="1" xfId="0" applyFont="1" applyBorder="1" applyAlignment="1">
      <alignment wrapText="1"/>
    </xf>
    <xf numFmtId="43" fontId="11" fillId="2" borderId="1" xfId="2" applyFont="1" applyFill="1" applyBorder="1"/>
    <xf numFmtId="43" fontId="0" fillId="0" borderId="9" xfId="2" applyFont="1" applyBorder="1" applyAlignment="1">
      <alignment vertical="center" wrapText="1"/>
    </xf>
    <xf numFmtId="0" fontId="0" fillId="0" borderId="27" xfId="0" applyBorder="1"/>
    <xf numFmtId="0" fontId="0" fillId="0" borderId="13" xfId="0" applyBorder="1"/>
    <xf numFmtId="164" fontId="0" fillId="0" borderId="13" xfId="2" applyNumberFormat="1" applyFont="1" applyBorder="1"/>
    <xf numFmtId="0" fontId="2" fillId="2" borderId="1" xfId="5" applyFont="1" applyFill="1" applyBorder="1" applyAlignment="1">
      <alignment horizontal="center" vertical="center"/>
    </xf>
    <xf numFmtId="0" fontId="2" fillId="2" borderId="1" xfId="5" applyFont="1" applyFill="1" applyBorder="1" applyAlignment="1">
      <alignment horizontal="center" vertical="center" wrapText="1"/>
    </xf>
    <xf numFmtId="0" fontId="2" fillId="2" borderId="2" xfId="5" applyFont="1" applyFill="1" applyBorder="1" applyAlignment="1">
      <alignment horizontal="center" vertical="center" wrapText="1"/>
    </xf>
    <xf numFmtId="0" fontId="7" fillId="0" borderId="29" xfId="5" applyFont="1" applyBorder="1" applyAlignment="1">
      <alignment horizontal="left" wrapText="1"/>
    </xf>
    <xf numFmtId="0" fontId="7" fillId="0" borderId="29" xfId="5" applyFont="1" applyBorder="1" applyAlignment="1">
      <alignment horizontal="center"/>
    </xf>
    <xf numFmtId="43" fontId="6" fillId="0" borderId="1" xfId="2" applyFont="1" applyBorder="1"/>
    <xf numFmtId="2" fontId="6" fillId="0" borderId="1" xfId="0" applyNumberFormat="1" applyFont="1" applyBorder="1"/>
    <xf numFmtId="164" fontId="6" fillId="0" borderId="1" xfId="2" applyNumberFormat="1" applyFont="1" applyBorder="1"/>
    <xf numFmtId="0" fontId="20" fillId="0" borderId="1" xfId="0" applyFont="1" applyBorder="1" applyAlignment="1">
      <alignment wrapText="1"/>
    </xf>
    <xf numFmtId="4" fontId="20" fillId="0" borderId="1" xfId="0" applyNumberFormat="1" applyFont="1" applyBorder="1" applyAlignment="1">
      <alignment wrapText="1"/>
    </xf>
    <xf numFmtId="4" fontId="20" fillId="0" borderId="1" xfId="0" applyNumberFormat="1" applyFont="1" applyBorder="1"/>
    <xf numFmtId="0" fontId="7" fillId="0" borderId="1" xfId="0" applyFont="1" applyBorder="1" applyAlignment="1">
      <alignment wrapText="1"/>
    </xf>
    <xf numFmtId="0" fontId="20" fillId="0" borderId="1" xfId="0" applyFont="1" applyBorder="1"/>
    <xf numFmtId="0" fontId="0" fillId="0" borderId="1" xfId="0" quotePrefix="1" applyBorder="1" applyAlignment="1">
      <alignment wrapText="1"/>
    </xf>
    <xf numFmtId="0" fontId="2" fillId="2" borderId="1" xfId="0" applyFont="1" applyFill="1" applyBorder="1" applyAlignment="1">
      <alignment wrapText="1"/>
    </xf>
    <xf numFmtId="0" fontId="6" fillId="0" borderId="1" xfId="5" applyFont="1" applyBorder="1"/>
    <xf numFmtId="0" fontId="6" fillId="0" borderId="1" xfId="5" applyFont="1" applyBorder="1" applyAlignment="1">
      <alignment wrapText="1"/>
    </xf>
    <xf numFmtId="43" fontId="2" fillId="0" borderId="15" xfId="2" applyNumberFormat="1" applyFont="1" applyBorder="1"/>
    <xf numFmtId="43" fontId="2" fillId="0" borderId="16" xfId="2" applyNumberFormat="1" applyFont="1" applyBorder="1"/>
    <xf numFmtId="43" fontId="0" fillId="0" borderId="17" xfId="2" applyNumberFormat="1" applyFont="1" applyBorder="1"/>
    <xf numFmtId="43" fontId="2" fillId="0" borderId="19" xfId="2" applyNumberFormat="1" applyFont="1" applyBorder="1"/>
    <xf numFmtId="43" fontId="0" fillId="0" borderId="12" xfId="2" applyNumberFormat="1" applyFont="1" applyBorder="1"/>
    <xf numFmtId="43" fontId="0" fillId="0" borderId="21" xfId="2" applyNumberFormat="1" applyFont="1" applyBorder="1"/>
    <xf numFmtId="43" fontId="2" fillId="0" borderId="12" xfId="2" applyNumberFormat="1" applyFont="1" applyBorder="1"/>
    <xf numFmtId="43" fontId="2" fillId="0" borderId="23" xfId="2" applyNumberFormat="1" applyFont="1" applyBorder="1"/>
    <xf numFmtId="43" fontId="0" fillId="0" borderId="13" xfId="2" applyNumberFormat="1" applyFont="1" applyBorder="1"/>
    <xf numFmtId="43" fontId="0" fillId="0" borderId="28" xfId="2" applyNumberFormat="1" applyFont="1" applyBorder="1"/>
    <xf numFmtId="43" fontId="0" fillId="0" borderId="23" xfId="2" applyNumberFormat="1" applyFont="1" applyBorder="1"/>
    <xf numFmtId="43" fontId="0" fillId="0" borderId="24" xfId="2" applyNumberFormat="1" applyFont="1" applyBorder="1"/>
    <xf numFmtId="43" fontId="2" fillId="0" borderId="26" xfId="2" applyNumberFormat="1" applyFont="1" applyBorder="1"/>
    <xf numFmtId="0" fontId="3" fillId="0" borderId="1" xfId="0" applyFont="1" applyBorder="1"/>
    <xf numFmtId="164" fontId="3" fillId="0" borderId="1" xfId="2" applyNumberFormat="1" applyFont="1" applyBorder="1"/>
    <xf numFmtId="0" fontId="3" fillId="0" borderId="0" xfId="0" applyFont="1"/>
    <xf numFmtId="0" fontId="20" fillId="0" borderId="1" xfId="0" applyFont="1" applyBorder="1" applyAlignment="1">
      <alignment vertical="top" wrapText="1"/>
    </xf>
    <xf numFmtId="0" fontId="3" fillId="0" borderId="1" xfId="0" applyFont="1" applyBorder="1" applyAlignment="1">
      <alignment horizontal="center"/>
    </xf>
    <xf numFmtId="164" fontId="3" fillId="0" borderId="1" xfId="2" applyNumberFormat="1" applyFont="1" applyBorder="1" applyAlignment="1">
      <alignment horizontal="center"/>
    </xf>
    <xf numFmtId="0" fontId="3" fillId="0" borderId="0" xfId="0" applyFont="1" applyAlignment="1">
      <alignment horizontal="center"/>
    </xf>
    <xf numFmtId="0" fontId="3" fillId="0" borderId="1" xfId="0" applyFont="1" applyBorder="1" applyAlignment="1">
      <alignment horizontal="right"/>
    </xf>
    <xf numFmtId="164" fontId="3" fillId="0" borderId="1" xfId="2" applyNumberFormat="1" applyFont="1" applyBorder="1" applyAlignment="1">
      <alignment horizontal="right"/>
    </xf>
    <xf numFmtId="0" fontId="0" fillId="2" borderId="9" xfId="0" applyFill="1" applyBorder="1"/>
    <xf numFmtId="0" fontId="15" fillId="0" borderId="1" xfId="0" applyFont="1" applyBorder="1" applyAlignment="1">
      <alignment vertical="top" wrapText="1"/>
    </xf>
    <xf numFmtId="0" fontId="23" fillId="0" borderId="1" xfId="0" applyFont="1" applyBorder="1" applyAlignment="1">
      <alignment horizontal="center" vertical="top" wrapText="1"/>
    </xf>
    <xf numFmtId="0" fontId="23" fillId="0" borderId="1" xfId="0" applyFont="1" applyBorder="1" applyAlignment="1">
      <alignment horizontal="right" vertical="top" wrapText="1"/>
    </xf>
    <xf numFmtId="0" fontId="3" fillId="0" borderId="1" xfId="0" quotePrefix="1" applyFont="1" applyBorder="1"/>
    <xf numFmtId="0" fontId="23" fillId="0" borderId="1" xfId="0" applyFont="1" applyBorder="1" applyAlignment="1">
      <alignment vertical="top" wrapText="1"/>
    </xf>
    <xf numFmtId="0" fontId="3" fillId="0" borderId="1" xfId="0" applyFont="1" applyBorder="1" applyAlignment="1">
      <alignment wrapText="1"/>
    </xf>
    <xf numFmtId="0" fontId="24" fillId="0" borderId="1" xfId="0" applyFont="1" applyBorder="1" applyAlignment="1">
      <alignment horizontal="right" wrapText="1"/>
    </xf>
    <xf numFmtId="0" fontId="24" fillId="0" borderId="1" xfId="0" applyFont="1" applyBorder="1" applyAlignment="1">
      <alignment wrapText="1"/>
    </xf>
    <xf numFmtId="0" fontId="24" fillId="0" borderId="1" xfId="0" applyFont="1" applyBorder="1"/>
    <xf numFmtId="3" fontId="24" fillId="0" borderId="1" xfId="0" applyNumberFormat="1" applyFont="1" applyBorder="1"/>
    <xf numFmtId="164" fontId="24" fillId="0" borderId="1" xfId="2" applyNumberFormat="1" applyFont="1" applyBorder="1"/>
    <xf numFmtId="0" fontId="24" fillId="0" borderId="1" xfId="0" applyFont="1" applyBorder="1" applyAlignment="1">
      <alignment horizontal="right"/>
    </xf>
    <xf numFmtId="0" fontId="24" fillId="0" borderId="8" xfId="0" applyFont="1" applyFill="1" applyBorder="1" applyAlignment="1">
      <alignment horizontal="right" wrapText="1"/>
    </xf>
    <xf numFmtId="0" fontId="24" fillId="0" borderId="8" xfId="0" applyFont="1" applyBorder="1" applyAlignment="1">
      <alignment horizontal="right" wrapText="1"/>
    </xf>
    <xf numFmtId="0" fontId="7" fillId="0" borderId="1" xfId="0" applyFont="1" applyBorder="1"/>
    <xf numFmtId="0" fontId="22" fillId="0" borderId="30" xfId="7" applyFont="1" applyFill="1" applyBorder="1" applyAlignment="1">
      <alignment horizontal="left" vertical="center" wrapText="1"/>
    </xf>
    <xf numFmtId="0" fontId="26" fillId="0" borderId="30" xfId="8" applyFont="1" applyBorder="1" applyAlignment="1">
      <alignment horizontal="center"/>
    </xf>
    <xf numFmtId="43" fontId="26" fillId="0" borderId="30" xfId="2" applyFont="1" applyFill="1" applyBorder="1" applyAlignment="1" applyProtection="1">
      <alignment horizontal="center"/>
    </xf>
    <xf numFmtId="0" fontId="27" fillId="0" borderId="0" xfId="0" applyFont="1" applyAlignment="1">
      <alignment wrapText="1"/>
    </xf>
    <xf numFmtId="0" fontId="7" fillId="0" borderId="9" xfId="0" applyFont="1" applyBorder="1"/>
    <xf numFmtId="0" fontId="26" fillId="0" borderId="31" xfId="8" applyFont="1" applyBorder="1" applyAlignment="1">
      <alignment horizontal="center"/>
    </xf>
    <xf numFmtId="43" fontId="26" fillId="0" borderId="31" xfId="2" applyFont="1" applyFill="1" applyBorder="1" applyAlignment="1" applyProtection="1">
      <alignment horizontal="center"/>
    </xf>
    <xf numFmtId="0" fontId="7" fillId="0" borderId="9" xfId="0" applyFont="1" applyBorder="1" applyAlignment="1">
      <alignment wrapText="1"/>
    </xf>
    <xf numFmtId="0" fontId="27" fillId="0" borderId="0" xfId="0" applyFont="1"/>
    <xf numFmtId="0" fontId="22" fillId="0" borderId="32" xfId="7" applyFont="1" applyFill="1" applyBorder="1" applyAlignment="1">
      <alignment horizontal="left" vertical="center" wrapText="1"/>
    </xf>
    <xf numFmtId="0" fontId="7" fillId="0" borderId="5" xfId="0" applyFont="1" applyBorder="1"/>
    <xf numFmtId="0" fontId="26" fillId="0" borderId="1" xfId="8" applyFont="1" applyBorder="1" applyAlignment="1">
      <alignment horizontal="center"/>
    </xf>
    <xf numFmtId="43" fontId="26" fillId="0" borderId="1" xfId="2" applyFont="1" applyFill="1" applyBorder="1" applyAlignment="1" applyProtection="1">
      <alignment horizontal="center"/>
    </xf>
    <xf numFmtId="0" fontId="22" fillId="0" borderId="1" xfId="7" applyFont="1" applyFill="1" applyBorder="1" applyAlignment="1">
      <alignment horizontal="left" vertical="center" wrapText="1"/>
    </xf>
    <xf numFmtId="0" fontId="26" fillId="0" borderId="1" xfId="8" applyFont="1" applyBorder="1" applyAlignment="1">
      <alignment wrapText="1"/>
    </xf>
    <xf numFmtId="0" fontId="12" fillId="0" borderId="1" xfId="3" applyFont="1" applyBorder="1"/>
    <xf numFmtId="0" fontId="12" fillId="0" borderId="1" xfId="3" applyFont="1" applyBorder="1" applyAlignment="1">
      <alignment wrapText="1"/>
    </xf>
    <xf numFmtId="0" fontId="12" fillId="0" borderId="1" xfId="3" applyFont="1" applyBorder="1" applyAlignment="1">
      <alignment horizontal="center"/>
    </xf>
    <xf numFmtId="0" fontId="1" fillId="2" borderId="1" xfId="5" applyFill="1" applyBorder="1"/>
    <xf numFmtId="164" fontId="2" fillId="2" borderId="9" xfId="2" applyNumberFormat="1" applyFont="1" applyFill="1" applyBorder="1"/>
    <xf numFmtId="43" fontId="6" fillId="0" borderId="12" xfId="2" applyNumberFormat="1" applyFont="1" applyBorder="1"/>
    <xf numFmtId="43" fontId="6" fillId="0" borderId="23" xfId="2" applyNumberFormat="1" applyFont="1" applyBorder="1"/>
    <xf numFmtId="0" fontId="22" fillId="0" borderId="33" xfId="7" applyFont="1" applyFill="1" applyBorder="1" applyAlignment="1">
      <alignment horizontal="left" vertical="center" wrapText="1"/>
    </xf>
    <xf numFmtId="0" fontId="26" fillId="0" borderId="30" xfId="8" applyFont="1" applyFill="1" applyBorder="1" applyAlignment="1">
      <alignment horizontal="center"/>
    </xf>
    <xf numFmtId="0" fontId="26" fillId="0" borderId="34" xfId="8" applyFont="1" applyBorder="1" applyAlignment="1">
      <alignment wrapText="1"/>
    </xf>
    <xf numFmtId="0" fontId="22" fillId="0" borderId="32" xfId="8" applyFont="1" applyFill="1" applyBorder="1" applyAlignment="1">
      <alignment horizontal="center"/>
    </xf>
    <xf numFmtId="43" fontId="22" fillId="0" borderId="32" xfId="2" applyFont="1" applyFill="1" applyBorder="1" applyAlignment="1" applyProtection="1">
      <alignment horizontal="center"/>
    </xf>
    <xf numFmtId="0" fontId="22" fillId="0" borderId="1" xfId="8" applyFont="1" applyFill="1" applyBorder="1" applyAlignment="1">
      <alignment horizontal="center"/>
    </xf>
    <xf numFmtId="43" fontId="22" fillId="0" borderId="1" xfId="2" applyFont="1" applyFill="1" applyBorder="1" applyAlignment="1" applyProtection="1">
      <alignment horizontal="center"/>
    </xf>
    <xf numFmtId="0" fontId="26" fillId="0" borderId="1" xfId="8" applyFont="1" applyFill="1" applyBorder="1" applyAlignment="1">
      <alignment horizontal="center"/>
    </xf>
    <xf numFmtId="0" fontId="7" fillId="0" borderId="9" xfId="0" quotePrefix="1" applyFont="1" applyBorder="1"/>
    <xf numFmtId="0" fontId="2" fillId="0" borderId="1" xfId="0" applyFont="1" applyBorder="1" applyAlignment="1">
      <alignment horizontal="right" wrapText="1"/>
    </xf>
    <xf numFmtId="0" fontId="2" fillId="0" borderId="0" xfId="0" applyFont="1" applyAlignment="1">
      <alignment horizontal="center" wrapText="1"/>
    </xf>
    <xf numFmtId="0" fontId="0" fillId="0" borderId="5" xfId="0" applyBorder="1" applyAlignment="1">
      <alignment horizontal="center" wrapText="1"/>
    </xf>
    <xf numFmtId="0" fontId="0" fillId="0" borderId="9" xfId="0" applyBorder="1" applyAlignment="1">
      <alignment horizontal="center" wrapText="1"/>
    </xf>
    <xf numFmtId="0" fontId="0" fillId="0" borderId="5" xfId="0" applyBorder="1" applyAlignment="1">
      <alignment horizontal="center" vertical="center" wrapText="1"/>
    </xf>
    <xf numFmtId="0" fontId="0" fillId="0" borderId="9" xfId="0" applyBorder="1" applyAlignment="1">
      <alignment horizontal="center" vertical="center" wrapText="1"/>
    </xf>
    <xf numFmtId="43" fontId="0" fillId="0" borderId="5" xfId="2" applyFont="1" applyBorder="1" applyAlignment="1">
      <alignment horizontal="center" vertical="center" wrapText="1"/>
    </xf>
    <xf numFmtId="43" fontId="0" fillId="0" borderId="9" xfId="2" applyFont="1" applyBorder="1" applyAlignment="1">
      <alignment horizontal="center" vertical="center" wrapText="1"/>
    </xf>
    <xf numFmtId="0" fontId="0" fillId="0" borderId="12" xfId="0" applyBorder="1" applyAlignment="1">
      <alignment horizontal="center" wrapText="1"/>
    </xf>
    <xf numFmtId="164" fontId="0" fillId="0" borderId="12" xfId="2" applyNumberFormat="1" applyFont="1" applyBorder="1" applyAlignment="1">
      <alignment horizontal="center" wrapText="1"/>
    </xf>
    <xf numFmtId="164" fontId="0" fillId="0" borderId="13" xfId="2" applyNumberFormat="1" applyFont="1" applyBorder="1" applyAlignment="1">
      <alignment horizontal="center" wrapText="1"/>
    </xf>
    <xf numFmtId="0" fontId="0" fillId="0" borderId="13" xfId="0" applyBorder="1" applyAlignment="1">
      <alignment horizontal="center" wrapText="1"/>
    </xf>
    <xf numFmtId="0" fontId="2" fillId="0" borderId="0" xfId="0" applyFont="1" applyAlignment="1">
      <alignment horizontal="center"/>
    </xf>
    <xf numFmtId="0" fontId="7" fillId="0" borderId="1" xfId="0" applyFont="1" applyBorder="1" applyAlignment="1">
      <alignment vertical="center" wrapText="1"/>
    </xf>
    <xf numFmtId="0" fontId="2" fillId="0" borderId="3" xfId="0" applyFont="1" applyBorder="1" applyAlignment="1">
      <alignment horizontal="center" wrapText="1"/>
    </xf>
    <xf numFmtId="0" fontId="6" fillId="0" borderId="1" xfId="0" applyFont="1" applyBorder="1" applyAlignment="1">
      <alignment horizontal="left" wrapText="1"/>
    </xf>
    <xf numFmtId="0" fontId="6" fillId="0" borderId="2" xfId="0" applyFont="1" applyBorder="1" applyAlignment="1">
      <alignment horizontal="left" wrapText="1"/>
    </xf>
    <xf numFmtId="0" fontId="6" fillId="0" borderId="7" xfId="0" applyFont="1" applyBorder="1" applyAlignment="1">
      <alignment horizontal="left"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43" fontId="7" fillId="0" borderId="1" xfId="2" applyFont="1" applyBorder="1" applyAlignment="1">
      <alignment horizontal="center" vertical="center" wrapText="1"/>
    </xf>
    <xf numFmtId="43" fontId="7" fillId="0" borderId="5" xfId="2" applyFont="1" applyBorder="1" applyAlignment="1">
      <alignment horizontal="center" vertical="center" wrapText="1"/>
    </xf>
    <xf numFmtId="43" fontId="7" fillId="0" borderId="8" xfId="2" applyFont="1" applyBorder="1" applyAlignment="1">
      <alignment horizontal="center" vertical="center" wrapText="1"/>
    </xf>
    <xf numFmtId="43" fontId="7" fillId="0" borderId="9" xfId="2" applyFont="1" applyBorder="1" applyAlignment="1">
      <alignment horizontal="center" vertical="center" wrapText="1"/>
    </xf>
    <xf numFmtId="43" fontId="7" fillId="0" borderId="5" xfId="2" applyFont="1" applyBorder="1" applyAlignment="1">
      <alignment vertical="center" wrapText="1"/>
    </xf>
    <xf numFmtId="43" fontId="7" fillId="0" borderId="9" xfId="2" applyFont="1" applyBorder="1" applyAlignment="1">
      <alignment vertical="center" wrapText="1"/>
    </xf>
    <xf numFmtId="0" fontId="6" fillId="0" borderId="1" xfId="0" applyFont="1" applyBorder="1" applyAlignment="1">
      <alignment vertical="center" wrapText="1"/>
    </xf>
    <xf numFmtId="43" fontId="7" fillId="0" borderId="1" xfId="2" applyFont="1" applyBorder="1" applyAlignment="1">
      <alignment vertical="center" wrapText="1"/>
    </xf>
    <xf numFmtId="0" fontId="14" fillId="2" borderId="1" xfId="3" applyFont="1" applyFill="1" applyBorder="1" applyAlignment="1">
      <alignment horizontal="left"/>
    </xf>
    <xf numFmtId="0" fontId="12" fillId="0" borderId="1" xfId="3" applyBorder="1" applyAlignment="1">
      <alignment horizontal="left" wrapText="1"/>
    </xf>
    <xf numFmtId="0" fontId="12" fillId="0" borderId="2" xfId="3" applyBorder="1" applyAlignment="1">
      <alignment horizontal="left" wrapText="1"/>
    </xf>
    <xf numFmtId="0" fontId="12" fillId="0" borderId="4" xfId="3" applyBorder="1" applyAlignment="1">
      <alignment horizontal="left" wrapText="1"/>
    </xf>
    <xf numFmtId="0" fontId="14" fillId="0" borderId="3" xfId="3" applyFont="1" applyBorder="1" applyAlignment="1">
      <alignment horizontal="center" wrapText="1"/>
    </xf>
    <xf numFmtId="0" fontId="12" fillId="0" borderId="1" xfId="3" applyBorder="1" applyAlignment="1">
      <alignment horizontal="center"/>
    </xf>
    <xf numFmtId="0" fontId="7" fillId="0" borderId="1" xfId="5" applyFont="1" applyBorder="1" applyAlignment="1">
      <alignment horizontal="left" wrapText="1"/>
    </xf>
    <xf numFmtId="0" fontId="7" fillId="0" borderId="2" xfId="5" applyFont="1" applyBorder="1" applyAlignment="1">
      <alignment horizontal="left" wrapText="1"/>
    </xf>
    <xf numFmtId="0" fontId="7" fillId="0" borderId="4" xfId="5" applyFont="1" applyBorder="1" applyAlignment="1">
      <alignment horizontal="left" wrapText="1"/>
    </xf>
    <xf numFmtId="0" fontId="11" fillId="0" borderId="3" xfId="5" applyFont="1" applyBorder="1" applyAlignment="1">
      <alignment horizontal="center" wrapText="1"/>
    </xf>
    <xf numFmtId="0" fontId="2" fillId="2" borderId="1" xfId="5" applyFont="1" applyFill="1" applyBorder="1" applyAlignment="1">
      <alignment horizontal="left"/>
    </xf>
    <xf numFmtId="0" fontId="7" fillId="0" borderId="1" xfId="5"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4" xfId="0" applyBorder="1" applyAlignment="1">
      <alignment horizontal="left" wrapText="1"/>
    </xf>
    <xf numFmtId="0" fontId="2" fillId="2" borderId="9" xfId="0" applyFont="1" applyFill="1" applyBorder="1" applyAlignment="1">
      <alignment horizontal="left"/>
    </xf>
    <xf numFmtId="0" fontId="2" fillId="2" borderId="1" xfId="0" applyFont="1" applyFill="1" applyBorder="1" applyAlignment="1">
      <alignment horizontal="left"/>
    </xf>
    <xf numFmtId="0" fontId="6" fillId="0" borderId="1" xfId="0" applyFont="1" applyBorder="1" applyAlignment="1">
      <alignment horizontal="center" wrapText="1"/>
    </xf>
    <xf numFmtId="0" fontId="0" fillId="0" borderId="1" xfId="0" applyBorder="1" applyAlignment="1">
      <alignment horizontal="center"/>
    </xf>
    <xf numFmtId="0" fontId="0" fillId="0" borderId="1" xfId="0" applyBorder="1" applyAlignment="1">
      <alignment horizontal="center" wrapText="1"/>
    </xf>
    <xf numFmtId="0" fontId="2" fillId="0" borderId="2" xfId="0" applyFont="1" applyBorder="1" applyAlignment="1">
      <alignment horizontal="center" wrapText="1"/>
    </xf>
    <xf numFmtId="0" fontId="2" fillId="0" borderId="7" xfId="0" applyFont="1" applyBorder="1" applyAlignment="1">
      <alignment horizontal="center" wrapText="1"/>
    </xf>
    <xf numFmtId="0" fontId="2" fillId="0" borderId="4" xfId="0" applyFont="1" applyBorder="1" applyAlignment="1">
      <alignment horizontal="center" wrapText="1"/>
    </xf>
    <xf numFmtId="0" fontId="21" fillId="2" borderId="1" xfId="0" applyFont="1" applyFill="1" applyBorder="1" applyAlignment="1">
      <alignment horizontal="left"/>
    </xf>
    <xf numFmtId="0" fontId="0" fillId="0" borderId="1" xfId="0" applyBorder="1" applyAlignment="1">
      <alignment horizontal="right"/>
    </xf>
  </cellXfs>
  <cellStyles count="9">
    <cellStyle name="Atdalītāji" xfId="2" builtinId="3"/>
    <cellStyle name="Atdalītāji 2" xfId="4"/>
    <cellStyle name="Atdalītāji 3" xfId="6"/>
    <cellStyle name="Excel Built-in Normal" xfId="8"/>
    <cellStyle name="Hipersaite" xfId="1" builtinId="8"/>
    <cellStyle name="Normal 2" xfId="7"/>
    <cellStyle name="Parastais" xfId="0" builtinId="0"/>
    <cellStyle name="Parastais 2" xfId="3"/>
    <cellStyle name="Parastais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aibaZ/AppData/Local/Microsoft/Windows/Temporary%20Internet%20Files/Content.Outlook/I9RFSPK7/25%20Gadadienas_tame_LI_24021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KOPĀ"/>
      <sheetName val="Sheet3"/>
    </sheetNames>
    <sheetDataSet>
      <sheetData sheetId="0" refreshError="1">
        <row r="5">
          <cell r="B5" t="str">
            <v xml:space="preserve">Vēsturisko fotogrāfiju iegāde </v>
          </cell>
          <cell r="C5" t="str">
            <v>fotogrāfijas</v>
          </cell>
          <cell r="D5">
            <v>20</v>
          </cell>
          <cell r="E5">
            <v>70</v>
          </cell>
        </row>
        <row r="6">
          <cell r="B6" t="str">
            <v>Akka-Laa pārstāvēto autordarbu publicēšana portālā  ilgāk par 30 dienām</v>
          </cell>
          <cell r="F6">
            <v>95</v>
          </cell>
        </row>
        <row r="7">
          <cell r="B7" t="str">
            <v>Facebook šķirkļa izstrāde oficiālajā Latvijas facebook profilā "If you like Latvia, Latvia likes you", lai popularizētu Latvijas neatkarības atgūšanas vēsturisko nozīmi</v>
          </cell>
          <cell r="C7" t="str">
            <v>šķirklis (interaktīvs risinājums)</v>
          </cell>
          <cell r="E7">
            <v>4267.67</v>
          </cell>
        </row>
        <row r="8">
          <cell r="B8" t="str">
            <v>Papildus tirāža 2014.gadā LI radītajai brošūrai "From Tribe to Nation ", kurā detalizēti apkopoti 1988-1991.gada notikumi</v>
          </cell>
          <cell r="C8" t="str">
            <v>brošūra</v>
          </cell>
          <cell r="D8">
            <v>5000</v>
          </cell>
          <cell r="E8">
            <v>0.9</v>
          </cell>
        </row>
        <row r="9">
          <cell r="B9" t="str">
            <v>Tekstu sagatavošanaValsts oficiālajam portālam www.latvia.eu par Neatkarības deklarācijas pasludināšanas 25. gadadienu angļu valodā</v>
          </cell>
          <cell r="C9" t="str">
            <v>piemaksa</v>
          </cell>
          <cell r="D9">
            <v>1</v>
          </cell>
          <cell r="E9">
            <v>310</v>
          </cell>
        </row>
        <row r="10">
          <cell r="B10" t="str">
            <v xml:space="preserve">Portālam www.latvia.eu teksta tulkošana  un rediģēšana franču valodā </v>
          </cell>
          <cell r="C10" t="str">
            <v>lapas</v>
          </cell>
          <cell r="D10">
            <v>3</v>
          </cell>
          <cell r="E10">
            <v>47.01</v>
          </cell>
        </row>
        <row r="11">
          <cell r="B11" t="str">
            <v xml:space="preserve">Portālam www.latvia.eu teksta tulkošana  krievu valodā </v>
          </cell>
          <cell r="C11" t="str">
            <v>lapas</v>
          </cell>
          <cell r="D11">
            <v>3</v>
          </cell>
          <cell r="E11">
            <v>8.6199999999999992</v>
          </cell>
        </row>
        <row r="12">
          <cell r="B12" t="str">
            <v xml:space="preserve">Portālam www.latvia.eu teksta tulkošana  un rediģēšana vācu valodā </v>
          </cell>
          <cell r="C12" t="str">
            <v>lapas</v>
          </cell>
          <cell r="D12">
            <v>3</v>
          </cell>
          <cell r="E12">
            <v>31.87</v>
          </cell>
        </row>
        <row r="13">
          <cell r="B13" t="str">
            <v xml:space="preserve">Brošūras "From Tribe to Nation" tulkošana franču valodā,  lai nodrošinātu informāciju par 1988-1991.gada notikumiem </v>
          </cell>
          <cell r="C13" t="str">
            <v>lapas</v>
          </cell>
          <cell r="D13">
            <v>24</v>
          </cell>
          <cell r="E13">
            <v>47.01</v>
          </cell>
        </row>
        <row r="14">
          <cell r="B14" t="str">
            <v xml:space="preserve">Brošūras "From Tribe to Nation" tulkošana vācu valodā, lai nodrošinātu informāciju par 1988-1991.gada notikumiem </v>
          </cell>
          <cell r="E14">
            <v>31.87</v>
          </cell>
        </row>
        <row r="15">
          <cell r="B15" t="str">
            <v xml:space="preserve">Brošūras "From Tribe to Nation" tulkošana krievu valodā,  lai nodrošinātu informāciju par 1988.-1991.gada notikumiem </v>
          </cell>
          <cell r="E15">
            <v>8.6199999999999992</v>
          </cell>
        </row>
        <row r="16">
          <cell r="B16" t="str">
            <v>Brošūras "From Tribe to Nation" maketa sagatavošana franču, krievu un vācu valodas versijām</v>
          </cell>
          <cell r="C16" t="str">
            <v>maketi</v>
          </cell>
          <cell r="E16">
            <v>1286</v>
          </cell>
        </row>
        <row r="17">
          <cell r="B17" t="str">
            <v>Projekta vadība un administrēšana</v>
          </cell>
          <cell r="C17" t="str">
            <v>piemaksa</v>
          </cell>
          <cell r="E17">
            <v>358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D20"/>
  <sheetViews>
    <sheetView topLeftCell="A11" workbookViewId="0">
      <selection activeCell="I18" sqref="I18"/>
    </sheetView>
  </sheetViews>
  <sheetFormatPr defaultColWidth="8.875" defaultRowHeight="15.75"/>
  <cols>
    <col min="1" max="1" width="5" style="29" customWidth="1"/>
    <col min="2" max="2" width="71.375" style="29" customWidth="1"/>
    <col min="3" max="3" width="18.625" style="29" customWidth="1"/>
    <col min="4" max="4" width="12.375" style="29" customWidth="1"/>
    <col min="5" max="16384" width="8.875" style="29"/>
  </cols>
  <sheetData>
    <row r="1" spans="1:4" ht="39" customHeight="1">
      <c r="A1" s="221" t="s">
        <v>248</v>
      </c>
      <c r="B1" s="221"/>
      <c r="C1" s="221"/>
      <c r="D1" s="221"/>
    </row>
    <row r="3" spans="1:4" s="48" customFormat="1" ht="25.5">
      <c r="A3" s="47" t="s">
        <v>79</v>
      </c>
      <c r="B3" s="47" t="s">
        <v>80</v>
      </c>
      <c r="C3" s="47" t="s">
        <v>81</v>
      </c>
      <c r="D3" s="47" t="s">
        <v>82</v>
      </c>
    </row>
    <row r="4" spans="1:4" ht="48" customHeight="1">
      <c r="A4" s="28">
        <v>1</v>
      </c>
      <c r="B4" s="28" t="str">
        <f>'1'!A5</f>
        <v>Latvijas Republikas Neatkarības deklarācijas pasludināšanas 25. gadadienas atceres pasākuma nosaukums "Latvijas Nacionālā arhīva tematiskā pasākuma un izstādes - prezentācijas „ Mēs Latvijai! Mēs Lietuvai! Mēs Igaunijai”"</v>
      </c>
      <c r="C4" s="30" t="str">
        <f>'1'!C2</f>
        <v>Latvijas Nacionālais arhīvs</v>
      </c>
      <c r="D4" s="31">
        <f>'1'!F39+0.4</f>
        <v>21976.004100000002</v>
      </c>
    </row>
    <row r="5" spans="1:4" ht="54.75" customHeight="1">
      <c r="A5" s="28">
        <f>A4+1</f>
        <v>2</v>
      </c>
      <c r="B5" s="28" t="s">
        <v>210</v>
      </c>
      <c r="C5" s="45" t="str">
        <f>'2'!C2:D2</f>
        <v>VSIA "Latvijas Radio"</v>
      </c>
      <c r="D5" s="46">
        <f>'2'!F26+0.5</f>
        <v>24864</v>
      </c>
    </row>
    <row r="6" spans="1:4" ht="50.25" customHeight="1">
      <c r="A6" s="28">
        <f>A5+1</f>
        <v>3</v>
      </c>
      <c r="B6" s="28" t="str">
        <f>'3'!A6</f>
        <v>Latvijas Republikas Neatkarības deklarācijas pasludināšanas 25. gadadienas notikumu un vēsturiskās nozīmes starptautiskās atpazīstamības veicināšana valsts oficiālajās komunikāciju platformās, informatīvajos izdevumos un ārvalstu zurnālistu piesaiste</v>
      </c>
      <c r="C6" s="45" t="str">
        <f>'3'!C2</f>
        <v>"Latvijas Institūts"</v>
      </c>
      <c r="D6" s="78">
        <f>'3'!F25+0.83</f>
        <v>21350</v>
      </c>
    </row>
    <row r="7" spans="1:4" ht="110.25">
      <c r="A7" s="28">
        <f>A6+1</f>
        <v>4</v>
      </c>
      <c r="B7" s="28" t="str">
        <f>'4'!A5</f>
        <v>Latvijas Republikas Neatkarības deklarācijas pasludināšanas 25. gadadienas atceres pasākuma nosaukums - izstāde  Latvijas Nacionālā vēstures muzeja nodaļā Tautas frontes muzejs  "Latvijas Republikas Augstākā Padome - atjaunotās Latvijas pirmais parlaments". Pasākums ietver izstādes izveidošanu, reklāmas izdevumu un avotu krājumu, kas paredzēts kā metodiskais materiāls vispārizglītojošām un augstākās izglītības mācību iestādēm. Izstādes atklāšana notiks 2015. gada 21. augustā LNVM  nodaļā Tautas frontes muzejs, Vecpilsētas ielā 13/15.</v>
      </c>
      <c r="C7" s="45" t="str">
        <f>'4'!C3</f>
        <v>Latvijas Nacionālais vēstures muzejs</v>
      </c>
      <c r="D7" s="78">
        <f>'4'!F41</f>
        <v>43300</v>
      </c>
    </row>
    <row r="8" spans="1:4" ht="47.25">
      <c r="A8" s="222">
        <f t="shared" ref="A8:A18" si="0">A7+1</f>
        <v>5</v>
      </c>
      <c r="B8" s="85" t="s">
        <v>191</v>
      </c>
      <c r="C8" s="224" t="str">
        <f>'5'!C2</f>
        <v>Latvijas Nacionālais vēstures muzejs</v>
      </c>
      <c r="D8" s="226">
        <f>'5'!F19</f>
        <v>15000</v>
      </c>
    </row>
    <row r="9" spans="1:4" ht="47.25">
      <c r="A9" s="223"/>
      <c r="B9" s="86" t="s">
        <v>192</v>
      </c>
      <c r="C9" s="225"/>
      <c r="D9" s="227"/>
    </row>
    <row r="10" spans="1:4" ht="63">
      <c r="A10" s="28">
        <f>A8+1</f>
        <v>6</v>
      </c>
      <c r="B10" s="28" t="str">
        <f>'6'!A5</f>
        <v>Latvijas Republikas Neatkarības deklarācijas pasludināšanas 25. gadadienas atceres pasākuma nosaukums "Starptautiska konference "4.maijs un Eiropas paplašināšana""</v>
      </c>
      <c r="C10" s="45" t="str">
        <f>'6'!C2</f>
        <v>LU Sociālo un politisko pētījumu institūts sadarbībā ar Adenauera fondu</v>
      </c>
      <c r="D10" s="46">
        <f>'6'!F29+0.8</f>
        <v>16304</v>
      </c>
    </row>
    <row r="11" spans="1:4" ht="66" customHeight="1">
      <c r="A11" s="28">
        <f t="shared" si="0"/>
        <v>7</v>
      </c>
      <c r="B11" s="28" t="str">
        <f>'7'!A5</f>
        <v>Latvijas Republikas Neatkarības deklarācijas pasludināšanas 25. gadadienas atceres pasākuma nosaukums „Izglītojošu pasākumu cikls Latvijas novados: priekšlasījumi un Latvijas Nacionālā vēstures muzeja ceļojošā izstāde” (5 pilsētās: Daugavpilī, Madonā, Kuldīgā, Jelgavā, Krāslavā), sadarbībā ar 4. maija Deklarācijas klubu.</v>
      </c>
      <c r="C11" s="45" t="str">
        <f>'7'!C2</f>
        <v>Latvijas Nacionālais vēstures muzejs</v>
      </c>
      <c r="D11" s="46">
        <f>'7'!F14+0.09</f>
        <v>1305.9949999999999</v>
      </c>
    </row>
    <row r="12" spans="1:4" ht="78.75">
      <c r="A12" s="28">
        <f t="shared" si="0"/>
        <v>8</v>
      </c>
      <c r="B12" s="28" t="str">
        <f>'8'!A5</f>
        <v>Latvijas Republikas Neatkarības deklarācijas pasludināšanas 25. gadadienas atceres pasākuma nosaukums "Izglītojoša konference - seminārs skolotājiem par Latvijas valstiskās neatkarības atgūšanu "1990. gada 4. maijs: no Latvijas PSR uz Latvijas Republiku", ar tai sekojošu konferences materiālu izdošanu". Konference norisināsies 2015. gada 16. aprīlī Latvijas Nacionālajā vēstures muzejā, Brīvības bulvārī 32.</v>
      </c>
      <c r="C12" s="45" t="str">
        <f>'8'!C2</f>
        <v>Latvijas Nacionālais vēstures muzejs</v>
      </c>
      <c r="D12" s="46">
        <f>'8'!F19+0.05</f>
        <v>9250</v>
      </c>
    </row>
    <row r="13" spans="1:4" ht="47.25">
      <c r="A13" s="28">
        <f t="shared" si="0"/>
        <v>9</v>
      </c>
      <c r="B13" s="28" t="str">
        <f>'9'!A6</f>
        <v>Latvijas Republikas Neatkarības deklarācijas pasludināšanas 25. gadadiena                                   "KAROGU MASTU NODROŠINĀŠANA LAUKUMĀ PIE BRĪVĪBAS PIEMINEKĻA"</v>
      </c>
      <c r="C13" s="45" t="str">
        <f>'9'!C2</f>
        <v>Rīgas Domes Izglītības Kultūras un sporta departaments</v>
      </c>
      <c r="D13" s="78">
        <f>'9'!F15</f>
        <v>4710</v>
      </c>
    </row>
    <row r="14" spans="1:4" ht="31.5">
      <c r="A14" s="28">
        <f t="shared" si="0"/>
        <v>10</v>
      </c>
      <c r="B14" s="28" t="str">
        <f>'10'!A6</f>
        <v>Latvijas Republikas Neatkarības deklarācijas pasludināšanas 25. gadadiena                                   "EIROPAS JAUNIEŠU FILMU DIENA" 2015.gada 3. maijā k/t "Splendid Palace"</v>
      </c>
      <c r="C14" s="45" t="str">
        <f>'10'!C2</f>
        <v>Nacionālais Kino centrs</v>
      </c>
      <c r="D14" s="79">
        <f>'10'!F18</f>
        <v>6700</v>
      </c>
    </row>
    <row r="15" spans="1:4" ht="31.5">
      <c r="A15" s="28">
        <f t="shared" si="0"/>
        <v>11</v>
      </c>
      <c r="B15" s="28" t="str">
        <f>'11'!A6</f>
        <v>Latvijas Republikas Neatkarības deklarācijas pasludināšanas 25. gadadiena                                                                                                 "4.MAIJA LATVIJAS FILMU MARATONS"   2015.gada 4. maijā k/t "Splendid Palace"</v>
      </c>
      <c r="C15" s="45" t="str">
        <f>'11'!C2</f>
        <v>Nacionālais Kino centrs</v>
      </c>
      <c r="D15" s="79">
        <f>'11'!F19</f>
        <v>3005</v>
      </c>
    </row>
    <row r="16" spans="1:4" ht="47.25">
      <c r="A16" s="28">
        <f t="shared" si="0"/>
        <v>12</v>
      </c>
      <c r="B16" s="28" t="str">
        <f>'12'!A5</f>
        <v>Latvijas Republikas Neatkarības deklarācijas pasludināšanas 25. gadadienas atceres pasākuma nosaukums "video konkurss skolēniem un studējošajiem "Mūsu 4.maija deklarācija""</v>
      </c>
      <c r="C16" s="45" t="str">
        <f>'12'!C2</f>
        <v>Valsts kanceleja</v>
      </c>
      <c r="D16" s="46">
        <f>'12'!F9</f>
        <v>2460</v>
      </c>
    </row>
    <row r="17" spans="1:4" ht="63">
      <c r="A17" s="28">
        <f>A16+1</f>
        <v>13</v>
      </c>
      <c r="B17" s="28" t="str">
        <f>'13'!A5</f>
        <v>Latvijas Republikas Neatkarības deklarācijas pasludināšanas 25. gadadienas atceres pasākuma nosaukums "Konference „1990.gada 21. aprīļa Vislatvijas tautas deputātu sapulces 25. gadadiena""</v>
      </c>
      <c r="C17" s="28" t="str">
        <f>'13'!C2</f>
        <v>Nodibinājums "Latvijas Zinātņu akadēmijas Baltijas stratēģisko pētījumu centrs"</v>
      </c>
      <c r="D17" s="44">
        <f>'13'!F14</f>
        <v>3250</v>
      </c>
    </row>
    <row r="18" spans="1:4" ht="31.5">
      <c r="A18" s="28">
        <f t="shared" si="0"/>
        <v>14</v>
      </c>
      <c r="B18" s="28" t="s">
        <v>172</v>
      </c>
      <c r="C18" s="28" t="str">
        <f>'14'!C2:D2</f>
        <v xml:space="preserve"> Biedrība "4. maija Deklarācijas klubs"</v>
      </c>
      <c r="D18" s="44">
        <f>'14'!F14</f>
        <v>14000</v>
      </c>
    </row>
    <row r="19" spans="1:4" ht="48" customHeight="1">
      <c r="A19" s="96">
        <v>15</v>
      </c>
      <c r="B19" s="86" t="s">
        <v>229</v>
      </c>
      <c r="C19" s="97" t="str">
        <f>'15'!C3</f>
        <v>Rīgas Domes Izglītības Kultūras un sporta departaments</v>
      </c>
      <c r="D19" s="130">
        <f>'15'!F28</f>
        <v>13439</v>
      </c>
    </row>
    <row r="20" spans="1:4" s="80" customFormat="1">
      <c r="A20" s="220" t="s">
        <v>174</v>
      </c>
      <c r="B20" s="220"/>
      <c r="C20" s="220"/>
      <c r="D20" s="102">
        <f>SUM(D4:D18)+D19</f>
        <v>200913.99910000002</v>
      </c>
    </row>
  </sheetData>
  <mergeCells count="5">
    <mergeCell ref="A20:C20"/>
    <mergeCell ref="A1:D1"/>
    <mergeCell ref="A8:A9"/>
    <mergeCell ref="C8:C9"/>
    <mergeCell ref="D8:D9"/>
  </mergeCells>
  <pageMargins left="0.70866141732283472" right="0.70866141732283472" top="0.74803149606299213" bottom="0.74803149606299213" header="0.31496062992125984" footer="0.31496062992125984"/>
  <pageSetup paperSize="9" scale="76" orientation="portrai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sheetPr enableFormatConditionsCalculation="0">
    <pageSetUpPr fitToPage="1"/>
  </sheetPr>
  <dimension ref="A1:H19"/>
  <sheetViews>
    <sheetView topLeftCell="A6" workbookViewId="0">
      <selection activeCell="J16" sqref="J16"/>
    </sheetView>
  </sheetViews>
  <sheetFormatPr defaultColWidth="8.875" defaultRowHeight="15.75"/>
  <cols>
    <col min="1" max="1" width="7.125" customWidth="1"/>
    <col min="2" max="2" width="26.625" customWidth="1"/>
    <col min="3" max="3" width="17.125" customWidth="1"/>
    <col min="4" max="4" width="15.125" customWidth="1"/>
    <col min="5" max="5" width="13.125" customWidth="1"/>
    <col min="6" max="6" width="19" customWidth="1"/>
    <col min="7" max="7" width="24.125" customWidth="1"/>
  </cols>
  <sheetData>
    <row r="1" spans="1:8" ht="22.5" customHeight="1">
      <c r="G1" s="4" t="s">
        <v>239</v>
      </c>
      <c r="H1" s="4"/>
    </row>
    <row r="2" spans="1:8" ht="48" customHeight="1">
      <c r="A2" s="260" t="s">
        <v>11</v>
      </c>
      <c r="B2" s="260"/>
      <c r="C2" s="28" t="s">
        <v>106</v>
      </c>
    </row>
    <row r="3" spans="1:8" ht="29.25" customHeight="1">
      <c r="A3" s="261" t="s">
        <v>14</v>
      </c>
      <c r="B3" s="262"/>
      <c r="C3" s="28" t="s">
        <v>106</v>
      </c>
    </row>
    <row r="4" spans="1:8" ht="33" customHeight="1">
      <c r="A4" s="260" t="s">
        <v>13</v>
      </c>
      <c r="B4" s="260"/>
      <c r="C4" s="27" t="s">
        <v>74</v>
      </c>
    </row>
    <row r="5" spans="1:8" ht="75" customHeight="1">
      <c r="A5" s="234" t="s">
        <v>137</v>
      </c>
      <c r="B5" s="234"/>
      <c r="C5" s="234"/>
      <c r="D5" s="234"/>
      <c r="E5" s="234"/>
      <c r="F5" s="234"/>
      <c r="G5" s="234"/>
    </row>
    <row r="6" spans="1:8" ht="27" customHeight="1">
      <c r="A6" s="9"/>
      <c r="B6" s="9"/>
      <c r="C6" s="9"/>
      <c r="D6" s="9"/>
      <c r="E6" s="9"/>
      <c r="F6" s="9"/>
      <c r="G6" s="6" t="s">
        <v>9</v>
      </c>
      <c r="H6" s="4"/>
    </row>
    <row r="7" spans="1:8" s="2" customFormat="1" ht="46.5" customHeight="1">
      <c r="A7" s="1" t="s">
        <v>0</v>
      </c>
      <c r="B7" s="3" t="s">
        <v>2</v>
      </c>
      <c r="C7" s="3" t="s">
        <v>10</v>
      </c>
      <c r="D7" s="1" t="s">
        <v>1</v>
      </c>
      <c r="E7" s="3" t="s">
        <v>8</v>
      </c>
      <c r="F7" s="5" t="s">
        <v>12</v>
      </c>
      <c r="G7" s="3" t="s">
        <v>15</v>
      </c>
    </row>
    <row r="8" spans="1:8" s="7" customFormat="1" ht="18.75" customHeight="1">
      <c r="A8" s="55">
        <v>1</v>
      </c>
      <c r="B8" s="56">
        <v>2</v>
      </c>
      <c r="C8" s="56">
        <v>3</v>
      </c>
      <c r="D8" s="55">
        <v>4</v>
      </c>
      <c r="E8" s="56">
        <v>5</v>
      </c>
      <c r="F8" s="57">
        <v>6</v>
      </c>
      <c r="G8" s="56">
        <v>7</v>
      </c>
    </row>
    <row r="9" spans="1:8">
      <c r="A9" s="27" t="s">
        <v>3</v>
      </c>
      <c r="B9" s="28" t="s">
        <v>122</v>
      </c>
      <c r="C9" s="27" t="s">
        <v>117</v>
      </c>
      <c r="D9" s="27">
        <v>150</v>
      </c>
      <c r="E9" s="27">
        <v>3</v>
      </c>
      <c r="F9" s="58">
        <f>D9*E9</f>
        <v>450</v>
      </c>
      <c r="G9" s="27">
        <v>2231</v>
      </c>
    </row>
    <row r="10" spans="1:8" ht="47.25">
      <c r="A10" s="73" t="s">
        <v>4</v>
      </c>
      <c r="B10" s="28" t="s">
        <v>157</v>
      </c>
      <c r="C10" s="27" t="s">
        <v>175</v>
      </c>
      <c r="D10" s="27">
        <v>1</v>
      </c>
      <c r="E10" s="27">
        <v>100</v>
      </c>
      <c r="F10" s="58">
        <v>100</v>
      </c>
      <c r="G10" s="27">
        <v>2231</v>
      </c>
    </row>
    <row r="11" spans="1:8" ht="31.5">
      <c r="A11" s="73" t="s">
        <v>5</v>
      </c>
      <c r="B11" s="28" t="s">
        <v>176</v>
      </c>
      <c r="C11" s="27"/>
      <c r="D11" s="27">
        <v>10</v>
      </c>
      <c r="E11" s="27">
        <v>10</v>
      </c>
      <c r="F11" s="58">
        <v>100</v>
      </c>
      <c r="G11" s="27">
        <v>2231</v>
      </c>
    </row>
    <row r="12" spans="1:8" ht="47.25">
      <c r="A12" s="73" t="s">
        <v>6</v>
      </c>
      <c r="B12" s="28" t="s">
        <v>158</v>
      </c>
      <c r="C12" s="27"/>
      <c r="D12" s="27">
        <v>1</v>
      </c>
      <c r="E12" s="27">
        <v>3500</v>
      </c>
      <c r="F12" s="58">
        <v>3500</v>
      </c>
      <c r="G12" s="27">
        <v>2231</v>
      </c>
    </row>
    <row r="13" spans="1:8" ht="52.5" customHeight="1">
      <c r="A13" s="73" t="s">
        <v>7</v>
      </c>
      <c r="B13" s="28" t="s">
        <v>159</v>
      </c>
      <c r="C13" s="27"/>
      <c r="D13" s="27"/>
      <c r="E13" s="27"/>
      <c r="F13" s="58">
        <v>2000</v>
      </c>
      <c r="G13" s="28" t="s">
        <v>271</v>
      </c>
    </row>
    <row r="14" spans="1:8" ht="31.5">
      <c r="A14" s="73" t="s">
        <v>22</v>
      </c>
      <c r="B14" s="28" t="s">
        <v>177</v>
      </c>
      <c r="C14" s="27" t="s">
        <v>178</v>
      </c>
      <c r="D14" s="27">
        <v>1</v>
      </c>
      <c r="E14" s="27">
        <v>300</v>
      </c>
      <c r="F14" s="58">
        <v>300</v>
      </c>
      <c r="G14" s="27">
        <v>2231</v>
      </c>
    </row>
    <row r="15" spans="1:8" ht="63">
      <c r="A15" s="73" t="s">
        <v>25</v>
      </c>
      <c r="B15" s="28" t="s">
        <v>179</v>
      </c>
      <c r="C15" s="27"/>
      <c r="D15" s="27">
        <v>1</v>
      </c>
      <c r="E15" s="27">
        <v>2620</v>
      </c>
      <c r="F15" s="58">
        <v>2620</v>
      </c>
      <c r="G15" s="27">
        <v>2231</v>
      </c>
    </row>
    <row r="16" spans="1:8" ht="31.5">
      <c r="A16" s="73" t="s">
        <v>28</v>
      </c>
      <c r="B16" s="28" t="s">
        <v>180</v>
      </c>
      <c r="C16" s="27"/>
      <c r="D16" s="27">
        <v>1</v>
      </c>
      <c r="E16" s="27">
        <v>80</v>
      </c>
      <c r="F16" s="58">
        <v>79.95</v>
      </c>
      <c r="G16" s="27">
        <v>2231</v>
      </c>
    </row>
    <row r="17" spans="1:7" ht="79.5" thickBot="1">
      <c r="A17" s="73" t="s">
        <v>30</v>
      </c>
      <c r="B17" s="82" t="s">
        <v>160</v>
      </c>
      <c r="C17" s="27"/>
      <c r="D17" s="27"/>
      <c r="E17" s="27"/>
      <c r="F17" s="58">
        <v>100</v>
      </c>
      <c r="G17" s="28" t="s">
        <v>272</v>
      </c>
    </row>
    <row r="18" spans="1:7">
      <c r="A18" s="27"/>
      <c r="B18" s="28"/>
      <c r="C18" s="27"/>
      <c r="D18" s="27"/>
      <c r="E18" s="43"/>
      <c r="F18" s="43"/>
      <c r="G18" s="27"/>
    </row>
    <row r="19" spans="1:7">
      <c r="A19" s="59"/>
      <c r="B19" s="264" t="s">
        <v>97</v>
      </c>
      <c r="C19" s="264"/>
      <c r="D19" s="264"/>
      <c r="E19" s="264"/>
      <c r="F19" s="71">
        <f>SUM(F9:F18)</f>
        <v>9249.9500000000007</v>
      </c>
      <c r="G19" s="59"/>
    </row>
  </sheetData>
  <mergeCells count="5">
    <mergeCell ref="A2:B2"/>
    <mergeCell ref="A3:B3"/>
    <mergeCell ref="A4:B4"/>
    <mergeCell ref="A5:G5"/>
    <mergeCell ref="B19:E19"/>
  </mergeCells>
  <pageMargins left="0.7" right="0.7" top="0.75" bottom="0.75" header="0.3" footer="0.3"/>
  <pageSetup paperSize="9" scale="69" orientation="portrai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dimension ref="A1:G15"/>
  <sheetViews>
    <sheetView topLeftCell="A4" workbookViewId="0">
      <selection activeCell="M13" sqref="M13"/>
    </sheetView>
  </sheetViews>
  <sheetFormatPr defaultColWidth="8.875" defaultRowHeight="15.75"/>
  <cols>
    <col min="1" max="1" width="7.125" bestFit="1" customWidth="1"/>
    <col min="2" max="2" width="13.125" customWidth="1"/>
    <col min="3" max="3" width="10.125" bestFit="1" customWidth="1"/>
    <col min="4" max="4" width="9.125" customWidth="1"/>
    <col min="5" max="5" width="11" customWidth="1"/>
    <col min="6" max="6" width="11.625" customWidth="1"/>
    <col min="7" max="7" width="18.875" customWidth="1"/>
  </cols>
  <sheetData>
    <row r="1" spans="1:7">
      <c r="G1" s="4" t="s">
        <v>240</v>
      </c>
    </row>
    <row r="2" spans="1:7" ht="32.25" customHeight="1">
      <c r="A2" s="260" t="s">
        <v>11</v>
      </c>
      <c r="B2" s="260"/>
      <c r="C2" s="267" t="s">
        <v>230</v>
      </c>
      <c r="D2" s="267"/>
    </row>
    <row r="3" spans="1:7" ht="32.25" customHeight="1">
      <c r="A3" s="261" t="s">
        <v>14</v>
      </c>
      <c r="B3" s="262"/>
      <c r="C3" s="267" t="s">
        <v>230</v>
      </c>
      <c r="D3" s="267"/>
    </row>
    <row r="4" spans="1:7" ht="34.5" customHeight="1">
      <c r="A4" s="260" t="s">
        <v>13</v>
      </c>
      <c r="B4" s="260"/>
      <c r="C4" s="266" t="s">
        <v>74</v>
      </c>
      <c r="D4" s="266"/>
    </row>
    <row r="5" spans="1:7" ht="21" customHeight="1">
      <c r="A5" s="61"/>
      <c r="B5" s="61"/>
      <c r="C5" s="62"/>
    </row>
    <row r="6" spans="1:7" ht="46.5" customHeight="1">
      <c r="A6" s="234" t="s">
        <v>138</v>
      </c>
      <c r="B6" s="234"/>
      <c r="C6" s="234"/>
      <c r="D6" s="234"/>
      <c r="E6" s="234"/>
      <c r="F6" s="234"/>
      <c r="G6" s="234"/>
    </row>
    <row r="7" spans="1:7">
      <c r="A7" s="9"/>
      <c r="B7" s="9"/>
      <c r="C7" s="9"/>
      <c r="D7" s="9"/>
      <c r="E7" s="9"/>
      <c r="F7" s="9"/>
      <c r="G7" s="6" t="s">
        <v>9</v>
      </c>
    </row>
    <row r="8" spans="1:7" ht="63">
      <c r="A8" s="3" t="s">
        <v>0</v>
      </c>
      <c r="B8" s="3" t="s">
        <v>2</v>
      </c>
      <c r="C8" s="3" t="s">
        <v>10</v>
      </c>
      <c r="D8" s="3" t="s">
        <v>1</v>
      </c>
      <c r="E8" s="3" t="s">
        <v>8</v>
      </c>
      <c r="F8" s="5" t="s">
        <v>12</v>
      </c>
      <c r="G8" s="3" t="s">
        <v>15</v>
      </c>
    </row>
    <row r="9" spans="1:7">
      <c r="A9" s="56">
        <v>1</v>
      </c>
      <c r="B9" s="56">
        <v>2</v>
      </c>
      <c r="C9" s="56">
        <v>3</v>
      </c>
      <c r="D9" s="56">
        <v>4</v>
      </c>
      <c r="E9" s="56">
        <v>5</v>
      </c>
      <c r="F9" s="57">
        <v>6</v>
      </c>
      <c r="G9" s="56">
        <v>7</v>
      </c>
    </row>
    <row r="10" spans="1:7" ht="63">
      <c r="A10" s="28" t="s">
        <v>3</v>
      </c>
      <c r="B10" s="28" t="s">
        <v>354</v>
      </c>
      <c r="C10" s="28" t="s">
        <v>308</v>
      </c>
      <c r="D10" s="28">
        <v>4</v>
      </c>
      <c r="E10" s="28">
        <v>600</v>
      </c>
      <c r="F10" s="63">
        <f>D10*E10</f>
        <v>2400</v>
      </c>
      <c r="G10" s="28"/>
    </row>
    <row r="11" spans="1:7" ht="47.25">
      <c r="A11" s="147" t="s">
        <v>4</v>
      </c>
      <c r="B11" s="28" t="s">
        <v>355</v>
      </c>
      <c r="C11" s="28" t="s">
        <v>308</v>
      </c>
      <c r="D11" s="28">
        <v>4</v>
      </c>
      <c r="E11" s="28">
        <v>150</v>
      </c>
      <c r="F11" s="63">
        <f t="shared" ref="F11:F14" si="0">D11*E11</f>
        <v>600</v>
      </c>
      <c r="G11" s="28"/>
    </row>
    <row r="12" spans="1:7" ht="47.25">
      <c r="A12" s="147" t="s">
        <v>5</v>
      </c>
      <c r="B12" s="28" t="s">
        <v>356</v>
      </c>
      <c r="C12" s="28" t="s">
        <v>308</v>
      </c>
      <c r="D12" s="28">
        <v>8</v>
      </c>
      <c r="E12" s="28">
        <v>37.5</v>
      </c>
      <c r="F12" s="63">
        <f t="shared" si="0"/>
        <v>300</v>
      </c>
      <c r="G12" s="28"/>
    </row>
    <row r="13" spans="1:7" ht="78.75">
      <c r="A13" s="147" t="s">
        <v>6</v>
      </c>
      <c r="B13" s="28" t="s">
        <v>357</v>
      </c>
      <c r="C13" s="28" t="s">
        <v>358</v>
      </c>
      <c r="D13" s="28">
        <v>1</v>
      </c>
      <c r="E13" s="28">
        <v>760</v>
      </c>
      <c r="F13" s="63">
        <f t="shared" si="0"/>
        <v>760</v>
      </c>
      <c r="G13" s="28"/>
    </row>
    <row r="14" spans="1:7" ht="78.75">
      <c r="A14" s="147" t="s">
        <v>7</v>
      </c>
      <c r="B14" s="28" t="s">
        <v>359</v>
      </c>
      <c r="C14" s="28" t="s">
        <v>358</v>
      </c>
      <c r="D14" s="28">
        <v>1</v>
      </c>
      <c r="E14" s="28">
        <v>650</v>
      </c>
      <c r="F14" s="63">
        <f t="shared" si="0"/>
        <v>650</v>
      </c>
      <c r="G14" s="28"/>
    </row>
    <row r="15" spans="1:7">
      <c r="A15" s="59"/>
      <c r="B15" s="264" t="s">
        <v>97</v>
      </c>
      <c r="C15" s="264"/>
      <c r="D15" s="264"/>
      <c r="E15" s="264"/>
      <c r="F15" s="64">
        <f>SUM(F10:F14)</f>
        <v>4710</v>
      </c>
      <c r="G15" s="59"/>
    </row>
  </sheetData>
  <mergeCells count="8">
    <mergeCell ref="A2:B2"/>
    <mergeCell ref="A3:B3"/>
    <mergeCell ref="A4:B4"/>
    <mergeCell ref="A6:G6"/>
    <mergeCell ref="B15:E15"/>
    <mergeCell ref="C2:D2"/>
    <mergeCell ref="C3:D3"/>
    <mergeCell ref="C4:D4"/>
  </mergeCells>
  <pageMargins left="0.7" right="0.7" top="0.75" bottom="0.75" header="0.3" footer="0.3"/>
  <pageSetup paperSize="9" orientation="portrait" horizontalDpi="300" verticalDpi="30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dimension ref="A1:H18"/>
  <sheetViews>
    <sheetView topLeftCell="A11" workbookViewId="0">
      <selection activeCell="J15" sqref="J15"/>
    </sheetView>
  </sheetViews>
  <sheetFormatPr defaultColWidth="8.875" defaultRowHeight="15.75"/>
  <cols>
    <col min="2" max="2" width="18.5" customWidth="1"/>
    <col min="3" max="3" width="9" customWidth="1"/>
    <col min="4" max="4" width="11" customWidth="1"/>
    <col min="7" max="7" width="31.625" customWidth="1"/>
  </cols>
  <sheetData>
    <row r="1" spans="1:8">
      <c r="G1" s="4" t="s">
        <v>241</v>
      </c>
    </row>
    <row r="2" spans="1:8" ht="29.25" customHeight="1">
      <c r="A2" s="260" t="s">
        <v>11</v>
      </c>
      <c r="B2" s="260"/>
      <c r="C2" s="27" t="s">
        <v>139</v>
      </c>
      <c r="D2" s="65"/>
    </row>
    <row r="3" spans="1:8" ht="29.25" customHeight="1">
      <c r="A3" s="261" t="s">
        <v>14</v>
      </c>
      <c r="B3" s="262"/>
      <c r="C3" s="60" t="s">
        <v>139</v>
      </c>
      <c r="D3" s="66"/>
    </row>
    <row r="4" spans="1:8" ht="33" customHeight="1">
      <c r="A4" s="260" t="s">
        <v>13</v>
      </c>
      <c r="B4" s="261"/>
      <c r="C4" s="266" t="s">
        <v>74</v>
      </c>
      <c r="D4" s="266"/>
    </row>
    <row r="5" spans="1:8" ht="33" customHeight="1">
      <c r="A5" s="61"/>
      <c r="B5" s="61"/>
      <c r="C5" s="62"/>
    </row>
    <row r="6" spans="1:8" ht="52.5" customHeight="1">
      <c r="A6" s="268" t="s">
        <v>140</v>
      </c>
      <c r="B6" s="269"/>
      <c r="C6" s="269"/>
      <c r="D6" s="269"/>
      <c r="E6" s="269"/>
      <c r="F6" s="269"/>
      <c r="G6" s="270"/>
    </row>
    <row r="7" spans="1:8" ht="34.5" customHeight="1">
      <c r="A7" s="9"/>
      <c r="B7" s="9"/>
      <c r="C7" s="9"/>
      <c r="D7" s="9"/>
      <c r="E7" s="9"/>
      <c r="F7" s="9"/>
      <c r="G7" s="6" t="s">
        <v>9</v>
      </c>
      <c r="H7" s="4"/>
    </row>
    <row r="8" spans="1:8" s="2" customFormat="1" ht="46.5" customHeight="1">
      <c r="A8" s="3" t="s">
        <v>0</v>
      </c>
      <c r="B8" s="3" t="s">
        <v>2</v>
      </c>
      <c r="C8" s="3" t="s">
        <v>10</v>
      </c>
      <c r="D8" s="3" t="s">
        <v>1</v>
      </c>
      <c r="E8" s="3" t="s">
        <v>8</v>
      </c>
      <c r="F8" s="5" t="s">
        <v>12</v>
      </c>
      <c r="G8" s="3" t="s">
        <v>15</v>
      </c>
    </row>
    <row r="9" spans="1:8" s="7" customFormat="1" ht="18.75" customHeight="1">
      <c r="A9" s="55">
        <v>1</v>
      </c>
      <c r="B9" s="56">
        <v>2</v>
      </c>
      <c r="C9" s="56">
        <v>3</v>
      </c>
      <c r="D9" s="55">
        <v>4</v>
      </c>
      <c r="E9" s="56">
        <v>5</v>
      </c>
      <c r="F9" s="57">
        <v>6</v>
      </c>
      <c r="G9" s="56">
        <v>7</v>
      </c>
    </row>
    <row r="10" spans="1:8" ht="31.5">
      <c r="A10" s="27" t="s">
        <v>3</v>
      </c>
      <c r="B10" s="128" t="s">
        <v>141</v>
      </c>
      <c r="C10" s="20"/>
      <c r="D10" s="20"/>
      <c r="E10" s="20"/>
      <c r="F10" s="144">
        <v>1000</v>
      </c>
      <c r="G10" s="27" t="s">
        <v>263</v>
      </c>
    </row>
    <row r="11" spans="1:8" ht="47.25">
      <c r="A11" s="27" t="s">
        <v>4</v>
      </c>
      <c r="B11" s="128" t="s">
        <v>142</v>
      </c>
      <c r="C11" s="20"/>
      <c r="D11" s="20"/>
      <c r="E11" s="20"/>
      <c r="F11" s="143">
        <v>600</v>
      </c>
      <c r="G11" s="27" t="s">
        <v>254</v>
      </c>
    </row>
    <row r="12" spans="1:8" ht="112.5" customHeight="1">
      <c r="A12" s="27" t="s">
        <v>5</v>
      </c>
      <c r="B12" s="142" t="s">
        <v>143</v>
      </c>
      <c r="C12" s="20"/>
      <c r="D12" s="20"/>
      <c r="E12" s="20"/>
      <c r="F12" s="143">
        <v>500</v>
      </c>
      <c r="G12" s="28" t="s">
        <v>264</v>
      </c>
    </row>
    <row r="13" spans="1:8" ht="19.5" customHeight="1">
      <c r="A13" s="27" t="s">
        <v>6</v>
      </c>
      <c r="B13" s="20" t="s">
        <v>144</v>
      </c>
      <c r="C13" s="20"/>
      <c r="D13" s="20"/>
      <c r="E13" s="20"/>
      <c r="F13" s="144">
        <v>300</v>
      </c>
      <c r="G13" s="27" t="s">
        <v>254</v>
      </c>
    </row>
    <row r="14" spans="1:8" ht="30.75" customHeight="1">
      <c r="A14" s="27" t="s">
        <v>7</v>
      </c>
      <c r="B14" s="128" t="s">
        <v>145</v>
      </c>
      <c r="C14" s="20"/>
      <c r="D14" s="20"/>
      <c r="E14" s="20"/>
      <c r="F14" s="143">
        <v>300</v>
      </c>
      <c r="G14" s="27" t="s">
        <v>265</v>
      </c>
    </row>
    <row r="15" spans="1:8" ht="112.5" customHeight="1">
      <c r="A15" s="69">
        <v>6</v>
      </c>
      <c r="B15" s="128" t="s">
        <v>146</v>
      </c>
      <c r="C15" s="20"/>
      <c r="D15" s="20"/>
      <c r="E15" s="20"/>
      <c r="F15" s="143">
        <v>3000</v>
      </c>
      <c r="G15" s="28" t="s">
        <v>266</v>
      </c>
    </row>
    <row r="16" spans="1:8" ht="130.5" customHeight="1">
      <c r="A16" s="69">
        <v>7</v>
      </c>
      <c r="B16" s="128" t="s">
        <v>147</v>
      </c>
      <c r="C16" s="27" t="s">
        <v>249</v>
      </c>
      <c r="D16" s="27">
        <v>3</v>
      </c>
      <c r="E16" s="28" t="s">
        <v>268</v>
      </c>
      <c r="F16" s="143">
        <v>800</v>
      </c>
      <c r="G16" s="28" t="s">
        <v>267</v>
      </c>
    </row>
    <row r="17" spans="1:7" ht="78.75">
      <c r="A17" s="69">
        <v>8</v>
      </c>
      <c r="B17" s="146" t="s">
        <v>148</v>
      </c>
      <c r="C17" s="27"/>
      <c r="D17" s="27"/>
      <c r="E17" s="27"/>
      <c r="F17" s="144">
        <v>200</v>
      </c>
      <c r="G17" s="28" t="s">
        <v>269</v>
      </c>
    </row>
    <row r="18" spans="1:7" ht="20.25" customHeight="1">
      <c r="A18" s="59"/>
      <c r="B18" s="264" t="s">
        <v>97</v>
      </c>
      <c r="C18" s="264"/>
      <c r="D18" s="264"/>
      <c r="E18" s="264"/>
      <c r="F18" s="64">
        <f>SUM(F10:F17)</f>
        <v>6700</v>
      </c>
      <c r="G18" s="59"/>
    </row>
  </sheetData>
  <mergeCells count="6">
    <mergeCell ref="A2:B2"/>
    <mergeCell ref="A3:B3"/>
    <mergeCell ref="A4:B4"/>
    <mergeCell ref="A6:G6"/>
    <mergeCell ref="B18:E18"/>
    <mergeCell ref="C4:D4"/>
  </mergeCells>
  <pageMargins left="0.7" right="0.7" top="0.75" bottom="0.75" header="0.3" footer="0.3"/>
  <pageSetup paperSize="9" orientation="portrait" horizontalDpi="300" verticalDpi="30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dimension ref="A1:H19"/>
  <sheetViews>
    <sheetView topLeftCell="A9" workbookViewId="0">
      <selection activeCell="E20" sqref="E20"/>
    </sheetView>
  </sheetViews>
  <sheetFormatPr defaultColWidth="8.875" defaultRowHeight="15.75"/>
  <cols>
    <col min="1" max="1" width="7.125" bestFit="1" customWidth="1"/>
    <col min="2" max="2" width="13.625" customWidth="1"/>
    <col min="4" max="4" width="9.625" customWidth="1"/>
    <col min="7" max="7" width="35.625" customWidth="1"/>
  </cols>
  <sheetData>
    <row r="1" spans="1:8">
      <c r="G1" s="4" t="s">
        <v>242</v>
      </c>
    </row>
    <row r="2" spans="1:8" ht="29.25" customHeight="1">
      <c r="A2" s="260" t="s">
        <v>11</v>
      </c>
      <c r="B2" s="260"/>
      <c r="C2" s="27" t="s">
        <v>139</v>
      </c>
      <c r="D2" s="65"/>
    </row>
    <row r="3" spans="1:8" ht="29.25" customHeight="1">
      <c r="A3" s="261" t="s">
        <v>14</v>
      </c>
      <c r="B3" s="262"/>
      <c r="C3" s="60" t="s">
        <v>139</v>
      </c>
      <c r="D3" s="66"/>
    </row>
    <row r="4" spans="1:8" ht="33" customHeight="1">
      <c r="A4" s="260" t="s">
        <v>13</v>
      </c>
      <c r="B4" s="261"/>
      <c r="C4" s="266" t="s">
        <v>74</v>
      </c>
      <c r="D4" s="266"/>
      <c r="G4" s="4"/>
    </row>
    <row r="5" spans="1:8" ht="33" customHeight="1">
      <c r="A5" s="61"/>
      <c r="B5" s="61"/>
      <c r="C5" s="62"/>
    </row>
    <row r="6" spans="1:8" ht="52.5" customHeight="1">
      <c r="A6" s="268" t="s">
        <v>149</v>
      </c>
      <c r="B6" s="269"/>
      <c r="C6" s="269"/>
      <c r="D6" s="269"/>
      <c r="E6" s="269"/>
      <c r="F6" s="269"/>
      <c r="G6" s="270"/>
    </row>
    <row r="7" spans="1:8" ht="34.5" customHeight="1">
      <c r="A7" s="9"/>
      <c r="B7" s="9"/>
      <c r="C7" s="9"/>
      <c r="D7" s="9"/>
      <c r="E7" s="9"/>
      <c r="F7" s="9"/>
      <c r="G7" s="6" t="s">
        <v>9</v>
      </c>
      <c r="H7" s="4"/>
    </row>
    <row r="8" spans="1:8" s="2" customFormat="1" ht="46.5" customHeight="1">
      <c r="A8" s="3" t="s">
        <v>0</v>
      </c>
      <c r="B8" s="3" t="s">
        <v>2</v>
      </c>
      <c r="C8" s="3" t="s">
        <v>10</v>
      </c>
      <c r="D8" s="3" t="s">
        <v>1</v>
      </c>
      <c r="E8" s="3" t="s">
        <v>8</v>
      </c>
      <c r="F8" s="5" t="s">
        <v>12</v>
      </c>
      <c r="G8" s="70" t="s">
        <v>15</v>
      </c>
    </row>
    <row r="9" spans="1:8" s="7" customFormat="1" ht="18.75" customHeight="1">
      <c r="A9" s="55">
        <v>1</v>
      </c>
      <c r="B9" s="56">
        <v>2</v>
      </c>
      <c r="C9" s="56">
        <v>3</v>
      </c>
      <c r="D9" s="55">
        <v>4</v>
      </c>
      <c r="E9" s="56">
        <v>5</v>
      </c>
      <c r="F9" s="57">
        <v>6</v>
      </c>
      <c r="G9" s="56">
        <v>7</v>
      </c>
    </row>
    <row r="10" spans="1:8" ht="30.75" customHeight="1">
      <c r="A10" s="27" t="s">
        <v>3</v>
      </c>
      <c r="B10" s="67" t="s">
        <v>144</v>
      </c>
      <c r="C10" s="28" t="s">
        <v>394</v>
      </c>
      <c r="D10" s="68">
        <v>10</v>
      </c>
      <c r="E10" s="28" t="s">
        <v>395</v>
      </c>
      <c r="F10" s="144">
        <v>600</v>
      </c>
      <c r="G10" s="28" t="s">
        <v>252</v>
      </c>
    </row>
    <row r="11" spans="1:8" ht="33.75" customHeight="1">
      <c r="A11" s="73" t="s">
        <v>4</v>
      </c>
      <c r="B11" s="67" t="s">
        <v>250</v>
      </c>
      <c r="C11" s="27" t="s">
        <v>396</v>
      </c>
      <c r="D11" s="272" t="s">
        <v>397</v>
      </c>
      <c r="E11" s="68">
        <v>8.27</v>
      </c>
      <c r="F11" s="144">
        <v>100</v>
      </c>
      <c r="G11" s="28" t="s">
        <v>253</v>
      </c>
    </row>
    <row r="12" spans="1:8" ht="36" customHeight="1">
      <c r="A12" s="73" t="s">
        <v>5</v>
      </c>
      <c r="B12" s="28" t="s">
        <v>251</v>
      </c>
      <c r="C12" s="28" t="s">
        <v>398</v>
      </c>
      <c r="D12" s="68">
        <v>1</v>
      </c>
      <c r="E12" s="68">
        <v>70</v>
      </c>
      <c r="F12" s="144">
        <v>70</v>
      </c>
      <c r="G12" s="28" t="s">
        <v>254</v>
      </c>
    </row>
    <row r="13" spans="1:8" ht="29.25" customHeight="1">
      <c r="A13" s="73" t="s">
        <v>6</v>
      </c>
      <c r="B13" s="28" t="s">
        <v>255</v>
      </c>
      <c r="C13" s="67" t="s">
        <v>398</v>
      </c>
      <c r="D13" s="68">
        <v>1</v>
      </c>
      <c r="E13" s="68">
        <v>285</v>
      </c>
      <c r="F13" s="144">
        <v>285</v>
      </c>
      <c r="G13" s="28" t="s">
        <v>254</v>
      </c>
    </row>
    <row r="14" spans="1:8" ht="29.25" customHeight="1">
      <c r="A14" s="73" t="s">
        <v>7</v>
      </c>
      <c r="B14" s="28" t="s">
        <v>256</v>
      </c>
      <c r="C14" s="67" t="s">
        <v>398</v>
      </c>
      <c r="D14" s="68">
        <v>1</v>
      </c>
      <c r="E14" s="68">
        <v>285</v>
      </c>
      <c r="F14" s="144">
        <v>285</v>
      </c>
      <c r="G14" s="28" t="s">
        <v>254</v>
      </c>
    </row>
    <row r="15" spans="1:8" ht="30.75" customHeight="1">
      <c r="A15" s="73" t="s">
        <v>22</v>
      </c>
      <c r="B15" s="28" t="s">
        <v>257</v>
      </c>
      <c r="C15" s="67" t="s">
        <v>398</v>
      </c>
      <c r="D15" s="68">
        <v>1</v>
      </c>
      <c r="E15" s="68">
        <v>1000</v>
      </c>
      <c r="F15" s="144">
        <v>1000</v>
      </c>
      <c r="G15" s="28" t="s">
        <v>258</v>
      </c>
    </row>
    <row r="16" spans="1:8" ht="37.5" customHeight="1">
      <c r="A16" s="73" t="s">
        <v>25</v>
      </c>
      <c r="B16" s="28" t="s">
        <v>259</v>
      </c>
      <c r="C16" s="67" t="s">
        <v>398</v>
      </c>
      <c r="D16" s="68">
        <v>1</v>
      </c>
      <c r="E16" s="68">
        <v>300</v>
      </c>
      <c r="F16" s="144">
        <v>300</v>
      </c>
      <c r="G16" s="28" t="s">
        <v>258</v>
      </c>
    </row>
    <row r="17" spans="1:7" ht="37.5" customHeight="1">
      <c r="A17" s="73" t="s">
        <v>28</v>
      </c>
      <c r="B17" s="28" t="s">
        <v>260</v>
      </c>
      <c r="C17" s="67" t="s">
        <v>398</v>
      </c>
      <c r="D17" s="68">
        <v>1</v>
      </c>
      <c r="E17" s="68">
        <v>215</v>
      </c>
      <c r="F17" s="144">
        <v>215</v>
      </c>
      <c r="G17" s="28" t="s">
        <v>254</v>
      </c>
    </row>
    <row r="18" spans="1:7" ht="37.5" customHeight="1">
      <c r="A18" s="73" t="s">
        <v>30</v>
      </c>
      <c r="B18" s="28" t="s">
        <v>261</v>
      </c>
      <c r="C18" s="67" t="s">
        <v>398</v>
      </c>
      <c r="D18" s="68">
        <v>1</v>
      </c>
      <c r="E18" s="68">
        <v>150</v>
      </c>
      <c r="F18" s="144">
        <v>150</v>
      </c>
      <c r="G18" s="28" t="s">
        <v>254</v>
      </c>
    </row>
    <row r="19" spans="1:7" ht="37.5" customHeight="1">
      <c r="A19" s="59"/>
      <c r="B19" s="264" t="s">
        <v>97</v>
      </c>
      <c r="C19" s="264"/>
      <c r="D19" s="264"/>
      <c r="E19" s="264"/>
      <c r="F19" s="64">
        <f>SUM(F10:F18)</f>
        <v>3005</v>
      </c>
      <c r="G19" s="148" t="s">
        <v>262</v>
      </c>
    </row>
  </sheetData>
  <mergeCells count="6">
    <mergeCell ref="A2:B2"/>
    <mergeCell ref="A3:B3"/>
    <mergeCell ref="A4:B4"/>
    <mergeCell ref="A6:G6"/>
    <mergeCell ref="B19:E19"/>
    <mergeCell ref="C4:D4"/>
  </mergeCells>
  <pageMargins left="0.7" right="0.7" top="0.75" bottom="0.75" header="0.3" footer="0.3"/>
  <pageSetup paperSize="9" orientation="portrait" horizontalDpi="300" verticalDpi="30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sheetPr enableFormatConditionsCalculation="0">
    <pageSetUpPr fitToPage="1"/>
  </sheetPr>
  <dimension ref="A1:H12"/>
  <sheetViews>
    <sheetView workbookViewId="0">
      <selection activeCell="G10" sqref="G10"/>
    </sheetView>
  </sheetViews>
  <sheetFormatPr defaultColWidth="8.875" defaultRowHeight="15.75"/>
  <cols>
    <col min="1" max="1" width="7.125" customWidth="1"/>
    <col min="2" max="2" width="15.625" customWidth="1"/>
    <col min="3" max="3" width="23" customWidth="1"/>
    <col min="4" max="4" width="12.125" customWidth="1"/>
    <col min="5" max="5" width="13.125" customWidth="1"/>
    <col min="6" max="6" width="19" customWidth="1"/>
    <col min="7" max="7" width="23.625" customWidth="1"/>
  </cols>
  <sheetData>
    <row r="1" spans="1:8">
      <c r="G1" s="4" t="s">
        <v>243</v>
      </c>
      <c r="H1" s="4"/>
    </row>
    <row r="2" spans="1:8" ht="29.25" customHeight="1">
      <c r="A2" s="260" t="s">
        <v>11</v>
      </c>
      <c r="B2" s="260"/>
      <c r="C2" s="27" t="s">
        <v>150</v>
      </c>
    </row>
    <row r="3" spans="1:8" ht="29.25" customHeight="1">
      <c r="A3" s="261" t="s">
        <v>14</v>
      </c>
      <c r="B3" s="262"/>
      <c r="C3" s="27" t="s">
        <v>150</v>
      </c>
    </row>
    <row r="4" spans="1:8" ht="33" customHeight="1">
      <c r="A4" s="260" t="s">
        <v>13</v>
      </c>
      <c r="B4" s="260"/>
      <c r="C4" s="27" t="s">
        <v>244</v>
      </c>
    </row>
    <row r="5" spans="1:8" ht="34.5" customHeight="1">
      <c r="A5" s="234" t="s">
        <v>151</v>
      </c>
      <c r="B5" s="234"/>
      <c r="C5" s="234"/>
      <c r="D5" s="234"/>
      <c r="E5" s="234"/>
      <c r="F5" s="234"/>
      <c r="G5" s="234"/>
    </row>
    <row r="6" spans="1:8" ht="34.5" customHeight="1">
      <c r="A6" s="9"/>
      <c r="B6" s="9"/>
      <c r="C6" s="9"/>
      <c r="D6" s="9"/>
      <c r="E6" s="9"/>
      <c r="F6" s="9"/>
      <c r="G6" s="6" t="s">
        <v>9</v>
      </c>
      <c r="H6" s="4"/>
    </row>
    <row r="7" spans="1:8" s="2" customFormat="1" ht="46.5" customHeight="1">
      <c r="A7" s="1" t="s">
        <v>0</v>
      </c>
      <c r="B7" s="3" t="s">
        <v>2</v>
      </c>
      <c r="C7" s="3" t="s">
        <v>10</v>
      </c>
      <c r="D7" s="1" t="s">
        <v>1</v>
      </c>
      <c r="E7" s="3" t="s">
        <v>8</v>
      </c>
      <c r="F7" s="5" t="s">
        <v>12</v>
      </c>
      <c r="G7" s="3" t="s">
        <v>15</v>
      </c>
    </row>
    <row r="8" spans="1:8" s="7" customFormat="1" ht="18.75" customHeight="1">
      <c r="A8" s="55">
        <v>1</v>
      </c>
      <c r="B8" s="56">
        <v>2</v>
      </c>
      <c r="C8" s="56">
        <v>3</v>
      </c>
      <c r="D8" s="55">
        <v>4</v>
      </c>
      <c r="E8" s="56">
        <v>5</v>
      </c>
      <c r="F8" s="57">
        <v>6</v>
      </c>
      <c r="G8" s="56">
        <v>7</v>
      </c>
    </row>
    <row r="9" spans="1:8" ht="63">
      <c r="A9" s="27" t="s">
        <v>3</v>
      </c>
      <c r="B9" s="28" t="s">
        <v>152</v>
      </c>
      <c r="C9" s="28" t="s">
        <v>153</v>
      </c>
      <c r="D9" s="27">
        <v>3</v>
      </c>
      <c r="E9" s="43">
        <v>820</v>
      </c>
      <c r="F9" s="43">
        <f>D9*E9</f>
        <v>2460</v>
      </c>
      <c r="G9" s="27">
        <v>2000</v>
      </c>
    </row>
    <row r="10" spans="1:8">
      <c r="A10" s="73"/>
      <c r="B10" s="28"/>
      <c r="C10" s="28"/>
      <c r="D10" s="27"/>
      <c r="E10" s="43"/>
      <c r="F10" s="43"/>
      <c r="G10" s="27"/>
    </row>
    <row r="11" spans="1:8">
      <c r="A11" s="59"/>
      <c r="B11" s="271" t="s">
        <v>154</v>
      </c>
      <c r="C11" s="271"/>
      <c r="D11" s="271"/>
      <c r="E11" s="271"/>
      <c r="F11" s="71">
        <f>SUM(F9:F10)</f>
        <v>2460</v>
      </c>
      <c r="G11" s="59"/>
    </row>
    <row r="12" spans="1:8">
      <c r="F12" s="72"/>
    </row>
  </sheetData>
  <mergeCells count="5">
    <mergeCell ref="B11:E11"/>
    <mergeCell ref="A2:B2"/>
    <mergeCell ref="A3:B3"/>
    <mergeCell ref="A4:B4"/>
    <mergeCell ref="A5:G5"/>
  </mergeCells>
  <pageMargins left="0.7" right="0.7" top="0.75" bottom="0.75" header="0.3" footer="0.3"/>
  <pageSetup paperSize="9" scale="72" orientation="portrait"/>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sheetPr enableFormatConditionsCalculation="0">
    <pageSetUpPr fitToPage="1"/>
  </sheetPr>
  <dimension ref="A1:H14"/>
  <sheetViews>
    <sheetView tabSelected="1" workbookViewId="0">
      <selection activeCell="G9" sqref="G9"/>
    </sheetView>
  </sheetViews>
  <sheetFormatPr defaultColWidth="8.875" defaultRowHeight="15.75"/>
  <cols>
    <col min="1" max="1" width="7.125" customWidth="1"/>
    <col min="2" max="2" width="15.625" customWidth="1"/>
    <col min="3" max="3" width="13.875" customWidth="1"/>
    <col min="4" max="4" width="15.125" customWidth="1"/>
    <col min="5" max="5" width="13.125" customWidth="1"/>
    <col min="6" max="6" width="19" customWidth="1"/>
    <col min="7" max="7" width="18.625" customWidth="1"/>
  </cols>
  <sheetData>
    <row r="1" spans="1:8">
      <c r="G1" s="4" t="s">
        <v>245</v>
      </c>
      <c r="H1" s="4"/>
    </row>
    <row r="2" spans="1:8" ht="29.25" customHeight="1">
      <c r="A2" s="260" t="s">
        <v>11</v>
      </c>
      <c r="B2" s="260"/>
      <c r="C2" s="267" t="s">
        <v>161</v>
      </c>
      <c r="D2" s="267"/>
    </row>
    <row r="3" spans="1:8" ht="29.25" customHeight="1">
      <c r="A3" s="261" t="s">
        <v>14</v>
      </c>
      <c r="B3" s="262"/>
      <c r="C3" s="267" t="s">
        <v>161</v>
      </c>
      <c r="D3" s="267"/>
    </row>
    <row r="4" spans="1:8" ht="33" customHeight="1">
      <c r="A4" s="260" t="s">
        <v>13</v>
      </c>
      <c r="B4" s="260"/>
      <c r="C4" s="266" t="s">
        <v>215</v>
      </c>
      <c r="D4" s="266"/>
    </row>
    <row r="5" spans="1:8" ht="55.5" customHeight="1">
      <c r="A5" s="234" t="s">
        <v>162</v>
      </c>
      <c r="B5" s="234"/>
      <c r="C5" s="234"/>
      <c r="D5" s="234"/>
      <c r="E5" s="234"/>
      <c r="F5" s="234"/>
      <c r="G5" s="234"/>
    </row>
    <row r="6" spans="1:8" ht="34.5" customHeight="1">
      <c r="A6" s="9"/>
      <c r="B6" s="9"/>
      <c r="C6" s="9"/>
      <c r="D6" s="9"/>
      <c r="E6" s="9"/>
      <c r="F6" s="9"/>
      <c r="G6" s="6" t="s">
        <v>9</v>
      </c>
      <c r="H6" s="4"/>
    </row>
    <row r="7" spans="1:8" s="2" customFormat="1" ht="46.5" customHeight="1">
      <c r="A7" s="1" t="s">
        <v>0</v>
      </c>
      <c r="B7" s="3" t="s">
        <v>2</v>
      </c>
      <c r="C7" s="3" t="s">
        <v>10</v>
      </c>
      <c r="D7" s="1" t="s">
        <v>1</v>
      </c>
      <c r="E7" s="3" t="s">
        <v>8</v>
      </c>
      <c r="F7" s="5" t="s">
        <v>12</v>
      </c>
      <c r="G7" s="3" t="s">
        <v>15</v>
      </c>
    </row>
    <row r="8" spans="1:8" s="7" customFormat="1" ht="18.75" customHeight="1">
      <c r="A8" s="55">
        <v>1</v>
      </c>
      <c r="B8" s="56">
        <v>2</v>
      </c>
      <c r="C8" s="56">
        <v>3</v>
      </c>
      <c r="D8" s="55">
        <v>4</v>
      </c>
      <c r="E8" s="56">
        <v>5</v>
      </c>
      <c r="F8" s="57">
        <v>6</v>
      </c>
      <c r="G8" s="56">
        <v>7</v>
      </c>
    </row>
    <row r="9" spans="1:8" ht="94.5">
      <c r="A9" s="27" t="s">
        <v>3</v>
      </c>
      <c r="B9" s="28" t="s">
        <v>163</v>
      </c>
      <c r="C9" s="27" t="s">
        <v>164</v>
      </c>
      <c r="D9" s="27">
        <v>1</v>
      </c>
      <c r="E9" s="43">
        <v>900</v>
      </c>
      <c r="F9" s="43">
        <f>D9*E9</f>
        <v>900</v>
      </c>
      <c r="G9" s="28" t="s">
        <v>393</v>
      </c>
    </row>
    <row r="10" spans="1:8" ht="78.75">
      <c r="A10" s="27" t="s">
        <v>4</v>
      </c>
      <c r="B10" s="28" t="s">
        <v>165</v>
      </c>
      <c r="C10" s="27" t="s">
        <v>166</v>
      </c>
      <c r="D10" s="27">
        <v>30</v>
      </c>
      <c r="E10" s="43">
        <v>25</v>
      </c>
      <c r="F10" s="43">
        <f t="shared" ref="F10:F13" si="0">D10*E10</f>
        <v>750</v>
      </c>
      <c r="G10" s="27"/>
    </row>
    <row r="11" spans="1:8" ht="78.75">
      <c r="A11" s="27" t="s">
        <v>5</v>
      </c>
      <c r="B11" s="28" t="s">
        <v>167</v>
      </c>
      <c r="C11" s="27" t="s">
        <v>168</v>
      </c>
      <c r="D11" s="27">
        <v>1</v>
      </c>
      <c r="E11" s="43">
        <v>1600</v>
      </c>
      <c r="F11" s="43">
        <f t="shared" si="0"/>
        <v>1600</v>
      </c>
      <c r="G11" s="27"/>
    </row>
    <row r="12" spans="1:8">
      <c r="A12" s="27" t="s">
        <v>6</v>
      </c>
      <c r="B12" s="27"/>
      <c r="C12" s="27"/>
      <c r="D12" s="27"/>
      <c r="E12" s="43"/>
      <c r="F12" s="43">
        <f t="shared" si="0"/>
        <v>0</v>
      </c>
      <c r="G12" s="27"/>
    </row>
    <row r="13" spans="1:8">
      <c r="A13" s="27" t="s">
        <v>7</v>
      </c>
      <c r="B13" s="27"/>
      <c r="C13" s="27"/>
      <c r="D13" s="27"/>
      <c r="E13" s="43"/>
      <c r="F13" s="43">
        <f t="shared" si="0"/>
        <v>0</v>
      </c>
      <c r="G13" s="27"/>
    </row>
    <row r="14" spans="1:8">
      <c r="A14" s="59"/>
      <c r="B14" s="264" t="s">
        <v>97</v>
      </c>
      <c r="C14" s="264"/>
      <c r="D14" s="264"/>
      <c r="E14" s="264"/>
      <c r="F14" s="71">
        <f>SUM(F9:F13)</f>
        <v>3250</v>
      </c>
      <c r="G14" s="59"/>
    </row>
  </sheetData>
  <mergeCells count="8">
    <mergeCell ref="A2:B2"/>
    <mergeCell ref="A3:B3"/>
    <mergeCell ref="A4:B4"/>
    <mergeCell ref="A5:G5"/>
    <mergeCell ref="B14:E14"/>
    <mergeCell ref="C2:D2"/>
    <mergeCell ref="C3:D3"/>
    <mergeCell ref="C4:D4"/>
  </mergeCells>
  <pageMargins left="0.7" right="0.7" top="0.75" bottom="0.75" header="0.3" footer="0.3"/>
  <pageSetup paperSize="9" scale="80" orientation="portrait"/>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sheetPr enableFormatConditionsCalculation="0">
    <pageSetUpPr fitToPage="1"/>
  </sheetPr>
  <dimension ref="A1:H26"/>
  <sheetViews>
    <sheetView workbookViewId="0">
      <selection activeCell="G8" sqref="G8"/>
    </sheetView>
  </sheetViews>
  <sheetFormatPr defaultColWidth="8.875" defaultRowHeight="15.75"/>
  <cols>
    <col min="1" max="1" width="7.125" customWidth="1"/>
    <col min="2" max="2" width="17.625" customWidth="1"/>
    <col min="3" max="3" width="14" customWidth="1"/>
    <col min="4" max="4" width="15.125" customWidth="1"/>
    <col min="5" max="5" width="13.125" customWidth="1"/>
    <col min="6" max="6" width="19" customWidth="1"/>
    <col min="7" max="7" width="22" customWidth="1"/>
  </cols>
  <sheetData>
    <row r="1" spans="1:8">
      <c r="G1" s="4" t="s">
        <v>246</v>
      </c>
      <c r="H1" s="4"/>
    </row>
    <row r="2" spans="1:8" ht="29.25" customHeight="1">
      <c r="A2" s="260" t="s">
        <v>11</v>
      </c>
      <c r="B2" s="260"/>
      <c r="C2" s="266" t="s">
        <v>225</v>
      </c>
      <c r="D2" s="266"/>
    </row>
    <row r="3" spans="1:8" ht="29.25" customHeight="1">
      <c r="A3" s="261" t="s">
        <v>14</v>
      </c>
      <c r="B3" s="262"/>
      <c r="C3" s="266" t="s">
        <v>225</v>
      </c>
      <c r="D3" s="266"/>
    </row>
    <row r="4" spans="1:8" ht="33" customHeight="1">
      <c r="A4" s="260" t="s">
        <v>13</v>
      </c>
      <c r="B4" s="260"/>
      <c r="C4" s="266" t="s">
        <v>74</v>
      </c>
      <c r="D4" s="266"/>
    </row>
    <row r="5" spans="1:8" ht="34.5" customHeight="1">
      <c r="A5" s="234" t="s">
        <v>173</v>
      </c>
      <c r="B5" s="234"/>
      <c r="C5" s="234"/>
      <c r="D5" s="234"/>
      <c r="E5" s="234"/>
      <c r="F5" s="234"/>
      <c r="G5" s="234"/>
    </row>
    <row r="6" spans="1:8" ht="34.5" customHeight="1">
      <c r="A6" s="9"/>
      <c r="B6" s="9"/>
      <c r="C6" s="9"/>
      <c r="D6" s="9"/>
      <c r="E6" s="9"/>
      <c r="F6" s="9"/>
      <c r="G6" s="6" t="s">
        <v>9</v>
      </c>
      <c r="H6" s="4"/>
    </row>
    <row r="7" spans="1:8" s="2" customFormat="1" ht="46.5" customHeight="1">
      <c r="A7" s="1" t="s">
        <v>0</v>
      </c>
      <c r="B7" s="3" t="s">
        <v>2</v>
      </c>
      <c r="C7" s="3" t="s">
        <v>10</v>
      </c>
      <c r="D7" s="1" t="s">
        <v>1</v>
      </c>
      <c r="E7" s="3" t="s">
        <v>8</v>
      </c>
      <c r="F7" s="5" t="s">
        <v>12</v>
      </c>
      <c r="G7" s="3" t="s">
        <v>15</v>
      </c>
    </row>
    <row r="8" spans="1:8" s="7" customFormat="1" ht="18.75" customHeight="1">
      <c r="A8" s="55">
        <v>1</v>
      </c>
      <c r="B8" s="56">
        <v>2</v>
      </c>
      <c r="C8" s="56">
        <v>3</v>
      </c>
      <c r="D8" s="55">
        <v>4</v>
      </c>
      <c r="E8" s="56">
        <v>5</v>
      </c>
      <c r="F8" s="57">
        <v>6</v>
      </c>
      <c r="G8" s="56">
        <v>7</v>
      </c>
    </row>
    <row r="9" spans="1:8">
      <c r="A9" s="27" t="s">
        <v>3</v>
      </c>
      <c r="B9" s="27" t="s">
        <v>169</v>
      </c>
      <c r="C9" s="27" t="s">
        <v>170</v>
      </c>
      <c r="D9" s="27">
        <v>2000</v>
      </c>
      <c r="E9" s="76">
        <v>4.5</v>
      </c>
      <c r="F9" s="77">
        <f>D9*E9</f>
        <v>9000</v>
      </c>
      <c r="G9" s="27"/>
    </row>
    <row r="10" spans="1:8">
      <c r="A10" s="27" t="s">
        <v>4</v>
      </c>
      <c r="B10" s="27" t="s">
        <v>169</v>
      </c>
      <c r="C10" s="27" t="s">
        <v>171</v>
      </c>
      <c r="D10" s="27">
        <v>1000</v>
      </c>
      <c r="E10" s="76">
        <v>5</v>
      </c>
      <c r="F10" s="77">
        <f t="shared" ref="F10" si="0">D10*E10</f>
        <v>5000</v>
      </c>
      <c r="G10" s="27"/>
    </row>
    <row r="11" spans="1:8">
      <c r="A11" s="27"/>
      <c r="B11" s="27"/>
      <c r="C11" s="27"/>
      <c r="D11" s="27"/>
      <c r="E11" s="27"/>
      <c r="F11" s="58"/>
      <c r="G11" s="27"/>
    </row>
    <row r="12" spans="1:8">
      <c r="A12" s="27"/>
      <c r="B12" s="27"/>
      <c r="C12" s="27"/>
      <c r="D12" s="27"/>
      <c r="E12" s="27"/>
      <c r="F12" s="58"/>
      <c r="G12" s="27"/>
    </row>
    <row r="13" spans="1:8">
      <c r="A13" s="27"/>
      <c r="B13" s="27"/>
      <c r="C13" s="27"/>
      <c r="D13" s="27"/>
      <c r="E13" s="27"/>
      <c r="F13" s="58"/>
      <c r="G13" s="27"/>
    </row>
    <row r="14" spans="1:8">
      <c r="A14" s="59"/>
      <c r="B14" s="264" t="s">
        <v>97</v>
      </c>
      <c r="C14" s="264"/>
      <c r="D14" s="264"/>
      <c r="E14" s="264"/>
      <c r="F14" s="71">
        <f>SUM(F9:F13)</f>
        <v>14000</v>
      </c>
      <c r="G14" s="59"/>
    </row>
    <row r="18" spans="3:4">
      <c r="C18" s="74"/>
      <c r="D18" s="74"/>
    </row>
    <row r="19" spans="3:4">
      <c r="D19" s="75"/>
    </row>
    <row r="20" spans="3:4">
      <c r="C20" s="75"/>
      <c r="D20" s="75"/>
    </row>
    <row r="21" spans="3:4">
      <c r="C21" s="75"/>
      <c r="D21" s="75"/>
    </row>
    <row r="22" spans="3:4">
      <c r="C22" s="75"/>
      <c r="D22" s="75"/>
    </row>
    <row r="23" spans="3:4">
      <c r="C23" s="75"/>
      <c r="D23" s="75"/>
    </row>
    <row r="24" spans="3:4">
      <c r="C24" s="75"/>
      <c r="D24" s="75"/>
    </row>
    <row r="25" spans="3:4">
      <c r="C25" s="75"/>
      <c r="D25" s="75"/>
    </row>
    <row r="26" spans="3:4">
      <c r="C26" s="75"/>
      <c r="D26" s="75"/>
    </row>
  </sheetData>
  <mergeCells count="8">
    <mergeCell ref="A5:G5"/>
    <mergeCell ref="B14:E14"/>
    <mergeCell ref="A2:B2"/>
    <mergeCell ref="C2:D2"/>
    <mergeCell ref="A3:B3"/>
    <mergeCell ref="C3:D3"/>
    <mergeCell ref="A4:B4"/>
    <mergeCell ref="C4:D4"/>
  </mergeCells>
  <pageMargins left="0.7" right="0.7" top="0.75" bottom="0.75" header="0.3" footer="0.3"/>
  <pageSetup paperSize="9" scale="76" orientation="portrait"/>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sheetPr enableFormatConditionsCalculation="0">
    <pageSetUpPr fitToPage="1"/>
  </sheetPr>
  <dimension ref="A1:H28"/>
  <sheetViews>
    <sheetView topLeftCell="A16" workbookViewId="0">
      <selection activeCell="G33" sqref="G33"/>
    </sheetView>
  </sheetViews>
  <sheetFormatPr defaultColWidth="8.875" defaultRowHeight="15.75"/>
  <cols>
    <col min="1" max="1" width="7.125" customWidth="1"/>
    <col min="2" max="2" width="23.5" customWidth="1"/>
    <col min="3" max="3" width="13.875" customWidth="1"/>
    <col min="4" max="4" width="12.125" customWidth="1"/>
    <col min="5" max="5" width="10.625" customWidth="1"/>
    <col min="6" max="6" width="14.875" customWidth="1"/>
    <col min="7" max="7" width="31.5" customWidth="1"/>
  </cols>
  <sheetData>
    <row r="1" spans="1:8">
      <c r="G1" s="4" t="s">
        <v>247</v>
      </c>
    </row>
    <row r="2" spans="1:8" ht="29.25" customHeight="1">
      <c r="A2" s="260" t="s">
        <v>11</v>
      </c>
      <c r="B2" s="260"/>
      <c r="C2" s="267" t="s">
        <v>230</v>
      </c>
      <c r="D2" s="267"/>
    </row>
    <row r="3" spans="1:8" ht="29.25" customHeight="1">
      <c r="A3" s="261" t="s">
        <v>14</v>
      </c>
      <c r="B3" s="262"/>
      <c r="C3" s="267" t="s">
        <v>230</v>
      </c>
      <c r="D3" s="267"/>
    </row>
    <row r="4" spans="1:8" ht="33" customHeight="1">
      <c r="A4" s="260" t="s">
        <v>13</v>
      </c>
      <c r="B4" s="260"/>
      <c r="C4" s="266" t="s">
        <v>74</v>
      </c>
      <c r="D4" s="266"/>
    </row>
    <row r="5" spans="1:8" ht="34.5" customHeight="1">
      <c r="A5" s="234" t="s">
        <v>226</v>
      </c>
      <c r="B5" s="234"/>
      <c r="C5" s="234"/>
      <c r="D5" s="234"/>
      <c r="E5" s="234"/>
      <c r="F5" s="234"/>
      <c r="G5" s="234"/>
    </row>
    <row r="6" spans="1:8" ht="34.5" customHeight="1">
      <c r="A6" s="81"/>
      <c r="B6" s="81"/>
      <c r="C6" s="81"/>
      <c r="D6" s="81"/>
      <c r="E6" s="81"/>
      <c r="F6" s="81"/>
      <c r="G6" s="6" t="s">
        <v>9</v>
      </c>
      <c r="H6" s="4"/>
    </row>
    <row r="7" spans="1:8" s="2" customFormat="1" ht="46.5" customHeight="1">
      <c r="A7" s="1" t="s">
        <v>0</v>
      </c>
      <c r="B7" s="3" t="s">
        <v>2</v>
      </c>
      <c r="C7" s="3" t="s">
        <v>10</v>
      </c>
      <c r="D7" s="1" t="s">
        <v>1</v>
      </c>
      <c r="E7" s="3" t="s">
        <v>8</v>
      </c>
      <c r="F7" s="5" t="s">
        <v>12</v>
      </c>
      <c r="G7" s="3" t="s">
        <v>15</v>
      </c>
    </row>
    <row r="8" spans="1:8" s="7" customFormat="1" ht="18.75" customHeight="1">
      <c r="A8" s="55">
        <v>1</v>
      </c>
      <c r="B8" s="56">
        <v>2</v>
      </c>
      <c r="C8" s="56">
        <v>3</v>
      </c>
      <c r="D8" s="55">
        <v>4</v>
      </c>
      <c r="E8" s="56">
        <v>5</v>
      </c>
      <c r="F8" s="57">
        <v>6</v>
      </c>
      <c r="G8" s="56">
        <v>7</v>
      </c>
    </row>
    <row r="9" spans="1:8" ht="90">
      <c r="A9" s="188" t="s">
        <v>3</v>
      </c>
      <c r="B9" s="189" t="s">
        <v>360</v>
      </c>
      <c r="C9" s="190" t="s">
        <v>361</v>
      </c>
      <c r="D9" s="190">
        <v>1</v>
      </c>
      <c r="E9" s="190">
        <f>2600*1.21</f>
        <v>3146</v>
      </c>
      <c r="F9" s="191">
        <f>D9*E9</f>
        <v>3146</v>
      </c>
      <c r="G9" s="188"/>
      <c r="H9" s="192"/>
    </row>
    <row r="10" spans="1:8" ht="81.75" customHeight="1">
      <c r="A10" s="188" t="s">
        <v>4</v>
      </c>
      <c r="B10" s="189" t="s">
        <v>362</v>
      </c>
      <c r="C10" s="190" t="s">
        <v>361</v>
      </c>
      <c r="D10" s="190">
        <v>1</v>
      </c>
      <c r="E10" s="190">
        <f>1500*1.21</f>
        <v>1815</v>
      </c>
      <c r="F10" s="191">
        <f>D10*E10</f>
        <v>1815</v>
      </c>
      <c r="G10" s="188"/>
      <c r="H10" s="192"/>
    </row>
    <row r="11" spans="1:8" ht="39.75" customHeight="1">
      <c r="A11" s="188" t="s">
        <v>5</v>
      </c>
      <c r="B11" s="211" t="s">
        <v>363</v>
      </c>
      <c r="C11" s="212" t="s">
        <v>120</v>
      </c>
      <c r="D11" s="212">
        <v>15</v>
      </c>
      <c r="E11" s="212">
        <v>30</v>
      </c>
      <c r="F11" s="191">
        <f>D11*E11</f>
        <v>450</v>
      </c>
      <c r="G11" s="188"/>
      <c r="H11" s="192"/>
    </row>
    <row r="12" spans="1:8" ht="60">
      <c r="A12" s="193" t="s">
        <v>6</v>
      </c>
      <c r="B12" s="213" t="s">
        <v>364</v>
      </c>
      <c r="C12" s="194" t="s">
        <v>361</v>
      </c>
      <c r="D12" s="194">
        <v>1</v>
      </c>
      <c r="E12" s="194">
        <v>2430</v>
      </c>
      <c r="F12" s="195">
        <f>D12*E12</f>
        <v>2430</v>
      </c>
      <c r="G12" s="188"/>
      <c r="H12" s="192"/>
    </row>
    <row r="13" spans="1:8" ht="60">
      <c r="A13" s="193" t="s">
        <v>7</v>
      </c>
      <c r="B13" s="189" t="s">
        <v>365</v>
      </c>
      <c r="C13" s="190" t="s">
        <v>366</v>
      </c>
      <c r="D13" s="190">
        <v>2</v>
      </c>
      <c r="E13" s="190">
        <v>125</v>
      </c>
      <c r="F13" s="191">
        <v>250</v>
      </c>
      <c r="G13" s="196"/>
      <c r="H13" s="192"/>
    </row>
    <row r="14" spans="1:8" ht="30">
      <c r="A14" s="193" t="s">
        <v>22</v>
      </c>
      <c r="B14" s="189" t="s">
        <v>367</v>
      </c>
      <c r="C14" s="212" t="s">
        <v>361</v>
      </c>
      <c r="D14" s="212">
        <v>1</v>
      </c>
      <c r="E14" s="212">
        <v>547.94000000000005</v>
      </c>
      <c r="F14" s="191">
        <v>547.94000000000005</v>
      </c>
      <c r="G14" s="145"/>
      <c r="H14" s="192"/>
    </row>
    <row r="15" spans="1:8" ht="47.25">
      <c r="A15" s="193" t="s">
        <v>25</v>
      </c>
      <c r="B15" s="127" t="s">
        <v>368</v>
      </c>
      <c r="C15" s="212" t="s">
        <v>369</v>
      </c>
      <c r="D15" s="212">
        <v>44</v>
      </c>
      <c r="E15" s="212">
        <v>9.68</v>
      </c>
      <c r="F15" s="191">
        <f>D15*E15</f>
        <v>425.91999999999996</v>
      </c>
      <c r="G15" s="145"/>
      <c r="H15" s="192"/>
    </row>
    <row r="16" spans="1:8" ht="50.25" customHeight="1">
      <c r="A16" s="188" t="s">
        <v>28</v>
      </c>
      <c r="B16" s="127" t="s">
        <v>227</v>
      </c>
      <c r="C16" s="212" t="s">
        <v>370</v>
      </c>
      <c r="D16" s="212">
        <v>1</v>
      </c>
      <c r="E16" s="212">
        <v>150</v>
      </c>
      <c r="F16" s="191">
        <v>150</v>
      </c>
      <c r="G16" s="188"/>
      <c r="H16" s="197"/>
    </row>
    <row r="17" spans="1:8">
      <c r="A17" s="193" t="s">
        <v>30</v>
      </c>
      <c r="B17" s="198" t="s">
        <v>228</v>
      </c>
      <c r="C17" s="214" t="s">
        <v>371</v>
      </c>
      <c r="D17" s="214">
        <v>1</v>
      </c>
      <c r="E17" s="214">
        <v>200</v>
      </c>
      <c r="F17" s="215">
        <v>200</v>
      </c>
      <c r="G17" s="188"/>
      <c r="H17" s="197"/>
    </row>
    <row r="18" spans="1:8" ht="65.25" customHeight="1">
      <c r="A18" s="193" t="s">
        <v>33</v>
      </c>
      <c r="B18" s="145" t="s">
        <v>372</v>
      </c>
      <c r="C18" s="216" t="s">
        <v>249</v>
      </c>
      <c r="D18" s="216">
        <v>3</v>
      </c>
      <c r="E18" s="216">
        <v>200</v>
      </c>
      <c r="F18" s="217">
        <v>600</v>
      </c>
      <c r="G18" s="199"/>
      <c r="H18" s="197"/>
    </row>
    <row r="19" spans="1:8" ht="33" customHeight="1">
      <c r="A19" s="193" t="s">
        <v>36</v>
      </c>
      <c r="B19" s="145" t="s">
        <v>386</v>
      </c>
      <c r="C19" s="216"/>
      <c r="D19" s="216"/>
      <c r="E19" s="216"/>
      <c r="F19" s="217"/>
      <c r="G19" s="188"/>
      <c r="H19" s="192"/>
    </row>
    <row r="20" spans="1:8" ht="30">
      <c r="A20" s="193">
        <v>11.1</v>
      </c>
      <c r="B20" s="202" t="s">
        <v>373</v>
      </c>
      <c r="C20" s="216" t="s">
        <v>120</v>
      </c>
      <c r="D20" s="216">
        <v>50</v>
      </c>
      <c r="E20" s="216">
        <f>15*1.21</f>
        <v>18.149999999999999</v>
      </c>
      <c r="F20" s="217">
        <f>D20*E20</f>
        <v>907.49999999999989</v>
      </c>
      <c r="G20" s="188"/>
      <c r="H20" s="197"/>
    </row>
    <row r="21" spans="1:8" ht="49.5" customHeight="1">
      <c r="A21" s="193">
        <v>11.2</v>
      </c>
      <c r="B21" s="202" t="s">
        <v>374</v>
      </c>
      <c r="C21" s="216" t="s">
        <v>120</v>
      </c>
      <c r="D21" s="216">
        <v>32</v>
      </c>
      <c r="E21" s="216">
        <f>12*1.21</f>
        <v>14.52</v>
      </c>
      <c r="F21" s="217">
        <f>D21*E21</f>
        <v>464.64</v>
      </c>
      <c r="G21" s="188"/>
      <c r="H21" s="197"/>
    </row>
    <row r="22" spans="1:8" ht="33" customHeight="1">
      <c r="A22" s="193">
        <v>11.3</v>
      </c>
      <c r="B22" s="203" t="s">
        <v>375</v>
      </c>
      <c r="C22" s="218" t="s">
        <v>361</v>
      </c>
      <c r="D22" s="218">
        <v>1</v>
      </c>
      <c r="E22" s="218">
        <v>627</v>
      </c>
      <c r="F22" s="201">
        <v>627</v>
      </c>
      <c r="G22" s="188"/>
      <c r="H22" s="197"/>
    </row>
    <row r="23" spans="1:8" ht="30">
      <c r="A23" s="219" t="s">
        <v>39</v>
      </c>
      <c r="B23" s="202" t="s">
        <v>376</v>
      </c>
      <c r="C23" s="200" t="s">
        <v>366</v>
      </c>
      <c r="D23" s="200">
        <v>1</v>
      </c>
      <c r="E23" s="200">
        <v>200</v>
      </c>
      <c r="F23" s="201">
        <f>E23</f>
        <v>200</v>
      </c>
      <c r="G23" s="188"/>
    </row>
    <row r="24" spans="1:8" ht="31.5" customHeight="1">
      <c r="A24" s="219" t="s">
        <v>42</v>
      </c>
      <c r="B24" s="202" t="s">
        <v>377</v>
      </c>
      <c r="C24" s="200" t="s">
        <v>366</v>
      </c>
      <c r="D24" s="200">
        <v>10</v>
      </c>
      <c r="E24" s="200">
        <v>40</v>
      </c>
      <c r="F24" s="201">
        <v>400</v>
      </c>
      <c r="G24" s="188"/>
    </row>
    <row r="25" spans="1:8" ht="31.5" customHeight="1">
      <c r="A25" s="219" t="s">
        <v>44</v>
      </c>
      <c r="B25" s="202" t="s">
        <v>387</v>
      </c>
      <c r="C25" s="200"/>
      <c r="D25" s="200"/>
      <c r="E25" s="200"/>
      <c r="F25" s="201">
        <v>50</v>
      </c>
      <c r="G25" s="145" t="s">
        <v>390</v>
      </c>
    </row>
    <row r="26" spans="1:8" ht="75.75" customHeight="1">
      <c r="A26" s="219" t="s">
        <v>54</v>
      </c>
      <c r="B26" s="202" t="s">
        <v>388</v>
      </c>
      <c r="C26" s="200"/>
      <c r="D26" s="200"/>
      <c r="E26" s="200"/>
      <c r="F26" s="201">
        <v>650</v>
      </c>
      <c r="G26" s="145" t="s">
        <v>391</v>
      </c>
    </row>
    <row r="27" spans="1:8" ht="47.25" customHeight="1">
      <c r="A27" s="219" t="s">
        <v>57</v>
      </c>
      <c r="B27" s="202" t="s">
        <v>389</v>
      </c>
      <c r="C27" s="200"/>
      <c r="D27" s="200"/>
      <c r="E27" s="200"/>
      <c r="F27" s="201">
        <v>125</v>
      </c>
      <c r="G27" s="188" t="s">
        <v>392</v>
      </c>
    </row>
    <row r="28" spans="1:8" ht="20.25" customHeight="1">
      <c r="A28" s="59"/>
      <c r="B28" s="264" t="s">
        <v>97</v>
      </c>
      <c r="C28" s="264"/>
      <c r="D28" s="264"/>
      <c r="E28" s="264"/>
      <c r="F28" s="129">
        <f>SUM(F9:F27)</f>
        <v>13439</v>
      </c>
      <c r="G28" s="59"/>
    </row>
  </sheetData>
  <mergeCells count="8">
    <mergeCell ref="A2:B2"/>
    <mergeCell ref="A3:B3"/>
    <mergeCell ref="A4:B4"/>
    <mergeCell ref="A5:G5"/>
    <mergeCell ref="B28:E28"/>
    <mergeCell ref="C2:D2"/>
    <mergeCell ref="C3:D3"/>
    <mergeCell ref="C4:D4"/>
  </mergeCells>
  <pageMargins left="0.7" right="0.7" top="0.75" bottom="0.75" header="0.3" footer="0.3"/>
  <pageSetup paperSize="9" scale="72" orientation="portrait" horizontalDpi="300" verticalDpi="30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enableFormatConditionsCalculation="0">
    <pageSetUpPr fitToPage="1"/>
  </sheetPr>
  <dimension ref="B1:L29"/>
  <sheetViews>
    <sheetView topLeftCell="A3" workbookViewId="0">
      <selection activeCell="N21" sqref="N21"/>
    </sheetView>
  </sheetViews>
  <sheetFormatPr defaultColWidth="8.875" defaultRowHeight="15.75"/>
  <cols>
    <col min="1" max="1" width="3.625" customWidth="1"/>
    <col min="2" max="2" width="25.125" customWidth="1"/>
    <col min="4" max="4" width="11.5" style="100" customWidth="1"/>
    <col min="5" max="5" width="11.375" customWidth="1"/>
    <col min="6" max="6" width="11.125" customWidth="1"/>
    <col min="7" max="7" width="10.875" customWidth="1"/>
    <col min="8" max="8" width="10.375" bestFit="1" customWidth="1"/>
    <col min="9" max="9" width="10.875" customWidth="1"/>
    <col min="10" max="10" width="10.625" customWidth="1"/>
    <col min="11" max="11" width="11.375" customWidth="1"/>
    <col min="12" max="12" width="10.625" customWidth="1"/>
  </cols>
  <sheetData>
    <row r="1" spans="2:12">
      <c r="B1" s="232" t="s">
        <v>212</v>
      </c>
      <c r="C1" s="232"/>
      <c r="D1" s="232"/>
      <c r="E1" s="232"/>
      <c r="F1" s="232"/>
      <c r="G1" s="232"/>
      <c r="H1" s="232"/>
      <c r="I1" s="232"/>
      <c r="J1" s="232"/>
      <c r="K1" s="232"/>
      <c r="L1" s="232"/>
    </row>
    <row r="3" spans="2:12" s="29" customFormat="1" ht="20.25" customHeight="1">
      <c r="B3" s="228" t="s">
        <v>211</v>
      </c>
      <c r="C3" s="228" t="s">
        <v>213</v>
      </c>
      <c r="D3" s="229" t="s">
        <v>82</v>
      </c>
      <c r="E3" s="228" t="s">
        <v>217</v>
      </c>
      <c r="F3" s="228"/>
      <c r="G3" s="228"/>
      <c r="H3" s="228"/>
      <c r="I3" s="228"/>
      <c r="J3" s="228"/>
      <c r="K3" s="228"/>
      <c r="L3" s="228"/>
    </row>
    <row r="4" spans="2:12" s="29" customFormat="1" ht="94.5">
      <c r="B4" s="231"/>
      <c r="C4" s="231"/>
      <c r="D4" s="230"/>
      <c r="E4" s="105" t="s">
        <v>218</v>
      </c>
      <c r="F4" s="105" t="s">
        <v>219</v>
      </c>
      <c r="G4" s="105" t="s">
        <v>220</v>
      </c>
      <c r="H4" s="105" t="s">
        <v>221</v>
      </c>
      <c r="I4" s="105" t="s">
        <v>109</v>
      </c>
      <c r="J4" s="105" t="s">
        <v>222</v>
      </c>
      <c r="K4" s="105" t="s">
        <v>385</v>
      </c>
      <c r="L4" s="105" t="s">
        <v>223</v>
      </c>
    </row>
    <row r="5" spans="2:12" s="101" customFormat="1">
      <c r="B5" s="106" t="s">
        <v>100</v>
      </c>
      <c r="C5" s="107">
        <v>3</v>
      </c>
      <c r="D5" s="108">
        <f>Kopsavilkums!D6</f>
        <v>21350</v>
      </c>
      <c r="E5" s="151">
        <f>F5+L5</f>
        <v>21349.17</v>
      </c>
      <c r="F5" s="151">
        <f>G5+J5+K5</f>
        <v>15681.5</v>
      </c>
      <c r="G5" s="151">
        <f>H5+I5</f>
        <v>15681.5</v>
      </c>
      <c r="H5" s="151">
        <f>'3'!F22+'3'!F14</f>
        <v>1026</v>
      </c>
      <c r="I5" s="151">
        <f>'3'!F11+'3'!F13+'3'!F15+'3'!F16+'3'!F17+'3'!F18+'3'!F19+'3'!F20+'3'!F21+'3'!F24+'3'!F23</f>
        <v>14655.5</v>
      </c>
      <c r="J5" s="151"/>
      <c r="K5" s="151"/>
      <c r="L5" s="152">
        <f>'3'!F10+'3'!F12</f>
        <v>5667.67</v>
      </c>
    </row>
    <row r="6" spans="2:12">
      <c r="B6" s="109"/>
      <c r="C6" s="109"/>
      <c r="D6" s="110"/>
      <c r="E6" s="153"/>
      <c r="F6" s="153"/>
      <c r="G6" s="153"/>
      <c r="H6" s="153"/>
      <c r="I6" s="153"/>
      <c r="J6" s="153"/>
      <c r="K6" s="153"/>
      <c r="L6" s="153"/>
    </row>
    <row r="7" spans="2:12" s="101" customFormat="1">
      <c r="B7" s="106" t="s">
        <v>244</v>
      </c>
      <c r="C7" s="107">
        <v>12</v>
      </c>
      <c r="D7" s="108">
        <f>Kopsavilkums!D16</f>
        <v>2460</v>
      </c>
      <c r="E7" s="151">
        <f>F7+L7</f>
        <v>2460</v>
      </c>
      <c r="F7" s="151">
        <f>G7+J7+K7</f>
        <v>2460</v>
      </c>
      <c r="G7" s="151">
        <f>H7+I7</f>
        <v>2460</v>
      </c>
      <c r="H7" s="151"/>
      <c r="I7" s="151">
        <f>'12'!F11</f>
        <v>2460</v>
      </c>
      <c r="J7" s="151"/>
      <c r="K7" s="151"/>
      <c r="L7" s="152"/>
    </row>
    <row r="8" spans="2:12">
      <c r="B8" s="109"/>
      <c r="C8" s="109"/>
      <c r="D8" s="110"/>
      <c r="E8" s="153"/>
      <c r="F8" s="153"/>
      <c r="G8" s="153"/>
      <c r="H8" s="153"/>
      <c r="I8" s="153"/>
      <c r="J8" s="153"/>
      <c r="K8" s="153"/>
      <c r="L8" s="153"/>
    </row>
    <row r="9" spans="2:12" s="101" customFormat="1">
      <c r="B9" s="111" t="s">
        <v>214</v>
      </c>
      <c r="C9" s="112"/>
      <c r="D9" s="113">
        <f>D10</f>
        <v>24864</v>
      </c>
      <c r="E9" s="154">
        <f t="shared" ref="E9:L9" si="0">E10</f>
        <v>24863.5</v>
      </c>
      <c r="F9" s="154">
        <f t="shared" si="0"/>
        <v>24863.5</v>
      </c>
      <c r="G9" s="154">
        <f t="shared" si="0"/>
        <v>0</v>
      </c>
      <c r="H9" s="154">
        <f t="shared" si="0"/>
        <v>0</v>
      </c>
      <c r="I9" s="154">
        <f t="shared" si="0"/>
        <v>0</v>
      </c>
      <c r="J9" s="154">
        <f t="shared" si="0"/>
        <v>24863.5</v>
      </c>
      <c r="K9" s="154">
        <f t="shared" si="0"/>
        <v>0</v>
      </c>
      <c r="L9" s="154">
        <f t="shared" si="0"/>
        <v>0</v>
      </c>
    </row>
    <row r="10" spans="2:12">
      <c r="B10" s="114"/>
      <c r="C10" s="103">
        <v>2</v>
      </c>
      <c r="D10" s="104">
        <f>Kopsavilkums!D5</f>
        <v>24864</v>
      </c>
      <c r="E10" s="155">
        <f>F10+L10</f>
        <v>24863.5</v>
      </c>
      <c r="F10" s="155">
        <f>G10+J10+K10</f>
        <v>24863.5</v>
      </c>
      <c r="G10" s="155">
        <f>H10+I10</f>
        <v>0</v>
      </c>
      <c r="H10" s="155"/>
      <c r="I10" s="155"/>
      <c r="J10" s="155">
        <f>'2'!F26</f>
        <v>24863.5</v>
      </c>
      <c r="K10" s="155"/>
      <c r="L10" s="156"/>
    </row>
    <row r="11" spans="2:12">
      <c r="B11" s="109"/>
      <c r="C11" s="109"/>
      <c r="D11" s="110"/>
      <c r="E11" s="153"/>
      <c r="F11" s="153"/>
      <c r="G11" s="153"/>
      <c r="H11" s="153"/>
      <c r="I11" s="153"/>
      <c r="J11" s="153"/>
      <c r="K11" s="153"/>
      <c r="L11" s="153"/>
    </row>
    <row r="12" spans="2:12" s="101" customFormat="1">
      <c r="B12" s="112" t="s">
        <v>215</v>
      </c>
      <c r="C12" s="112"/>
      <c r="D12" s="113">
        <f>D13+D14</f>
        <v>19554</v>
      </c>
      <c r="E12" s="154">
        <f t="shared" ref="E12:L12" si="1">E13+E14</f>
        <v>19553.2</v>
      </c>
      <c r="F12" s="154">
        <f t="shared" si="1"/>
        <v>19553.2</v>
      </c>
      <c r="G12" s="154">
        <f t="shared" si="1"/>
        <v>0</v>
      </c>
      <c r="H12" s="154">
        <f t="shared" si="1"/>
        <v>0</v>
      </c>
      <c r="I12" s="154">
        <f t="shared" si="1"/>
        <v>0</v>
      </c>
      <c r="J12" s="154">
        <f t="shared" si="1"/>
        <v>0</v>
      </c>
      <c r="K12" s="154">
        <f t="shared" si="1"/>
        <v>19553.2</v>
      </c>
      <c r="L12" s="154">
        <f t="shared" si="1"/>
        <v>0</v>
      </c>
    </row>
    <row r="13" spans="2:12" s="101" customFormat="1">
      <c r="B13" s="121"/>
      <c r="C13" s="122">
        <f>Kopsavilkums!A10</f>
        <v>6</v>
      </c>
      <c r="D13" s="123">
        <f>Kopsavilkums!D10</f>
        <v>16304</v>
      </c>
      <c r="E13" s="209">
        <f>F13+L13</f>
        <v>16303.2</v>
      </c>
      <c r="F13" s="209">
        <f>G13+J13+K13</f>
        <v>16303.2</v>
      </c>
      <c r="G13" s="209">
        <f>H13+I13</f>
        <v>0</v>
      </c>
      <c r="H13" s="209"/>
      <c r="I13" s="209"/>
      <c r="J13" s="209"/>
      <c r="K13" s="209">
        <f>'6'!F29</f>
        <v>16303.2</v>
      </c>
      <c r="L13" s="157"/>
    </row>
    <row r="14" spans="2:12" s="101" customFormat="1">
      <c r="B14" s="124"/>
      <c r="C14" s="125">
        <f>Kopsavilkums!A17</f>
        <v>13</v>
      </c>
      <c r="D14" s="126">
        <f>Kopsavilkums!D17</f>
        <v>3250</v>
      </c>
      <c r="E14" s="210">
        <f>F14+L14</f>
        <v>3250</v>
      </c>
      <c r="F14" s="210">
        <f>G14+J14+K14</f>
        <v>3250</v>
      </c>
      <c r="G14" s="210">
        <f>H14+I14</f>
        <v>0</v>
      </c>
      <c r="H14" s="210"/>
      <c r="I14" s="210"/>
      <c r="J14" s="210"/>
      <c r="K14" s="210">
        <f>'13'!F14</f>
        <v>3250</v>
      </c>
      <c r="L14" s="158"/>
    </row>
    <row r="15" spans="2:12">
      <c r="B15" s="109"/>
      <c r="C15" s="109"/>
      <c r="D15" s="110"/>
      <c r="E15" s="153"/>
      <c r="F15" s="153"/>
      <c r="G15" s="153"/>
      <c r="H15" s="153"/>
      <c r="I15" s="153"/>
      <c r="J15" s="153"/>
      <c r="K15" s="153"/>
      <c r="L15" s="153"/>
    </row>
    <row r="16" spans="2:12" s="101" customFormat="1">
      <c r="B16" s="111" t="s">
        <v>74</v>
      </c>
      <c r="C16" s="112"/>
      <c r="D16" s="113">
        <f>SUM(D17:D27)</f>
        <v>132685.99910000002</v>
      </c>
      <c r="E16" s="154">
        <f t="shared" ref="E16:L16" si="2">SUM(E17:E27)</f>
        <v>132685.45909999998</v>
      </c>
      <c r="F16" s="154">
        <f t="shared" si="2"/>
        <v>109685.45909999999</v>
      </c>
      <c r="G16" s="154">
        <f t="shared" si="2"/>
        <v>78361.459099999993</v>
      </c>
      <c r="H16" s="154">
        <f t="shared" si="2"/>
        <v>21000</v>
      </c>
      <c r="I16" s="154">
        <f t="shared" si="2"/>
        <v>57361.459099999993</v>
      </c>
      <c r="J16" s="154">
        <f t="shared" si="2"/>
        <v>14000</v>
      </c>
      <c r="K16" s="154">
        <f t="shared" si="2"/>
        <v>17324</v>
      </c>
      <c r="L16" s="154">
        <f t="shared" si="2"/>
        <v>23000</v>
      </c>
    </row>
    <row r="17" spans="2:12">
      <c r="B17" s="114"/>
      <c r="C17" s="103">
        <v>1</v>
      </c>
      <c r="D17" s="104">
        <f>Kopsavilkums!D4</f>
        <v>21976.004100000002</v>
      </c>
      <c r="E17" s="155">
        <f t="shared" ref="E17:E26" si="3">F17+L17</f>
        <v>21975.6041</v>
      </c>
      <c r="F17" s="155">
        <f t="shared" ref="F17:F26" si="4">G17+J17+K17</f>
        <v>21975.6041</v>
      </c>
      <c r="G17" s="155">
        <f t="shared" ref="G17:G26" si="5">H17+I17</f>
        <v>21975.6041</v>
      </c>
      <c r="H17" s="155"/>
      <c r="I17" s="155">
        <f>'1'!F39</f>
        <v>21975.6041</v>
      </c>
      <c r="J17" s="155"/>
      <c r="K17" s="155"/>
      <c r="L17" s="156"/>
    </row>
    <row r="18" spans="2:12">
      <c r="B18" s="114"/>
      <c r="C18" s="103">
        <v>4</v>
      </c>
      <c r="D18" s="104">
        <f>Kopsavilkums!D7</f>
        <v>43300</v>
      </c>
      <c r="E18" s="155">
        <f t="shared" si="3"/>
        <v>43300</v>
      </c>
      <c r="F18" s="155">
        <f t="shared" si="4"/>
        <v>35300</v>
      </c>
      <c r="G18" s="155">
        <f t="shared" si="5"/>
        <v>35300</v>
      </c>
      <c r="H18" s="155">
        <f>'4'!F9</f>
        <v>21000</v>
      </c>
      <c r="I18" s="155">
        <f>'4'!F22</f>
        <v>14300</v>
      </c>
      <c r="J18" s="155"/>
      <c r="K18" s="155"/>
      <c r="L18" s="156">
        <f>'4'!F33</f>
        <v>8000</v>
      </c>
    </row>
    <row r="19" spans="2:12">
      <c r="B19" s="114"/>
      <c r="C19" s="103">
        <v>5</v>
      </c>
      <c r="D19" s="104">
        <f>Kopsavilkums!D8</f>
        <v>15000</v>
      </c>
      <c r="E19" s="155">
        <f t="shared" si="3"/>
        <v>15000</v>
      </c>
      <c r="F19" s="155">
        <f t="shared" si="4"/>
        <v>0</v>
      </c>
      <c r="G19" s="155">
        <f t="shared" si="5"/>
        <v>0</v>
      </c>
      <c r="H19" s="155"/>
      <c r="I19" s="155"/>
      <c r="J19" s="155"/>
      <c r="K19" s="155"/>
      <c r="L19" s="156">
        <f>'5'!F19</f>
        <v>15000</v>
      </c>
    </row>
    <row r="20" spans="2:12">
      <c r="B20" s="114"/>
      <c r="C20" s="103">
        <v>7</v>
      </c>
      <c r="D20" s="104">
        <f>Kopsavilkums!D11</f>
        <v>1305.9949999999999</v>
      </c>
      <c r="E20" s="155">
        <f t="shared" si="3"/>
        <v>1305.905</v>
      </c>
      <c r="F20" s="155">
        <f t="shared" si="4"/>
        <v>1305.905</v>
      </c>
      <c r="G20" s="155">
        <f t="shared" si="5"/>
        <v>1305.905</v>
      </c>
      <c r="H20" s="155"/>
      <c r="I20" s="155">
        <f>'7'!F14</f>
        <v>1305.905</v>
      </c>
      <c r="J20" s="155"/>
      <c r="K20" s="155"/>
      <c r="L20" s="156"/>
    </row>
    <row r="21" spans="2:12">
      <c r="B21" s="114"/>
      <c r="C21" s="103">
        <v>8</v>
      </c>
      <c r="D21" s="104">
        <f>Kopsavilkums!D12</f>
        <v>9250</v>
      </c>
      <c r="E21" s="155">
        <f t="shared" si="3"/>
        <v>9249.9500000000007</v>
      </c>
      <c r="F21" s="155">
        <f t="shared" si="4"/>
        <v>9249.9500000000007</v>
      </c>
      <c r="G21" s="155">
        <f t="shared" si="5"/>
        <v>9249.9500000000007</v>
      </c>
      <c r="H21" s="155"/>
      <c r="I21" s="155">
        <f>'8'!F19</f>
        <v>9249.9500000000007</v>
      </c>
      <c r="J21" s="155"/>
      <c r="K21" s="155"/>
      <c r="L21" s="156"/>
    </row>
    <row r="22" spans="2:12">
      <c r="B22" s="114"/>
      <c r="C22" s="103">
        <v>9</v>
      </c>
      <c r="D22" s="104">
        <f>Kopsavilkums!D13</f>
        <v>4710</v>
      </c>
      <c r="E22" s="155">
        <f t="shared" si="3"/>
        <v>4710</v>
      </c>
      <c r="F22" s="155">
        <f t="shared" si="4"/>
        <v>4710</v>
      </c>
      <c r="G22" s="155">
        <f t="shared" si="5"/>
        <v>0</v>
      </c>
      <c r="H22" s="155"/>
      <c r="I22" s="155"/>
      <c r="J22" s="155"/>
      <c r="K22" s="155">
        <f>'9'!F15</f>
        <v>4710</v>
      </c>
      <c r="L22" s="156"/>
    </row>
    <row r="23" spans="2:12">
      <c r="B23" s="114"/>
      <c r="C23" s="103">
        <v>10</v>
      </c>
      <c r="D23" s="104">
        <f>Kopsavilkums!D14</f>
        <v>6700</v>
      </c>
      <c r="E23" s="155">
        <f t="shared" si="3"/>
        <v>6700</v>
      </c>
      <c r="F23" s="155">
        <f t="shared" si="4"/>
        <v>6700</v>
      </c>
      <c r="G23" s="155">
        <f t="shared" si="5"/>
        <v>6700</v>
      </c>
      <c r="H23" s="155"/>
      <c r="I23" s="155">
        <f>'10'!F18</f>
        <v>6700</v>
      </c>
      <c r="J23" s="155"/>
      <c r="K23" s="155"/>
      <c r="L23" s="156"/>
    </row>
    <row r="24" spans="2:12">
      <c r="B24" s="114"/>
      <c r="C24" s="103">
        <v>11</v>
      </c>
      <c r="D24" s="104">
        <f>Kopsavilkums!D15</f>
        <v>3005</v>
      </c>
      <c r="E24" s="155">
        <f t="shared" si="3"/>
        <v>3005</v>
      </c>
      <c r="F24" s="155">
        <f t="shared" si="4"/>
        <v>3005</v>
      </c>
      <c r="G24" s="155">
        <f t="shared" si="5"/>
        <v>3005</v>
      </c>
      <c r="H24" s="155"/>
      <c r="I24" s="155">
        <f>'11'!F19</f>
        <v>3005</v>
      </c>
      <c r="J24" s="155"/>
      <c r="K24" s="155"/>
      <c r="L24" s="156"/>
    </row>
    <row r="25" spans="2:12">
      <c r="B25" s="114"/>
      <c r="C25" s="103">
        <v>14</v>
      </c>
      <c r="D25" s="104">
        <f>Kopsavilkums!D18</f>
        <v>14000</v>
      </c>
      <c r="E25" s="155">
        <f t="shared" si="3"/>
        <v>14000</v>
      </c>
      <c r="F25" s="155">
        <f t="shared" si="4"/>
        <v>14000</v>
      </c>
      <c r="G25" s="155">
        <f t="shared" si="5"/>
        <v>0</v>
      </c>
      <c r="H25" s="155"/>
      <c r="I25" s="155"/>
      <c r="J25" s="155">
        <f>'14'!F14</f>
        <v>14000</v>
      </c>
      <c r="K25" s="155"/>
      <c r="L25" s="156"/>
    </row>
    <row r="26" spans="2:12">
      <c r="B26" s="131"/>
      <c r="C26" s="132">
        <v>15</v>
      </c>
      <c r="D26" s="133">
        <f>Kopsavilkums!D19</f>
        <v>13439</v>
      </c>
      <c r="E26" s="159">
        <f t="shared" si="3"/>
        <v>13439</v>
      </c>
      <c r="F26" s="159">
        <f t="shared" si="4"/>
        <v>13439</v>
      </c>
      <c r="G26" s="159">
        <f t="shared" si="5"/>
        <v>825</v>
      </c>
      <c r="H26" s="159"/>
      <c r="I26" s="159">
        <f>'15'!F25+'15'!F26+'15'!F27</f>
        <v>825</v>
      </c>
      <c r="J26" s="159"/>
      <c r="K26" s="159">
        <f>'15'!F9+'15'!F10+'15'!F11+'15'!F12+'15'!F13+'15'!F14+'15'!F15+'15'!F16+'15'!F17+'15'!F18+'15'!F20+'15'!F21+'15'!F22+'15'!F23+'15'!F24</f>
        <v>12614</v>
      </c>
      <c r="L26" s="160"/>
    </row>
    <row r="27" spans="2:12">
      <c r="B27" s="115"/>
      <c r="C27" s="116"/>
      <c r="D27" s="117"/>
      <c r="E27" s="161"/>
      <c r="F27" s="161"/>
      <c r="G27" s="161"/>
      <c r="H27" s="161"/>
      <c r="I27" s="161"/>
      <c r="J27" s="161"/>
      <c r="K27" s="161"/>
      <c r="L27" s="162"/>
    </row>
    <row r="28" spans="2:12" ht="16.5" thickBot="1">
      <c r="B28" s="109"/>
      <c r="C28" s="109"/>
      <c r="D28" s="110"/>
      <c r="E28" s="153"/>
      <c r="F28" s="153"/>
      <c r="G28" s="153"/>
      <c r="H28" s="153"/>
      <c r="I28" s="153"/>
      <c r="J28" s="153"/>
      <c r="K28" s="153"/>
      <c r="L28" s="153"/>
    </row>
    <row r="29" spans="2:12" s="101" customFormat="1" ht="16.5" thickBot="1">
      <c r="B29" s="118" t="s">
        <v>216</v>
      </c>
      <c r="C29" s="119"/>
      <c r="D29" s="120">
        <f>D16+D12+D9+D7+D5</f>
        <v>200913.99910000002</v>
      </c>
      <c r="E29" s="163">
        <f t="shared" ref="E29:L29" si="6">E16+E12+E9+E7+E5</f>
        <v>200911.32909999997</v>
      </c>
      <c r="F29" s="163">
        <f t="shared" si="6"/>
        <v>172243.65909999999</v>
      </c>
      <c r="G29" s="163">
        <f t="shared" si="6"/>
        <v>96502.959099999993</v>
      </c>
      <c r="H29" s="163">
        <f t="shared" si="6"/>
        <v>22026</v>
      </c>
      <c r="I29" s="163">
        <f t="shared" si="6"/>
        <v>74476.959099999993</v>
      </c>
      <c r="J29" s="163">
        <f t="shared" si="6"/>
        <v>38863.5</v>
      </c>
      <c r="K29" s="163">
        <f t="shared" si="6"/>
        <v>36877.199999999997</v>
      </c>
      <c r="L29" s="163">
        <f t="shared" si="6"/>
        <v>28667.67</v>
      </c>
    </row>
  </sheetData>
  <mergeCells count="5">
    <mergeCell ref="E3:L3"/>
    <mergeCell ref="D3:D4"/>
    <mergeCell ref="C3:C4"/>
    <mergeCell ref="B3:B4"/>
    <mergeCell ref="B1:L1"/>
  </mergeCells>
  <pageMargins left="0.70866141732283472" right="0.70866141732283472" top="0.74803149606299213" bottom="0.74803149606299213" header="0.31496062992125984" footer="0.31496062992125984"/>
  <pageSetup paperSize="9" scale="89"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enableFormatConditionsCalculation="0">
    <pageSetUpPr fitToPage="1"/>
  </sheetPr>
  <dimension ref="A1:I42"/>
  <sheetViews>
    <sheetView topLeftCell="A31" workbookViewId="0">
      <selection activeCell="D26" sqref="D26"/>
    </sheetView>
  </sheetViews>
  <sheetFormatPr defaultColWidth="8.875" defaultRowHeight="15.75"/>
  <cols>
    <col min="1" max="1" width="7.125" customWidth="1"/>
    <col min="2" max="2" width="15.625" customWidth="1"/>
    <col min="3" max="3" width="13.875" customWidth="1"/>
    <col min="4" max="4" width="15.125" customWidth="1"/>
    <col min="5" max="5" width="13.125" customWidth="1"/>
    <col min="6" max="6" width="19" customWidth="1"/>
    <col min="7" max="7" width="17.625" customWidth="1"/>
  </cols>
  <sheetData>
    <row r="1" spans="1:8">
      <c r="G1" s="4" t="s">
        <v>231</v>
      </c>
      <c r="H1" s="4"/>
    </row>
    <row r="2" spans="1:8" ht="30.75" customHeight="1">
      <c r="A2" s="235" t="s">
        <v>11</v>
      </c>
      <c r="B2" s="236"/>
      <c r="C2" s="238" t="s">
        <v>73</v>
      </c>
      <c r="D2" s="238"/>
      <c r="E2" s="13"/>
      <c r="F2" s="13"/>
      <c r="G2" s="13"/>
    </row>
    <row r="3" spans="1:8" ht="29.25" customHeight="1">
      <c r="A3" s="236" t="s">
        <v>14</v>
      </c>
      <c r="B3" s="237"/>
      <c r="C3" s="238" t="s">
        <v>73</v>
      </c>
      <c r="D3" s="238"/>
      <c r="E3" s="13"/>
      <c r="F3" s="13"/>
      <c r="G3" s="13"/>
    </row>
    <row r="4" spans="1:8" ht="33" customHeight="1">
      <c r="A4" s="235" t="s">
        <v>13</v>
      </c>
      <c r="B4" s="236"/>
      <c r="C4" s="238" t="s">
        <v>74</v>
      </c>
      <c r="D4" s="238"/>
      <c r="E4" s="13"/>
      <c r="F4" s="13"/>
      <c r="G4" s="13"/>
    </row>
    <row r="5" spans="1:8" ht="34.5" customHeight="1">
      <c r="A5" s="234" t="s">
        <v>77</v>
      </c>
      <c r="B5" s="234"/>
      <c r="C5" s="234"/>
      <c r="D5" s="234"/>
      <c r="E5" s="234"/>
      <c r="F5" s="234"/>
      <c r="G5" s="234"/>
    </row>
    <row r="6" spans="1:8" ht="34.5" customHeight="1">
      <c r="A6" s="8"/>
      <c r="B6" s="8"/>
      <c r="C6" s="8"/>
      <c r="D6" s="8"/>
      <c r="E6" s="8"/>
      <c r="F6" s="8"/>
      <c r="G6" s="6" t="s">
        <v>9</v>
      </c>
      <c r="H6" s="4"/>
    </row>
    <row r="7" spans="1:8" s="2" customFormat="1" ht="46.5" customHeight="1">
      <c r="A7" s="1" t="s">
        <v>0</v>
      </c>
      <c r="B7" s="3" t="s">
        <v>2</v>
      </c>
      <c r="C7" s="3" t="s">
        <v>10</v>
      </c>
      <c r="D7" s="1" t="s">
        <v>1</v>
      </c>
      <c r="E7" s="3" t="s">
        <v>8</v>
      </c>
      <c r="F7" s="5" t="s">
        <v>12</v>
      </c>
      <c r="G7" s="3" t="s">
        <v>15</v>
      </c>
    </row>
    <row r="8" spans="1:8" s="7" customFormat="1" ht="18.75" customHeight="1">
      <c r="A8" s="10">
        <v>1</v>
      </c>
      <c r="B8" s="11">
        <v>2</v>
      </c>
      <c r="C8" s="11">
        <v>3</v>
      </c>
      <c r="D8" s="10">
        <v>4</v>
      </c>
      <c r="E8" s="11">
        <v>5</v>
      </c>
      <c r="F8" s="12">
        <v>6</v>
      </c>
      <c r="G8" s="11">
        <v>7</v>
      </c>
    </row>
    <row r="9" spans="1:8" ht="70.5" customHeight="1">
      <c r="A9" s="14" t="s">
        <v>3</v>
      </c>
      <c r="B9" s="14" t="s">
        <v>75</v>
      </c>
      <c r="C9" s="15" t="s">
        <v>16</v>
      </c>
      <c r="D9" s="16">
        <v>3</v>
      </c>
      <c r="E9" s="23">
        <v>620</v>
      </c>
      <c r="F9" s="24">
        <f>D9*E9</f>
        <v>1860</v>
      </c>
      <c r="G9" s="14">
        <v>2279</v>
      </c>
    </row>
    <row r="10" spans="1:8" ht="57.75" customHeight="1">
      <c r="A10" s="14" t="s">
        <v>4</v>
      </c>
      <c r="B10" s="14" t="s">
        <v>17</v>
      </c>
      <c r="C10" s="14" t="s">
        <v>62</v>
      </c>
      <c r="D10" s="16">
        <v>1</v>
      </c>
      <c r="E10" s="23">
        <f>1295.2*1.21</f>
        <v>1567.192</v>
      </c>
      <c r="F10" s="24">
        <f>D10*E10</f>
        <v>1567.192</v>
      </c>
      <c r="G10" s="14">
        <v>2231</v>
      </c>
    </row>
    <row r="11" spans="1:8" ht="69" customHeight="1">
      <c r="A11" s="14" t="s">
        <v>5</v>
      </c>
      <c r="B11" s="14" t="s">
        <v>18</v>
      </c>
      <c r="C11" s="14" t="s">
        <v>63</v>
      </c>
      <c r="D11" s="16">
        <v>1</v>
      </c>
      <c r="E11" s="23">
        <f>1983*1.21</f>
        <v>2399.4299999999998</v>
      </c>
      <c r="F11" s="24">
        <f>D11*E11</f>
        <v>2399.4299999999998</v>
      </c>
      <c r="G11" s="14">
        <v>2231</v>
      </c>
    </row>
    <row r="12" spans="1:8" ht="15.75" customHeight="1">
      <c r="A12" s="233" t="s">
        <v>6</v>
      </c>
      <c r="B12" s="233" t="s">
        <v>60</v>
      </c>
      <c r="C12" s="233" t="s">
        <v>19</v>
      </c>
      <c r="D12" s="239">
        <v>4</v>
      </c>
      <c r="E12" s="240">
        <f>36*1.21</f>
        <v>43.56</v>
      </c>
      <c r="F12" s="241">
        <f t="shared" ref="F12" si="0">D12*E12</f>
        <v>174.24</v>
      </c>
      <c r="G12" s="233">
        <v>2231</v>
      </c>
    </row>
    <row r="13" spans="1:8">
      <c r="A13" s="233"/>
      <c r="B13" s="233"/>
      <c r="C13" s="233"/>
      <c r="D13" s="239"/>
      <c r="E13" s="240"/>
      <c r="F13" s="242"/>
      <c r="G13" s="233"/>
    </row>
    <row r="14" spans="1:8">
      <c r="A14" s="233"/>
      <c r="B14" s="233"/>
      <c r="C14" s="233"/>
      <c r="D14" s="239"/>
      <c r="E14" s="240"/>
      <c r="F14" s="243"/>
      <c r="G14" s="233"/>
    </row>
    <row r="15" spans="1:8" ht="30">
      <c r="A15" s="14" t="s">
        <v>7</v>
      </c>
      <c r="B15" s="14" t="s">
        <v>20</v>
      </c>
      <c r="C15" s="14" t="s">
        <v>21</v>
      </c>
      <c r="D15" s="16">
        <v>1</v>
      </c>
      <c r="E15" s="23">
        <f>250*1.21</f>
        <v>302.5</v>
      </c>
      <c r="F15" s="24">
        <f t="shared" ref="F15:F19" si="1">D15*E15</f>
        <v>302.5</v>
      </c>
      <c r="G15" s="14">
        <v>2231</v>
      </c>
    </row>
    <row r="16" spans="1:8" ht="28.5" customHeight="1">
      <c r="A16" s="233" t="s">
        <v>22</v>
      </c>
      <c r="B16" s="233" t="s">
        <v>23</v>
      </c>
      <c r="C16" s="233" t="s">
        <v>24</v>
      </c>
      <c r="D16" s="239">
        <v>1</v>
      </c>
      <c r="E16" s="240">
        <f>75*1.21</f>
        <v>90.75</v>
      </c>
      <c r="F16" s="244">
        <f t="shared" si="1"/>
        <v>90.75</v>
      </c>
      <c r="G16" s="233">
        <v>2231</v>
      </c>
    </row>
    <row r="17" spans="1:9">
      <c r="A17" s="233"/>
      <c r="B17" s="233"/>
      <c r="C17" s="233"/>
      <c r="D17" s="239"/>
      <c r="E17" s="240"/>
      <c r="F17" s="245">
        <f t="shared" si="1"/>
        <v>0</v>
      </c>
      <c r="G17" s="233"/>
    </row>
    <row r="18" spans="1:9" ht="30">
      <c r="A18" s="233" t="s">
        <v>25</v>
      </c>
      <c r="B18" s="233" t="s">
        <v>61</v>
      </c>
      <c r="C18" s="14" t="s">
        <v>26</v>
      </c>
      <c r="D18" s="16">
        <v>3</v>
      </c>
      <c r="E18" s="23">
        <f>85*1.21</f>
        <v>102.85</v>
      </c>
      <c r="F18" s="24">
        <f t="shared" si="1"/>
        <v>308.54999999999995</v>
      </c>
      <c r="G18" s="233">
        <v>2231</v>
      </c>
    </row>
    <row r="19" spans="1:9" ht="30">
      <c r="A19" s="233"/>
      <c r="B19" s="233"/>
      <c r="C19" s="14" t="s">
        <v>27</v>
      </c>
      <c r="D19" s="16">
        <v>1</v>
      </c>
      <c r="E19" s="23">
        <f>90*1.21</f>
        <v>108.89999999999999</v>
      </c>
      <c r="F19" s="24">
        <f t="shared" si="1"/>
        <v>108.89999999999999</v>
      </c>
      <c r="G19" s="233"/>
    </row>
    <row r="20" spans="1:9" ht="83.25">
      <c r="A20" s="14" t="s">
        <v>28</v>
      </c>
      <c r="B20" s="14" t="s">
        <v>76</v>
      </c>
      <c r="C20" s="14" t="s">
        <v>29</v>
      </c>
      <c r="D20" s="16">
        <v>1</v>
      </c>
      <c r="E20" s="23">
        <v>600</v>
      </c>
      <c r="F20" s="24">
        <f>D20*E20</f>
        <v>600</v>
      </c>
      <c r="G20" s="14">
        <v>2279</v>
      </c>
    </row>
    <row r="21" spans="1:9" ht="60.75" customHeight="1">
      <c r="A21" s="14" t="s">
        <v>30</v>
      </c>
      <c r="B21" s="14" t="s">
        <v>31</v>
      </c>
      <c r="C21" s="14" t="s">
        <v>32</v>
      </c>
      <c r="D21" s="16">
        <v>42</v>
      </c>
      <c r="E21" s="23">
        <f>55*1.21</f>
        <v>66.55</v>
      </c>
      <c r="F21" s="24">
        <f>D21*E21</f>
        <v>2795.1</v>
      </c>
      <c r="G21" s="14">
        <v>2231</v>
      </c>
    </row>
    <row r="22" spans="1:9">
      <c r="A22" s="246" t="s">
        <v>33</v>
      </c>
      <c r="B22" s="233" t="s">
        <v>34</v>
      </c>
      <c r="C22" s="233" t="s">
        <v>35</v>
      </c>
      <c r="D22" s="239">
        <v>36</v>
      </c>
      <c r="E22" s="240">
        <v>12.3</v>
      </c>
      <c r="F22" s="247">
        <v>442.8</v>
      </c>
      <c r="G22" s="246">
        <v>2231</v>
      </c>
    </row>
    <row r="23" spans="1:9">
      <c r="A23" s="246"/>
      <c r="B23" s="233"/>
      <c r="C23" s="233"/>
      <c r="D23" s="239"/>
      <c r="E23" s="240"/>
      <c r="F23" s="247"/>
      <c r="G23" s="246"/>
      <c r="I23" s="72"/>
    </row>
    <row r="24" spans="1:9" ht="30">
      <c r="A24" s="18" t="s">
        <v>36</v>
      </c>
      <c r="B24" s="14" t="s">
        <v>37</v>
      </c>
      <c r="C24" s="14" t="s">
        <v>38</v>
      </c>
      <c r="D24" s="16">
        <v>1</v>
      </c>
      <c r="E24" s="23">
        <f>518.02*1.21</f>
        <v>626.80419999999992</v>
      </c>
      <c r="F24" s="24">
        <f>D24*E24</f>
        <v>626.80419999999992</v>
      </c>
      <c r="G24" s="18">
        <v>2279</v>
      </c>
    </row>
    <row r="25" spans="1:9" ht="75">
      <c r="A25" s="18" t="s">
        <v>39</v>
      </c>
      <c r="B25" s="14" t="s">
        <v>64</v>
      </c>
      <c r="C25" s="14" t="s">
        <v>40</v>
      </c>
      <c r="D25" s="16" t="s">
        <v>41</v>
      </c>
      <c r="E25" s="23">
        <v>825</v>
      </c>
      <c r="F25" s="24">
        <f>2*1*825</f>
        <v>1650</v>
      </c>
      <c r="G25" s="18">
        <v>2279</v>
      </c>
    </row>
    <row r="26" spans="1:9" ht="75">
      <c r="A26" s="18" t="s">
        <v>42</v>
      </c>
      <c r="B26" s="14" t="s">
        <v>65</v>
      </c>
      <c r="C26" s="14" t="s">
        <v>43</v>
      </c>
      <c r="D26" s="17" t="s">
        <v>78</v>
      </c>
      <c r="E26" s="23">
        <v>760</v>
      </c>
      <c r="F26" s="24">
        <f>2*1*760</f>
        <v>1520</v>
      </c>
      <c r="G26" s="18">
        <v>2279</v>
      </c>
    </row>
    <row r="27" spans="1:9" ht="75">
      <c r="A27" s="18" t="s">
        <v>44</v>
      </c>
      <c r="B27" s="14" t="s">
        <v>66</v>
      </c>
      <c r="C27" s="14" t="s">
        <v>45</v>
      </c>
      <c r="D27" s="16" t="s">
        <v>72</v>
      </c>
      <c r="E27" s="25" t="s">
        <v>46</v>
      </c>
      <c r="F27" s="24">
        <f>80*22.3</f>
        <v>1784</v>
      </c>
      <c r="G27" s="18">
        <v>2279</v>
      </c>
    </row>
    <row r="28" spans="1:9" ht="30">
      <c r="A28" s="246" t="s">
        <v>39</v>
      </c>
      <c r="B28" s="233" t="s">
        <v>47</v>
      </c>
      <c r="C28" s="14" t="s">
        <v>67</v>
      </c>
      <c r="D28" s="16">
        <v>24</v>
      </c>
      <c r="E28" s="23">
        <f>59.49*1.21</f>
        <v>71.982900000000001</v>
      </c>
      <c r="F28" s="24">
        <f>D28*E28</f>
        <v>1727.5896</v>
      </c>
      <c r="G28" s="246">
        <v>2231</v>
      </c>
    </row>
    <row r="29" spans="1:9" ht="47.25">
      <c r="A29" s="246"/>
      <c r="B29" s="233"/>
      <c r="C29" s="19" t="s">
        <v>68</v>
      </c>
      <c r="D29" s="16">
        <v>3</v>
      </c>
      <c r="E29" s="23">
        <f>135.6*1.21</f>
        <v>164.07599999999999</v>
      </c>
      <c r="F29" s="24">
        <f>D29*E29</f>
        <v>492.22799999999995</v>
      </c>
      <c r="G29" s="246"/>
    </row>
    <row r="30" spans="1:9" ht="30">
      <c r="A30" s="18" t="s">
        <v>42</v>
      </c>
      <c r="B30" s="14" t="s">
        <v>48</v>
      </c>
      <c r="C30" s="14" t="s">
        <v>49</v>
      </c>
      <c r="D30" s="16">
        <v>33</v>
      </c>
      <c r="E30" s="23">
        <f>46.71*1.21</f>
        <v>56.519100000000002</v>
      </c>
      <c r="F30" s="24">
        <f>D30*E30</f>
        <v>1865.1303</v>
      </c>
      <c r="G30" s="18">
        <v>2231</v>
      </c>
    </row>
    <row r="31" spans="1:9" ht="54.75" customHeight="1">
      <c r="A31" s="246" t="s">
        <v>44</v>
      </c>
      <c r="B31" s="239" t="s">
        <v>70</v>
      </c>
      <c r="C31" s="14" t="s">
        <v>50</v>
      </c>
      <c r="D31" s="16" t="s">
        <v>69</v>
      </c>
      <c r="E31" s="23">
        <v>10</v>
      </c>
      <c r="F31" s="24">
        <f>20*10</f>
        <v>200</v>
      </c>
      <c r="G31" s="246">
        <v>2279</v>
      </c>
    </row>
    <row r="32" spans="1:9" ht="45" customHeight="1">
      <c r="A32" s="246"/>
      <c r="B32" s="239"/>
      <c r="C32" s="14" t="s">
        <v>51</v>
      </c>
      <c r="D32" s="16" t="s">
        <v>53</v>
      </c>
      <c r="E32" s="23">
        <v>10</v>
      </c>
      <c r="F32" s="24">
        <f>15*10</f>
        <v>150</v>
      </c>
      <c r="G32" s="246"/>
    </row>
    <row r="33" spans="1:7" ht="30">
      <c r="A33" s="246"/>
      <c r="B33" s="239"/>
      <c r="C33" s="14" t="s">
        <v>52</v>
      </c>
      <c r="D33" s="16" t="s">
        <v>53</v>
      </c>
      <c r="E33" s="23">
        <v>10</v>
      </c>
      <c r="F33" s="24">
        <f>15*10</f>
        <v>150</v>
      </c>
      <c r="G33" s="246"/>
    </row>
    <row r="34" spans="1:7">
      <c r="A34" s="246" t="s">
        <v>54</v>
      </c>
      <c r="B34" s="233" t="s">
        <v>55</v>
      </c>
      <c r="C34" s="233" t="s">
        <v>56</v>
      </c>
      <c r="D34" s="239">
        <v>140</v>
      </c>
      <c r="E34" s="240">
        <f>4.75*1.21</f>
        <v>5.7474999999999996</v>
      </c>
      <c r="F34" s="247">
        <f>D34*E34</f>
        <v>804.65</v>
      </c>
      <c r="G34" s="246">
        <v>2231</v>
      </c>
    </row>
    <row r="35" spans="1:7">
      <c r="A35" s="246"/>
      <c r="B35" s="233"/>
      <c r="C35" s="233"/>
      <c r="D35" s="239"/>
      <c r="E35" s="240"/>
      <c r="F35" s="247"/>
      <c r="G35" s="246"/>
    </row>
    <row r="36" spans="1:7" ht="27.75" customHeight="1">
      <c r="A36" s="246" t="s">
        <v>57</v>
      </c>
      <c r="B36" s="233" t="s">
        <v>58</v>
      </c>
      <c r="C36" s="233" t="s">
        <v>59</v>
      </c>
      <c r="D36" s="239">
        <v>30</v>
      </c>
      <c r="E36" s="240">
        <f>9.8*1.21</f>
        <v>11.858000000000001</v>
      </c>
      <c r="F36" s="247">
        <f>D36*E36</f>
        <v>355.74</v>
      </c>
      <c r="G36" s="246">
        <v>2231</v>
      </c>
    </row>
    <row r="37" spans="1:7">
      <c r="A37" s="246"/>
      <c r="B37" s="233"/>
      <c r="C37" s="233"/>
      <c r="D37" s="239"/>
      <c r="E37" s="240"/>
      <c r="F37" s="247"/>
      <c r="G37" s="246"/>
    </row>
    <row r="38" spans="1:7">
      <c r="A38" s="246"/>
      <c r="B38" s="233"/>
      <c r="C38" s="233"/>
      <c r="D38" s="239"/>
      <c r="E38" s="240"/>
      <c r="F38" s="247"/>
      <c r="G38" s="246"/>
    </row>
    <row r="39" spans="1:7">
      <c r="A39" s="20"/>
      <c r="B39" s="20"/>
      <c r="C39" s="20"/>
      <c r="D39" s="20"/>
      <c r="E39" s="20" t="s">
        <v>71</v>
      </c>
      <c r="F39" s="26">
        <f>SUM(F9:F38)</f>
        <v>21975.6041</v>
      </c>
      <c r="G39" s="20"/>
    </row>
    <row r="42" spans="1:7">
      <c r="A42" s="21"/>
    </row>
  </sheetData>
  <mergeCells count="51">
    <mergeCell ref="A28:A29"/>
    <mergeCell ref="B28:B29"/>
    <mergeCell ref="G28:G29"/>
    <mergeCell ref="B31:B33"/>
    <mergeCell ref="A22:A23"/>
    <mergeCell ref="B22:B23"/>
    <mergeCell ref="C22:C23"/>
    <mergeCell ref="D22:D23"/>
    <mergeCell ref="E22:E23"/>
    <mergeCell ref="F22:F23"/>
    <mergeCell ref="A31:A33"/>
    <mergeCell ref="G31:G33"/>
    <mergeCell ref="G22:G23"/>
    <mergeCell ref="A34:A35"/>
    <mergeCell ref="B34:B35"/>
    <mergeCell ref="G34:G35"/>
    <mergeCell ref="A36:A38"/>
    <mergeCell ref="B36:B38"/>
    <mergeCell ref="C36:C38"/>
    <mergeCell ref="D36:D38"/>
    <mergeCell ref="E36:E38"/>
    <mergeCell ref="F36:F38"/>
    <mergeCell ref="G36:G38"/>
    <mergeCell ref="C34:C35"/>
    <mergeCell ref="D34:D35"/>
    <mergeCell ref="E34:E35"/>
    <mergeCell ref="F34:F35"/>
    <mergeCell ref="F16:F17"/>
    <mergeCell ref="G16:G17"/>
    <mergeCell ref="A18:A19"/>
    <mergeCell ref="B18:B19"/>
    <mergeCell ref="A16:A17"/>
    <mergeCell ref="B16:B17"/>
    <mergeCell ref="C16:C17"/>
    <mergeCell ref="D16:D17"/>
    <mergeCell ref="E16:E17"/>
    <mergeCell ref="G18:G19"/>
    <mergeCell ref="A12:A14"/>
    <mergeCell ref="A5:G5"/>
    <mergeCell ref="A2:B2"/>
    <mergeCell ref="A4:B4"/>
    <mergeCell ref="A3:B3"/>
    <mergeCell ref="C2:D2"/>
    <mergeCell ref="C3:D3"/>
    <mergeCell ref="C4:D4"/>
    <mergeCell ref="C12:C14"/>
    <mergeCell ref="D12:D14"/>
    <mergeCell ref="E12:E14"/>
    <mergeCell ref="F12:F14"/>
    <mergeCell ref="G12:G14"/>
    <mergeCell ref="B12:B14"/>
  </mergeCells>
  <pageMargins left="0.35433070866141736" right="0.39370078740157483" top="0.51181102362204722" bottom="0.47244094488188981" header="0.31496062992125984" footer="0.31496062992125984"/>
  <pageSetup paperSize="9" scale="88" fitToHeight="0"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enableFormatConditionsCalculation="0">
    <pageSetUpPr fitToPage="1"/>
  </sheetPr>
  <dimension ref="A1:H26"/>
  <sheetViews>
    <sheetView topLeftCell="A16" workbookViewId="0">
      <selection activeCell="K6" sqref="K6"/>
    </sheetView>
  </sheetViews>
  <sheetFormatPr defaultColWidth="8.875" defaultRowHeight="15.75"/>
  <cols>
    <col min="1" max="1" width="7.125" style="32" customWidth="1"/>
    <col min="2" max="2" width="15.625" style="32" customWidth="1"/>
    <col min="3" max="3" width="13.875" style="32" customWidth="1"/>
    <col min="4" max="4" width="15.125" style="32" customWidth="1"/>
    <col min="5" max="5" width="13.125" style="32" customWidth="1"/>
    <col min="6" max="6" width="19" style="32" customWidth="1"/>
    <col min="7" max="7" width="38.875" style="98" customWidth="1"/>
    <col min="8" max="16384" width="8.875" style="32"/>
  </cols>
  <sheetData>
    <row r="1" spans="1:8">
      <c r="G1" s="4" t="s">
        <v>232</v>
      </c>
      <c r="H1" s="33"/>
    </row>
    <row r="2" spans="1:8" ht="29.25" customHeight="1">
      <c r="A2" s="249" t="s">
        <v>11</v>
      </c>
      <c r="B2" s="249"/>
      <c r="C2" s="253" t="s">
        <v>98</v>
      </c>
      <c r="D2" s="253"/>
    </row>
    <row r="3" spans="1:8" ht="29.25" customHeight="1">
      <c r="A3" s="250" t="s">
        <v>14</v>
      </c>
      <c r="B3" s="251"/>
      <c r="C3" s="253" t="s">
        <v>98</v>
      </c>
      <c r="D3" s="253"/>
      <c r="F3" s="90"/>
    </row>
    <row r="4" spans="1:8" ht="33" customHeight="1">
      <c r="A4" s="249" t="s">
        <v>13</v>
      </c>
      <c r="B4" s="249"/>
      <c r="C4" s="253" t="s">
        <v>99</v>
      </c>
      <c r="D4" s="253"/>
    </row>
    <row r="5" spans="1:8" ht="34.5" customHeight="1">
      <c r="A5" s="252" t="s">
        <v>210</v>
      </c>
      <c r="B5" s="252"/>
      <c r="C5" s="252"/>
      <c r="D5" s="252"/>
      <c r="E5" s="252"/>
      <c r="F5" s="252"/>
      <c r="G5" s="252"/>
    </row>
    <row r="6" spans="1:8" ht="34.5" customHeight="1">
      <c r="A6" s="35"/>
      <c r="B6" s="35"/>
      <c r="C6" s="35"/>
      <c r="D6" s="35"/>
      <c r="E6" s="35"/>
      <c r="F6" s="35"/>
      <c r="G6" s="89" t="s">
        <v>9</v>
      </c>
      <c r="H6" s="33"/>
    </row>
    <row r="7" spans="1:8" s="36" customFormat="1" ht="46.5" customHeight="1">
      <c r="A7" s="93" t="s">
        <v>0</v>
      </c>
      <c r="B7" s="94" t="s">
        <v>2</v>
      </c>
      <c r="C7" s="94" t="s">
        <v>10</v>
      </c>
      <c r="D7" s="93" t="s">
        <v>1</v>
      </c>
      <c r="E7" s="94" t="s">
        <v>8</v>
      </c>
      <c r="F7" s="95" t="s">
        <v>12</v>
      </c>
      <c r="G7" s="94" t="s">
        <v>83</v>
      </c>
    </row>
    <row r="8" spans="1:8" s="40" customFormat="1" ht="18.75" customHeight="1">
      <c r="A8" s="37">
        <v>1</v>
      </c>
      <c r="B8" s="38">
        <v>2</v>
      </c>
      <c r="C8" s="38">
        <v>3</v>
      </c>
      <c r="D8" s="37">
        <v>4</v>
      </c>
      <c r="E8" s="38">
        <v>5</v>
      </c>
      <c r="F8" s="39">
        <v>6</v>
      </c>
      <c r="G8" s="38">
        <v>7</v>
      </c>
    </row>
    <row r="9" spans="1:8" ht="31.5">
      <c r="A9" s="34" t="s">
        <v>3</v>
      </c>
      <c r="B9" s="41" t="s">
        <v>193</v>
      </c>
      <c r="C9" s="42" t="s">
        <v>194</v>
      </c>
      <c r="D9" s="34">
        <v>63</v>
      </c>
      <c r="E9" s="34">
        <v>20</v>
      </c>
      <c r="F9" s="87">
        <v>1260</v>
      </c>
      <c r="G9" s="41" t="s">
        <v>195</v>
      </c>
    </row>
    <row r="10" spans="1:8" ht="31.5">
      <c r="A10" s="34" t="s">
        <v>4</v>
      </c>
      <c r="B10" s="41" t="s">
        <v>196</v>
      </c>
      <c r="C10" s="42" t="s">
        <v>197</v>
      </c>
      <c r="D10" s="34">
        <v>1</v>
      </c>
      <c r="E10" s="34">
        <v>4235</v>
      </c>
      <c r="F10" s="87">
        <v>4235</v>
      </c>
      <c r="G10" s="41" t="s">
        <v>198</v>
      </c>
    </row>
    <row r="11" spans="1:8" ht="47.25">
      <c r="A11" s="34" t="s">
        <v>5</v>
      </c>
      <c r="B11" s="41" t="s">
        <v>199</v>
      </c>
      <c r="C11" s="42" t="s">
        <v>197</v>
      </c>
      <c r="D11" s="34">
        <v>1</v>
      </c>
      <c r="E11" s="34">
        <v>3025</v>
      </c>
      <c r="F11" s="87">
        <v>3025</v>
      </c>
      <c r="G11" s="41" t="s">
        <v>85</v>
      </c>
    </row>
    <row r="12" spans="1:8">
      <c r="A12" s="34" t="s">
        <v>6</v>
      </c>
      <c r="B12" s="41" t="s">
        <v>87</v>
      </c>
      <c r="C12" s="42" t="s">
        <v>197</v>
      </c>
      <c r="D12" s="34">
        <v>1</v>
      </c>
      <c r="E12" s="34">
        <v>605</v>
      </c>
      <c r="F12" s="87">
        <f>500*1.21</f>
        <v>605</v>
      </c>
      <c r="G12" s="41"/>
    </row>
    <row r="13" spans="1:8" ht="63">
      <c r="A13" s="34" t="s">
        <v>7</v>
      </c>
      <c r="B13" s="41" t="s">
        <v>88</v>
      </c>
      <c r="C13" s="42" t="s">
        <v>197</v>
      </c>
      <c r="D13" s="34">
        <v>1</v>
      </c>
      <c r="E13" s="34">
        <v>424</v>
      </c>
      <c r="F13" s="87">
        <f>350*1.21</f>
        <v>423.5</v>
      </c>
      <c r="G13" s="41"/>
    </row>
    <row r="14" spans="1:8" ht="31.5">
      <c r="A14" s="34" t="s">
        <v>22</v>
      </c>
      <c r="B14" s="41" t="s">
        <v>89</v>
      </c>
      <c r="C14" s="42" t="s">
        <v>194</v>
      </c>
      <c r="D14" s="34">
        <v>25</v>
      </c>
      <c r="E14" s="88">
        <f>F14/D14</f>
        <v>24.2</v>
      </c>
      <c r="F14" s="87">
        <f>500*1.21</f>
        <v>605</v>
      </c>
      <c r="G14" s="41"/>
    </row>
    <row r="15" spans="1:8" ht="31.5">
      <c r="A15" s="34" t="s">
        <v>25</v>
      </c>
      <c r="B15" s="41" t="s">
        <v>90</v>
      </c>
      <c r="C15" s="42" t="s">
        <v>197</v>
      </c>
      <c r="D15" s="34">
        <v>1</v>
      </c>
      <c r="E15" s="34">
        <v>847</v>
      </c>
      <c r="F15" s="87">
        <f>700*1.21</f>
        <v>847</v>
      </c>
      <c r="G15" s="41" t="s">
        <v>200</v>
      </c>
    </row>
    <row r="16" spans="1:8" ht="47.25">
      <c r="A16" s="34" t="s">
        <v>28</v>
      </c>
      <c r="B16" s="41" t="s">
        <v>91</v>
      </c>
      <c r="C16" s="42" t="s">
        <v>197</v>
      </c>
      <c r="D16" s="34">
        <v>1</v>
      </c>
      <c r="E16" s="34">
        <v>2783</v>
      </c>
      <c r="F16" s="87">
        <v>2783</v>
      </c>
      <c r="G16" s="41" t="s">
        <v>201</v>
      </c>
    </row>
    <row r="17" spans="1:8">
      <c r="A17" s="34" t="s">
        <v>30</v>
      </c>
      <c r="B17" s="41" t="s">
        <v>92</v>
      </c>
      <c r="C17" s="42"/>
      <c r="D17" s="34"/>
      <c r="E17" s="34"/>
      <c r="F17" s="87">
        <f>1500*1.21</f>
        <v>1815</v>
      </c>
      <c r="G17" s="41" t="s">
        <v>202</v>
      </c>
    </row>
    <row r="18" spans="1:8" ht="64.5" customHeight="1">
      <c r="A18" s="34" t="s">
        <v>33</v>
      </c>
      <c r="B18" s="41" t="s">
        <v>93</v>
      </c>
      <c r="C18" s="42" t="s">
        <v>194</v>
      </c>
      <c r="D18" s="34">
        <v>15</v>
      </c>
      <c r="E18" s="88">
        <f>F18/D18</f>
        <v>242</v>
      </c>
      <c r="F18" s="87">
        <v>3630</v>
      </c>
      <c r="G18" s="41" t="s">
        <v>94</v>
      </c>
    </row>
    <row r="19" spans="1:8">
      <c r="A19" s="34" t="s">
        <v>36</v>
      </c>
      <c r="B19" s="41" t="s">
        <v>95</v>
      </c>
      <c r="C19" s="42" t="s">
        <v>197</v>
      </c>
      <c r="D19" s="34">
        <v>1</v>
      </c>
      <c r="E19" s="34">
        <v>363</v>
      </c>
      <c r="F19" s="87">
        <f>300*1.21</f>
        <v>363</v>
      </c>
      <c r="G19" s="41" t="s">
        <v>203</v>
      </c>
    </row>
    <row r="20" spans="1:8" ht="47.25">
      <c r="A20" s="34" t="s">
        <v>39</v>
      </c>
      <c r="B20" s="41" t="s">
        <v>96</v>
      </c>
      <c r="C20" s="42" t="s">
        <v>197</v>
      </c>
      <c r="D20" s="34">
        <v>1</v>
      </c>
      <c r="E20" s="34">
        <v>640</v>
      </c>
      <c r="F20" s="87">
        <v>640</v>
      </c>
      <c r="G20" s="41"/>
    </row>
    <row r="21" spans="1:8" ht="31.5">
      <c r="A21" s="34" t="s">
        <v>42</v>
      </c>
      <c r="B21" s="41" t="s">
        <v>209</v>
      </c>
      <c r="C21" s="42" t="s">
        <v>197</v>
      </c>
      <c r="D21" s="34">
        <v>1</v>
      </c>
      <c r="E21" s="34">
        <v>2632</v>
      </c>
      <c r="F21" s="87">
        <v>2632</v>
      </c>
      <c r="G21" s="41" t="s">
        <v>195</v>
      </c>
    </row>
    <row r="22" spans="1:8" customFormat="1">
      <c r="A22" s="204" t="s">
        <v>378</v>
      </c>
      <c r="B22" s="205" t="s">
        <v>379</v>
      </c>
      <c r="C22" s="206" t="s">
        <v>380</v>
      </c>
      <c r="D22" s="34">
        <v>52</v>
      </c>
      <c r="E22" s="34">
        <v>6</v>
      </c>
      <c r="F22" s="87">
        <v>312</v>
      </c>
      <c r="G22" s="41"/>
      <c r="H22" s="29"/>
    </row>
    <row r="23" spans="1:8" customFormat="1" ht="31.5">
      <c r="A23" s="204" t="s">
        <v>381</v>
      </c>
      <c r="B23" s="205" t="s">
        <v>382</v>
      </c>
      <c r="C23" s="206" t="s">
        <v>194</v>
      </c>
      <c r="D23" s="34">
        <v>116</v>
      </c>
      <c r="E23" s="34">
        <v>20</v>
      </c>
      <c r="F23" s="87">
        <v>2320</v>
      </c>
      <c r="G23" s="41" t="s">
        <v>195</v>
      </c>
      <c r="H23" s="29"/>
    </row>
    <row r="24" spans="1:8" ht="47.25">
      <c r="A24" s="34" t="s">
        <v>44</v>
      </c>
      <c r="B24" s="41" t="s">
        <v>208</v>
      </c>
      <c r="C24" s="42" t="s">
        <v>207</v>
      </c>
      <c r="D24" s="34">
        <v>2</v>
      </c>
      <c r="E24" s="34">
        <v>250</v>
      </c>
      <c r="F24" s="87">
        <v>500</v>
      </c>
      <c r="G24" s="41" t="s">
        <v>206</v>
      </c>
    </row>
    <row r="25" spans="1:8" ht="31.5">
      <c r="A25" s="34" t="s">
        <v>54</v>
      </c>
      <c r="B25" s="41" t="s">
        <v>205</v>
      </c>
      <c r="C25" s="42" t="s">
        <v>197</v>
      </c>
      <c r="D25" s="34">
        <v>1</v>
      </c>
      <c r="E25" s="34">
        <v>1500</v>
      </c>
      <c r="F25" s="87">
        <v>1500</v>
      </c>
      <c r="G25" s="41" t="s">
        <v>204</v>
      </c>
    </row>
    <row r="26" spans="1:8">
      <c r="A26" s="91"/>
      <c r="B26" s="248" t="s">
        <v>97</v>
      </c>
      <c r="C26" s="248"/>
      <c r="D26" s="248"/>
      <c r="E26" s="248"/>
      <c r="F26" s="92">
        <f>SUM(F9:F25)-F22-F23</f>
        <v>24863.5</v>
      </c>
      <c r="G26" s="99"/>
    </row>
  </sheetData>
  <mergeCells count="8">
    <mergeCell ref="B26:E26"/>
    <mergeCell ref="A2:B2"/>
    <mergeCell ref="A4:B4"/>
    <mergeCell ref="A3:B3"/>
    <mergeCell ref="A5:G5"/>
    <mergeCell ref="C2:D2"/>
    <mergeCell ref="C3:D3"/>
    <mergeCell ref="C4:D4"/>
  </mergeCells>
  <pageMargins left="0.70866141732283472" right="0.70866141732283472" top="0.74803149606299213" bottom="0.74803149606299213" header="0.31496062992125984" footer="0.31496062992125984"/>
  <pageSetup paperSize="9" scale="66" fitToHeight="2" orientation="portrait"/>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enableFormatConditionsCalculation="0">
    <pageSetUpPr fitToPage="1"/>
  </sheetPr>
  <dimension ref="A1:G25"/>
  <sheetViews>
    <sheetView topLeftCell="A19" workbookViewId="0">
      <selection activeCell="B25" sqref="B25:E25"/>
    </sheetView>
  </sheetViews>
  <sheetFormatPr defaultColWidth="8.875" defaultRowHeight="15"/>
  <cols>
    <col min="1" max="1" width="8.875" style="49"/>
    <col min="2" max="2" width="26.375" style="49" customWidth="1"/>
    <col min="3" max="3" width="14.625" style="49" customWidth="1"/>
    <col min="4" max="4" width="9.625" style="49" customWidth="1"/>
    <col min="5" max="5" width="13.875" style="49" customWidth="1"/>
    <col min="6" max="6" width="16.625" style="49" customWidth="1"/>
    <col min="7" max="7" width="39.875" style="49" customWidth="1"/>
    <col min="8" max="16384" width="8.875" style="49"/>
  </cols>
  <sheetData>
    <row r="1" spans="1:7" ht="15.75">
      <c r="G1" s="4" t="s">
        <v>233</v>
      </c>
    </row>
    <row r="2" spans="1:7">
      <c r="A2" s="254" t="s">
        <v>11</v>
      </c>
      <c r="B2" s="254"/>
      <c r="C2" s="259" t="s">
        <v>105</v>
      </c>
      <c r="D2" s="259"/>
    </row>
    <row r="3" spans="1:7">
      <c r="A3" s="255" t="s">
        <v>14</v>
      </c>
      <c r="B3" s="256"/>
      <c r="C3" s="259" t="s">
        <v>105</v>
      </c>
      <c r="D3" s="259"/>
    </row>
    <row r="4" spans="1:7">
      <c r="A4" s="254" t="s">
        <v>13</v>
      </c>
      <c r="B4" s="254"/>
      <c r="C4" s="259" t="s">
        <v>100</v>
      </c>
      <c r="D4" s="259"/>
    </row>
    <row r="5" spans="1:7">
      <c r="A5" s="137"/>
      <c r="B5" s="137"/>
      <c r="C5" s="138"/>
      <c r="D5" s="138"/>
    </row>
    <row r="6" spans="1:7" ht="33" customHeight="1">
      <c r="A6" s="257" t="s">
        <v>224</v>
      </c>
      <c r="B6" s="257"/>
      <c r="C6" s="257"/>
      <c r="D6" s="257"/>
      <c r="E6" s="257"/>
      <c r="F6" s="257"/>
      <c r="G6" s="257"/>
    </row>
    <row r="7" spans="1:7" ht="15.75">
      <c r="A7" s="50"/>
      <c r="B7" s="50"/>
      <c r="C7" s="50"/>
      <c r="D7" s="50"/>
      <c r="E7" s="50"/>
      <c r="F7" s="50"/>
      <c r="G7" s="51" t="s">
        <v>9</v>
      </c>
    </row>
    <row r="8" spans="1:7" ht="47.25">
      <c r="A8" s="134" t="s">
        <v>0</v>
      </c>
      <c r="B8" s="135" t="s">
        <v>2</v>
      </c>
      <c r="C8" s="135" t="s">
        <v>10</v>
      </c>
      <c r="D8" s="134" t="s">
        <v>1</v>
      </c>
      <c r="E8" s="135" t="s">
        <v>8</v>
      </c>
      <c r="F8" s="136" t="s">
        <v>12</v>
      </c>
      <c r="G8" s="135" t="s">
        <v>15</v>
      </c>
    </row>
    <row r="9" spans="1:7">
      <c r="A9" s="52">
        <v>1</v>
      </c>
      <c r="B9" s="53">
        <v>2</v>
      </c>
      <c r="C9" s="53">
        <v>3</v>
      </c>
      <c r="D9" s="52">
        <v>4</v>
      </c>
      <c r="E9" s="53">
        <v>5</v>
      </c>
      <c r="F9" s="54">
        <v>6</v>
      </c>
      <c r="G9" s="53">
        <v>7</v>
      </c>
    </row>
    <row r="10" spans="1:7" ht="18" customHeight="1">
      <c r="A10" s="149">
        <v>1</v>
      </c>
      <c r="B10" s="150" t="str">
        <f>[1]Sheet1!B5</f>
        <v xml:space="preserve">Vēsturisko fotogrāfiju iegāde </v>
      </c>
      <c r="C10" s="150" t="str">
        <f>[1]Sheet1!C5</f>
        <v>fotogrāfijas</v>
      </c>
      <c r="D10" s="149">
        <f>[1]Sheet1!D5</f>
        <v>20</v>
      </c>
      <c r="E10" s="139">
        <f>[1]Sheet1!E5</f>
        <v>70</v>
      </c>
      <c r="F10" s="139">
        <f>D10*E10</f>
        <v>1400</v>
      </c>
      <c r="G10" s="149" t="s">
        <v>101</v>
      </c>
    </row>
    <row r="11" spans="1:7" ht="50.25" customHeight="1">
      <c r="A11" s="149">
        <v>2</v>
      </c>
      <c r="B11" s="150" t="str">
        <f>[1]Sheet1!B6</f>
        <v>Akka-Laa pārstāvēto autordarbu publicēšana portālā  ilgāk par 30 dienām</v>
      </c>
      <c r="C11" s="150"/>
      <c r="D11" s="149">
        <v>1</v>
      </c>
      <c r="E11" s="139">
        <f>[1]Sheet1!F6</f>
        <v>95</v>
      </c>
      <c r="F11" s="139">
        <f t="shared" ref="F11:F24" si="0">D11*E11</f>
        <v>95</v>
      </c>
      <c r="G11" s="149" t="s">
        <v>102</v>
      </c>
    </row>
    <row r="12" spans="1:7" ht="87.75" customHeight="1">
      <c r="A12" s="149">
        <v>3</v>
      </c>
      <c r="B12" s="150" t="str">
        <f>[1]Sheet1!B7</f>
        <v>Facebook šķirkļa izstrāde oficiālajā Latvijas facebook profilā "If you like Latvia, Latvia likes you", lai popularizētu Latvijas neatkarības atgūšanas vēsturisko nozīmi</v>
      </c>
      <c r="C12" s="150" t="str">
        <f>[1]Sheet1!C7</f>
        <v>šķirklis (interaktīvs risinājums)</v>
      </c>
      <c r="D12" s="149">
        <v>1</v>
      </c>
      <c r="E12" s="139">
        <f>[1]Sheet1!E7</f>
        <v>4267.67</v>
      </c>
      <c r="F12" s="139">
        <f t="shared" si="0"/>
        <v>4267.67</v>
      </c>
      <c r="G12" s="149" t="s">
        <v>101</v>
      </c>
    </row>
    <row r="13" spans="1:7" ht="84.75" customHeight="1">
      <c r="A13" s="149">
        <v>4</v>
      </c>
      <c r="B13" s="150" t="str">
        <f>[1]Sheet1!B8</f>
        <v>Papildus tirāža 2014.gadā LI radītajai brošūrai "From Tribe to Nation ", kurā detalizēti apkopoti 1988-1991.gada notikumi</v>
      </c>
      <c r="C13" s="150" t="str">
        <f>[1]Sheet1!C8</f>
        <v>brošūra</v>
      </c>
      <c r="D13" s="149">
        <f>[1]Sheet1!D8</f>
        <v>5000</v>
      </c>
      <c r="E13" s="139">
        <f>[1]Sheet1!E8</f>
        <v>0.9</v>
      </c>
      <c r="F13" s="139">
        <f t="shared" si="0"/>
        <v>4500</v>
      </c>
      <c r="G13" s="149" t="s">
        <v>102</v>
      </c>
    </row>
    <row r="14" spans="1:7" ht="163.5" customHeight="1">
      <c r="A14" s="149">
        <v>5</v>
      </c>
      <c r="B14" s="150" t="str">
        <f>[1]Sheet1!B9</f>
        <v>Tekstu sagatavošanaValsts oficiālajam portālam www.latvia.eu par Neatkarības deklarācijas pasludināšanas 25. gadadienu angļu valodā</v>
      </c>
      <c r="C14" s="150" t="str">
        <f>[1]Sheet1!C9</f>
        <v>piemaksa</v>
      </c>
      <c r="D14" s="149">
        <f>[1]Sheet1!D9</f>
        <v>1</v>
      </c>
      <c r="E14" s="139">
        <f>[1]Sheet1!E9</f>
        <v>310</v>
      </c>
      <c r="F14" s="139">
        <f t="shared" si="0"/>
        <v>310</v>
      </c>
      <c r="G14" s="150" t="s">
        <v>270</v>
      </c>
    </row>
    <row r="15" spans="1:7" ht="48" customHeight="1">
      <c r="A15" s="149">
        <v>6</v>
      </c>
      <c r="B15" s="150" t="str">
        <f>[1]Sheet1!B10</f>
        <v xml:space="preserve">Portālam www.latvia.eu teksta tulkošana  un rediģēšana franču valodā </v>
      </c>
      <c r="C15" s="150" t="str">
        <f>[1]Sheet1!C10</f>
        <v>lapas</v>
      </c>
      <c r="D15" s="149">
        <f>[1]Sheet1!D10</f>
        <v>3</v>
      </c>
      <c r="E15" s="139">
        <f>[1]Sheet1!E10</f>
        <v>47.01</v>
      </c>
      <c r="F15" s="139">
        <f t="shared" si="0"/>
        <v>141.03</v>
      </c>
      <c r="G15" s="149" t="s">
        <v>102</v>
      </c>
    </row>
    <row r="16" spans="1:7" ht="34.5" customHeight="1">
      <c r="A16" s="149">
        <v>7</v>
      </c>
      <c r="B16" s="150" t="str">
        <f>[1]Sheet1!B11</f>
        <v xml:space="preserve">Portālam www.latvia.eu teksta tulkošana  krievu valodā </v>
      </c>
      <c r="C16" s="150" t="str">
        <f>[1]Sheet1!C11</f>
        <v>lapas</v>
      </c>
      <c r="D16" s="149">
        <f>[1]Sheet1!D11</f>
        <v>3</v>
      </c>
      <c r="E16" s="139">
        <f>[1]Sheet1!E11</f>
        <v>8.6199999999999992</v>
      </c>
      <c r="F16" s="139">
        <f t="shared" si="0"/>
        <v>25.86</v>
      </c>
      <c r="G16" s="149" t="s">
        <v>102</v>
      </c>
    </row>
    <row r="17" spans="1:7" ht="50.25" customHeight="1">
      <c r="A17" s="149">
        <v>8</v>
      </c>
      <c r="B17" s="150" t="str">
        <f>[1]Sheet1!B12</f>
        <v xml:space="preserve">Portālam www.latvia.eu teksta tulkošana  un rediģēšana vācu valodā </v>
      </c>
      <c r="C17" s="150" t="str">
        <f>[1]Sheet1!C12</f>
        <v>lapas</v>
      </c>
      <c r="D17" s="149">
        <f>[1]Sheet1!D12</f>
        <v>3</v>
      </c>
      <c r="E17" s="139">
        <f>[1]Sheet1!E12</f>
        <v>31.87</v>
      </c>
      <c r="F17" s="139">
        <f t="shared" si="0"/>
        <v>95.61</v>
      </c>
      <c r="G17" s="149" t="s">
        <v>102</v>
      </c>
    </row>
    <row r="18" spans="1:7" ht="72.75" customHeight="1">
      <c r="A18" s="149">
        <v>9</v>
      </c>
      <c r="B18" s="150" t="str">
        <f>[1]Sheet1!B13</f>
        <v xml:space="preserve">Brošūras "From Tribe to Nation" tulkošana franču valodā,  lai nodrošinātu informāciju par 1988-1991.gada notikumiem </v>
      </c>
      <c r="C18" s="150" t="str">
        <f>[1]Sheet1!C13</f>
        <v>lapas</v>
      </c>
      <c r="D18" s="149">
        <f>[1]Sheet1!D13</f>
        <v>24</v>
      </c>
      <c r="E18" s="139">
        <f>[1]Sheet1!E13</f>
        <v>47.01</v>
      </c>
      <c r="F18" s="139">
        <f t="shared" si="0"/>
        <v>1128.24</v>
      </c>
      <c r="G18" s="149" t="s">
        <v>102</v>
      </c>
    </row>
    <row r="19" spans="1:7" ht="62.25" customHeight="1">
      <c r="A19" s="149">
        <v>10</v>
      </c>
      <c r="B19" s="150" t="str">
        <f>[1]Sheet1!B15</f>
        <v xml:space="preserve">Brošūras "From Tribe to Nation" tulkošana krievu valodā,  lai nodrošinātu informāciju par 1988.-1991.gada notikumiem </v>
      </c>
      <c r="C19" s="150" t="s">
        <v>104</v>
      </c>
      <c r="D19" s="149">
        <v>24</v>
      </c>
      <c r="E19" s="139">
        <f>[1]Sheet1!E15</f>
        <v>8.6199999999999992</v>
      </c>
      <c r="F19" s="139">
        <f t="shared" si="0"/>
        <v>206.88</v>
      </c>
      <c r="G19" s="149" t="s">
        <v>102</v>
      </c>
    </row>
    <row r="20" spans="1:7" ht="62.25" customHeight="1">
      <c r="A20" s="149">
        <v>11</v>
      </c>
      <c r="B20" s="150" t="str">
        <f>[1]Sheet1!B14</f>
        <v xml:space="preserve">Brošūras "From Tribe to Nation" tulkošana vācu valodā, lai nodrošinātu informāciju par 1988-1991.gada notikumiem </v>
      </c>
      <c r="C20" s="150" t="s">
        <v>104</v>
      </c>
      <c r="D20" s="149">
        <v>24</v>
      </c>
      <c r="E20" s="139">
        <f>[1]Sheet1!E14</f>
        <v>31.87</v>
      </c>
      <c r="F20" s="139">
        <f t="shared" si="0"/>
        <v>764.88</v>
      </c>
      <c r="G20" s="149" t="s">
        <v>102</v>
      </c>
    </row>
    <row r="21" spans="1:7" ht="62.25" customHeight="1">
      <c r="A21" s="149">
        <v>12</v>
      </c>
      <c r="B21" s="150" t="str">
        <f>[1]Sheet1!B16</f>
        <v>Brošūras "From Tribe to Nation" maketa sagatavošana franču, krievu un vācu valodas versijām</v>
      </c>
      <c r="C21" s="150" t="str">
        <f>[1]Sheet1!C16</f>
        <v>maketi</v>
      </c>
      <c r="D21" s="149">
        <v>3</v>
      </c>
      <c r="E21" s="139">
        <f>[1]Sheet1!E16</f>
        <v>1286</v>
      </c>
      <c r="F21" s="139">
        <f t="shared" si="0"/>
        <v>3858</v>
      </c>
      <c r="G21" s="149" t="s">
        <v>102</v>
      </c>
    </row>
    <row r="22" spans="1:7" ht="46.5" customHeight="1">
      <c r="A22" s="149">
        <v>13</v>
      </c>
      <c r="B22" s="150" t="str">
        <f>[1]Sheet1!B17</f>
        <v>Projekta vadība un administrēšana</v>
      </c>
      <c r="C22" s="150" t="str">
        <f>[1]Sheet1!C17</f>
        <v>piemaksa</v>
      </c>
      <c r="D22" s="149">
        <v>2</v>
      </c>
      <c r="E22" s="139">
        <f>[1]Sheet1!E17</f>
        <v>358</v>
      </c>
      <c r="F22" s="139">
        <f t="shared" si="0"/>
        <v>716</v>
      </c>
      <c r="G22" s="149" t="s">
        <v>103</v>
      </c>
    </row>
    <row r="23" spans="1:7" ht="110.25">
      <c r="A23" s="20">
        <v>14</v>
      </c>
      <c r="B23" s="128" t="s">
        <v>383</v>
      </c>
      <c r="C23" s="128" t="s">
        <v>186</v>
      </c>
      <c r="D23" s="20">
        <v>6</v>
      </c>
      <c r="E23" s="140">
        <v>500</v>
      </c>
      <c r="F23" s="141">
        <f t="shared" si="0"/>
        <v>3000</v>
      </c>
      <c r="G23" s="20" t="s">
        <v>102</v>
      </c>
    </row>
    <row r="24" spans="1:7" ht="126">
      <c r="A24" s="20">
        <v>15</v>
      </c>
      <c r="B24" s="128" t="s">
        <v>384</v>
      </c>
      <c r="C24" s="128" t="s">
        <v>187</v>
      </c>
      <c r="D24" s="20">
        <v>12</v>
      </c>
      <c r="E24" s="20">
        <v>70</v>
      </c>
      <c r="F24" s="141">
        <f t="shared" si="0"/>
        <v>840</v>
      </c>
      <c r="G24" s="20" t="s">
        <v>102</v>
      </c>
    </row>
    <row r="25" spans="1:7" ht="15.75">
      <c r="A25" s="207"/>
      <c r="B25" s="258" t="s">
        <v>97</v>
      </c>
      <c r="C25" s="258"/>
      <c r="D25" s="258"/>
      <c r="E25" s="258"/>
      <c r="F25" s="71">
        <f>SUM(F10:F24)</f>
        <v>21349.17</v>
      </c>
      <c r="G25" s="207"/>
    </row>
  </sheetData>
  <mergeCells count="8">
    <mergeCell ref="A2:B2"/>
    <mergeCell ref="A3:B3"/>
    <mergeCell ref="A4:B4"/>
    <mergeCell ref="A6:G6"/>
    <mergeCell ref="B25:E25"/>
    <mergeCell ref="C2:D2"/>
    <mergeCell ref="C3:D3"/>
    <mergeCell ref="C4:D4"/>
  </mergeCells>
  <pageMargins left="0.70866141732283472" right="0.70866141732283472" top="0.74803149606299213" bottom="0.74803149606299213" header="0.31496062992125984" footer="0.31496062992125984"/>
  <pageSetup paperSize="9" scale="68" fitToHeight="0"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sheetPr enableFormatConditionsCalculation="0">
    <pageSetUpPr fitToPage="1"/>
  </sheetPr>
  <dimension ref="A1:H41"/>
  <sheetViews>
    <sheetView workbookViewId="0">
      <selection activeCell="M9" sqref="M9"/>
    </sheetView>
  </sheetViews>
  <sheetFormatPr defaultColWidth="8.875" defaultRowHeight="15.75"/>
  <cols>
    <col min="1" max="1" width="7.125" customWidth="1"/>
    <col min="2" max="2" width="15.625" customWidth="1"/>
    <col min="3" max="3" width="18.5" customWidth="1"/>
    <col min="4" max="4" width="15.125" customWidth="1"/>
    <col min="5" max="5" width="13.125" customWidth="1"/>
    <col min="6" max="6" width="19" customWidth="1"/>
    <col min="7" max="7" width="18.625" customWidth="1"/>
  </cols>
  <sheetData>
    <row r="1" spans="1:8">
      <c r="G1" s="4" t="s">
        <v>234</v>
      </c>
      <c r="H1" s="4"/>
    </row>
    <row r="2" spans="1:8" ht="42" customHeight="1">
      <c r="A2" s="260" t="s">
        <v>11</v>
      </c>
      <c r="B2" s="260"/>
      <c r="C2" s="28" t="s">
        <v>106</v>
      </c>
    </row>
    <row r="3" spans="1:8" ht="34.5" customHeight="1">
      <c r="A3" s="261" t="s">
        <v>14</v>
      </c>
      <c r="B3" s="262"/>
      <c r="C3" s="28" t="s">
        <v>106</v>
      </c>
    </row>
    <row r="4" spans="1:8" ht="33" customHeight="1">
      <c r="A4" s="260" t="s">
        <v>13</v>
      </c>
      <c r="B4" s="260"/>
      <c r="C4" s="27" t="s">
        <v>74</v>
      </c>
    </row>
    <row r="5" spans="1:8" ht="85.5" customHeight="1">
      <c r="A5" s="234" t="s">
        <v>107</v>
      </c>
      <c r="B5" s="234"/>
      <c r="C5" s="234"/>
      <c r="D5" s="234"/>
      <c r="E5" s="234"/>
      <c r="F5" s="234"/>
      <c r="G5" s="234"/>
    </row>
    <row r="6" spans="1:8" ht="34.5" customHeight="1">
      <c r="A6" s="9"/>
      <c r="B6" s="9"/>
      <c r="C6" s="9"/>
      <c r="D6" s="9"/>
      <c r="E6" s="9"/>
      <c r="F6" s="9"/>
      <c r="G6" s="6" t="s">
        <v>9</v>
      </c>
      <c r="H6" s="4"/>
    </row>
    <row r="7" spans="1:8" s="2" customFormat="1" ht="46.5" customHeight="1">
      <c r="A7" s="1" t="s">
        <v>0</v>
      </c>
      <c r="B7" s="3" t="s">
        <v>2</v>
      </c>
      <c r="C7" s="3" t="s">
        <v>10</v>
      </c>
      <c r="D7" s="1" t="s">
        <v>1</v>
      </c>
      <c r="E7" s="3" t="s">
        <v>8</v>
      </c>
      <c r="F7" s="5" t="s">
        <v>12</v>
      </c>
      <c r="G7" s="3" t="s">
        <v>15</v>
      </c>
    </row>
    <row r="8" spans="1:8" s="7" customFormat="1" ht="18.75" customHeight="1">
      <c r="A8" s="55">
        <v>1</v>
      </c>
      <c r="B8" s="56">
        <v>2</v>
      </c>
      <c r="C8" s="56">
        <v>3</v>
      </c>
      <c r="D8" s="55">
        <v>4</v>
      </c>
      <c r="E8" s="56">
        <v>5</v>
      </c>
      <c r="F8" s="57">
        <v>6</v>
      </c>
      <c r="G8" s="56">
        <v>7</v>
      </c>
    </row>
    <row r="9" spans="1:8" s="166" customFormat="1" ht="47.25">
      <c r="A9" s="164" t="s">
        <v>3</v>
      </c>
      <c r="B9" s="179" t="s">
        <v>108</v>
      </c>
      <c r="C9" s="164"/>
      <c r="D9" s="164"/>
      <c r="E9" s="164"/>
      <c r="F9" s="165">
        <f>F10+F11+F12+F13+F14+F15+F16+F17+F18+F19+F20+F21</f>
        <v>21000</v>
      </c>
      <c r="G9" s="164"/>
    </row>
    <row r="10" spans="1:8" ht="63">
      <c r="A10" s="73" t="s">
        <v>277</v>
      </c>
      <c r="B10" s="28" t="s">
        <v>276</v>
      </c>
      <c r="C10" s="27" t="s">
        <v>117</v>
      </c>
      <c r="D10" s="27">
        <v>2</v>
      </c>
      <c r="E10" s="27">
        <v>600</v>
      </c>
      <c r="F10" s="58">
        <v>1200</v>
      </c>
      <c r="G10" s="28" t="s">
        <v>278</v>
      </c>
    </row>
    <row r="11" spans="1:8" ht="173.25">
      <c r="A11" s="27" t="s">
        <v>279</v>
      </c>
      <c r="B11" s="28" t="s">
        <v>280</v>
      </c>
      <c r="C11" s="27" t="s">
        <v>117</v>
      </c>
      <c r="D11" s="27">
        <v>3</v>
      </c>
      <c r="E11" s="27">
        <v>600</v>
      </c>
      <c r="F11" s="58">
        <v>1800</v>
      </c>
      <c r="G11" s="27">
        <v>1150</v>
      </c>
    </row>
    <row r="12" spans="1:8" ht="157.5">
      <c r="A12" s="27" t="s">
        <v>281</v>
      </c>
      <c r="B12" s="28" t="s">
        <v>282</v>
      </c>
      <c r="C12" s="27" t="s">
        <v>117</v>
      </c>
      <c r="D12" s="27">
        <v>3</v>
      </c>
      <c r="E12" s="27">
        <v>1000</v>
      </c>
      <c r="F12" s="58">
        <v>3000</v>
      </c>
      <c r="G12" s="27">
        <v>1150</v>
      </c>
    </row>
    <row r="13" spans="1:8" ht="94.5">
      <c r="A13" s="27" t="s">
        <v>283</v>
      </c>
      <c r="B13" s="28" t="s">
        <v>284</v>
      </c>
      <c r="C13" s="27" t="s">
        <v>117</v>
      </c>
      <c r="D13" s="27">
        <v>3</v>
      </c>
      <c r="E13" s="27">
        <v>1000</v>
      </c>
      <c r="F13" s="58">
        <v>3000</v>
      </c>
      <c r="G13" s="27">
        <v>1150</v>
      </c>
    </row>
    <row r="14" spans="1:8" ht="157.5">
      <c r="A14" s="27" t="s">
        <v>285</v>
      </c>
      <c r="B14" s="28" t="s">
        <v>286</v>
      </c>
      <c r="C14" s="27" t="s">
        <v>117</v>
      </c>
      <c r="D14" s="27">
        <v>1</v>
      </c>
      <c r="E14" s="27">
        <v>1200</v>
      </c>
      <c r="F14" s="58">
        <v>1200</v>
      </c>
      <c r="G14" s="27">
        <v>1150</v>
      </c>
    </row>
    <row r="15" spans="1:8" ht="145.5" customHeight="1">
      <c r="A15" s="27" t="s">
        <v>287</v>
      </c>
      <c r="B15" s="28" t="s">
        <v>288</v>
      </c>
      <c r="C15" s="27" t="s">
        <v>117</v>
      </c>
      <c r="D15" s="27">
        <v>3</v>
      </c>
      <c r="E15" s="27">
        <v>400</v>
      </c>
      <c r="F15" s="58">
        <v>1200</v>
      </c>
      <c r="G15" s="27">
        <v>1150</v>
      </c>
    </row>
    <row r="16" spans="1:8" ht="63">
      <c r="A16" s="27" t="s">
        <v>289</v>
      </c>
      <c r="B16" s="28" t="s">
        <v>290</v>
      </c>
      <c r="C16" s="27" t="s">
        <v>117</v>
      </c>
      <c r="D16" s="27">
        <v>4</v>
      </c>
      <c r="E16" s="27">
        <v>500</v>
      </c>
      <c r="F16" s="58">
        <v>2000</v>
      </c>
      <c r="G16" s="28" t="s">
        <v>301</v>
      </c>
    </row>
    <row r="17" spans="1:7" ht="94.5">
      <c r="A17" s="27" t="s">
        <v>291</v>
      </c>
      <c r="B17" s="167" t="s">
        <v>292</v>
      </c>
      <c r="C17" s="65" t="s">
        <v>117</v>
      </c>
      <c r="D17" s="27">
        <v>4</v>
      </c>
      <c r="E17" s="27">
        <v>450</v>
      </c>
      <c r="F17" s="58">
        <v>1800</v>
      </c>
      <c r="G17" s="27">
        <v>1150</v>
      </c>
    </row>
    <row r="18" spans="1:7" ht="78.75">
      <c r="A18" s="27" t="s">
        <v>293</v>
      </c>
      <c r="B18" s="167" t="s">
        <v>294</v>
      </c>
      <c r="C18" s="65" t="s">
        <v>117</v>
      </c>
      <c r="D18" s="27">
        <v>4</v>
      </c>
      <c r="E18" s="27">
        <v>450</v>
      </c>
      <c r="F18" s="58">
        <v>1800</v>
      </c>
      <c r="G18" s="27">
        <v>2239</v>
      </c>
    </row>
    <row r="19" spans="1:7" ht="47.25">
      <c r="A19" s="27" t="s">
        <v>295</v>
      </c>
      <c r="B19" s="167" t="s">
        <v>296</v>
      </c>
      <c r="C19" s="65" t="s">
        <v>117</v>
      </c>
      <c r="D19" s="27">
        <v>2</v>
      </c>
      <c r="E19" s="27">
        <v>300</v>
      </c>
      <c r="F19" s="58">
        <v>600</v>
      </c>
      <c r="G19" s="27">
        <v>1150</v>
      </c>
    </row>
    <row r="20" spans="1:7" ht="47.25">
      <c r="A20" s="27" t="s">
        <v>297</v>
      </c>
      <c r="B20" s="167" t="s">
        <v>298</v>
      </c>
      <c r="C20" s="65" t="s">
        <v>117</v>
      </c>
      <c r="D20" s="27">
        <v>1</v>
      </c>
      <c r="E20" s="27">
        <v>1000</v>
      </c>
      <c r="F20" s="58">
        <v>1000</v>
      </c>
      <c r="G20" s="27">
        <v>1150</v>
      </c>
    </row>
    <row r="21" spans="1:7" ht="47.25">
      <c r="A21" s="27" t="s">
        <v>299</v>
      </c>
      <c r="B21" s="167" t="s">
        <v>300</v>
      </c>
      <c r="C21" s="65" t="s">
        <v>117</v>
      </c>
      <c r="D21" s="27">
        <v>4</v>
      </c>
      <c r="E21" s="27">
        <v>600</v>
      </c>
      <c r="F21" s="58">
        <v>2400</v>
      </c>
      <c r="G21" s="28" t="s">
        <v>302</v>
      </c>
    </row>
    <row r="22" spans="1:7" s="166" customFormat="1" ht="31.5">
      <c r="A22" s="164" t="s">
        <v>4</v>
      </c>
      <c r="B22" s="179" t="s">
        <v>109</v>
      </c>
      <c r="C22" s="164"/>
      <c r="D22" s="164"/>
      <c r="E22" s="164"/>
      <c r="F22" s="165">
        <f>F23+F24+F25+F26++F27+F28+F29+F30+F31+F32</f>
        <v>14300</v>
      </c>
      <c r="G22" s="164"/>
    </row>
    <row r="23" spans="1:7" ht="63">
      <c r="A23" s="27" t="s">
        <v>303</v>
      </c>
      <c r="B23" s="174" t="s">
        <v>304</v>
      </c>
      <c r="C23" s="28" t="s">
        <v>305</v>
      </c>
      <c r="D23" s="27"/>
      <c r="E23" s="27"/>
      <c r="F23" s="58">
        <v>200</v>
      </c>
      <c r="G23" s="27">
        <v>2390</v>
      </c>
    </row>
    <row r="24" spans="1:7" ht="102" customHeight="1">
      <c r="A24" s="27" t="s">
        <v>343</v>
      </c>
      <c r="B24" s="167" t="s">
        <v>312</v>
      </c>
      <c r="C24" s="28" t="s">
        <v>313</v>
      </c>
      <c r="D24" s="27">
        <v>1</v>
      </c>
      <c r="E24" s="27">
        <v>1200</v>
      </c>
      <c r="F24" s="58">
        <v>1200</v>
      </c>
      <c r="G24" s="27">
        <v>2239</v>
      </c>
    </row>
    <row r="25" spans="1:7" ht="47.25">
      <c r="A25" s="27" t="s">
        <v>306</v>
      </c>
      <c r="B25" s="167" t="s">
        <v>315</v>
      </c>
      <c r="C25" s="27"/>
      <c r="D25" s="27"/>
      <c r="E25" s="27"/>
      <c r="F25" s="58">
        <v>500</v>
      </c>
      <c r="G25" s="27">
        <v>2239</v>
      </c>
    </row>
    <row r="26" spans="1:7">
      <c r="A26" s="27" t="s">
        <v>311</v>
      </c>
      <c r="B26" s="167" t="s">
        <v>223</v>
      </c>
      <c r="C26" s="27" t="s">
        <v>317</v>
      </c>
      <c r="D26" s="27">
        <v>1</v>
      </c>
      <c r="E26" s="27">
        <v>2000</v>
      </c>
      <c r="F26" s="58">
        <v>2000</v>
      </c>
      <c r="G26" s="27">
        <v>2350</v>
      </c>
    </row>
    <row r="27" spans="1:7" ht="31.5">
      <c r="A27" s="27" t="s">
        <v>314</v>
      </c>
      <c r="B27" s="167" t="s">
        <v>324</v>
      </c>
      <c r="C27" s="27" t="s">
        <v>325</v>
      </c>
      <c r="D27" s="27">
        <v>20</v>
      </c>
      <c r="E27" s="27">
        <v>25</v>
      </c>
      <c r="F27" s="58">
        <v>500</v>
      </c>
      <c r="G27" s="27">
        <v>2390</v>
      </c>
    </row>
    <row r="28" spans="1:7" ht="149.25" customHeight="1">
      <c r="A28" s="27" t="s">
        <v>316</v>
      </c>
      <c r="B28" s="167" t="s">
        <v>327</v>
      </c>
      <c r="C28" s="27" t="s">
        <v>308</v>
      </c>
      <c r="D28" s="27"/>
      <c r="E28" s="27"/>
      <c r="F28" s="58">
        <v>800</v>
      </c>
      <c r="G28" s="27">
        <v>2390</v>
      </c>
    </row>
    <row r="29" spans="1:7" ht="63">
      <c r="A29" s="27" t="s">
        <v>318</v>
      </c>
      <c r="B29" s="167" t="s">
        <v>328</v>
      </c>
      <c r="C29" s="27" t="s">
        <v>308</v>
      </c>
      <c r="D29" s="27"/>
      <c r="E29" s="27"/>
      <c r="F29" s="58">
        <v>300</v>
      </c>
      <c r="G29" s="27">
        <v>2350</v>
      </c>
    </row>
    <row r="30" spans="1:7" ht="47.25">
      <c r="A30" s="27" t="s">
        <v>323</v>
      </c>
      <c r="B30" s="167" t="s">
        <v>329</v>
      </c>
      <c r="C30" s="27" t="s">
        <v>330</v>
      </c>
      <c r="D30" s="27">
        <v>3</v>
      </c>
      <c r="E30" s="27">
        <v>900</v>
      </c>
      <c r="F30" s="58">
        <v>1800</v>
      </c>
      <c r="G30" s="27">
        <v>2249</v>
      </c>
    </row>
    <row r="31" spans="1:7" ht="78.75">
      <c r="A31" s="27" t="s">
        <v>326</v>
      </c>
      <c r="B31" s="167" t="s">
        <v>331</v>
      </c>
      <c r="C31" s="27" t="s">
        <v>332</v>
      </c>
      <c r="D31" s="27">
        <v>1</v>
      </c>
      <c r="E31" s="27">
        <v>1000</v>
      </c>
      <c r="F31" s="58">
        <v>1000</v>
      </c>
      <c r="G31" s="27">
        <v>2243</v>
      </c>
    </row>
    <row r="32" spans="1:7" ht="63">
      <c r="A32" s="27" t="s">
        <v>333</v>
      </c>
      <c r="B32" s="167" t="s">
        <v>334</v>
      </c>
      <c r="C32" s="27" t="s">
        <v>335</v>
      </c>
      <c r="D32" s="27">
        <v>10</v>
      </c>
      <c r="E32" s="27">
        <v>600</v>
      </c>
      <c r="F32" s="58">
        <v>6000</v>
      </c>
      <c r="G32" s="27">
        <v>2239</v>
      </c>
    </row>
    <row r="33" spans="1:7" s="166" customFormat="1" ht="31.5">
      <c r="A33" s="177" t="s">
        <v>5</v>
      </c>
      <c r="B33" s="178" t="s">
        <v>223</v>
      </c>
      <c r="C33" s="164"/>
      <c r="D33" s="164"/>
      <c r="E33" s="164"/>
      <c r="F33" s="165">
        <f>F34+F37</f>
        <v>8000</v>
      </c>
      <c r="G33" s="164"/>
    </row>
    <row r="34" spans="1:7" ht="63.75" customHeight="1">
      <c r="A34" s="27" t="s">
        <v>336</v>
      </c>
      <c r="B34" s="167" t="s">
        <v>307</v>
      </c>
      <c r="C34" s="27" t="s">
        <v>308</v>
      </c>
      <c r="D34" s="27"/>
      <c r="E34" s="27"/>
      <c r="F34" s="58">
        <v>5000</v>
      </c>
      <c r="G34" s="27">
        <v>5239</v>
      </c>
    </row>
    <row r="35" spans="1:7" s="170" customFormat="1" ht="18" customHeight="1">
      <c r="A35" s="168" t="s">
        <v>337</v>
      </c>
      <c r="B35" s="175" t="s">
        <v>309</v>
      </c>
      <c r="C35" s="168" t="s">
        <v>308</v>
      </c>
      <c r="D35" s="168">
        <v>2</v>
      </c>
      <c r="E35" s="168">
        <v>1500</v>
      </c>
      <c r="F35" s="169">
        <v>3000</v>
      </c>
      <c r="G35" s="168"/>
    </row>
    <row r="36" spans="1:7" s="170" customFormat="1" ht="18.75" customHeight="1">
      <c r="A36" s="168" t="s">
        <v>338</v>
      </c>
      <c r="B36" s="175" t="s">
        <v>310</v>
      </c>
      <c r="C36" s="168" t="s">
        <v>308</v>
      </c>
      <c r="D36" s="168">
        <v>1</v>
      </c>
      <c r="E36" s="168">
        <v>2000</v>
      </c>
      <c r="F36" s="169">
        <v>2000</v>
      </c>
      <c r="G36" s="168"/>
    </row>
    <row r="37" spans="1:7" ht="31.5">
      <c r="A37" s="27" t="s">
        <v>339</v>
      </c>
      <c r="B37" s="167" t="s">
        <v>319</v>
      </c>
      <c r="C37" s="27"/>
      <c r="D37" s="27"/>
      <c r="E37" s="27"/>
      <c r="F37" s="58">
        <v>3000</v>
      </c>
      <c r="G37" s="27">
        <v>5238</v>
      </c>
    </row>
    <row r="38" spans="1:7" ht="63">
      <c r="A38" s="171" t="s">
        <v>340</v>
      </c>
      <c r="B38" s="176" t="s">
        <v>320</v>
      </c>
      <c r="C38" s="171" t="s">
        <v>308</v>
      </c>
      <c r="D38" s="171">
        <v>3</v>
      </c>
      <c r="E38" s="171">
        <v>700</v>
      </c>
      <c r="F38" s="172">
        <v>2100</v>
      </c>
      <c r="G38" s="27"/>
    </row>
    <row r="39" spans="1:7" ht="63">
      <c r="A39" s="171" t="s">
        <v>341</v>
      </c>
      <c r="B39" s="176" t="s">
        <v>321</v>
      </c>
      <c r="C39" s="171" t="s">
        <v>308</v>
      </c>
      <c r="D39" s="171">
        <v>4</v>
      </c>
      <c r="E39" s="171">
        <v>180</v>
      </c>
      <c r="F39" s="172">
        <v>720</v>
      </c>
      <c r="G39" s="27"/>
    </row>
    <row r="40" spans="1:7">
      <c r="A40" s="171" t="s">
        <v>342</v>
      </c>
      <c r="B40" s="176" t="s">
        <v>322</v>
      </c>
      <c r="C40" s="171" t="s">
        <v>308</v>
      </c>
      <c r="D40" s="171">
        <v>4</v>
      </c>
      <c r="E40" s="171">
        <v>45</v>
      </c>
      <c r="F40" s="172">
        <v>180</v>
      </c>
      <c r="G40" s="27"/>
    </row>
    <row r="41" spans="1:7">
      <c r="A41" s="173"/>
      <c r="B41" s="263" t="s">
        <v>97</v>
      </c>
      <c r="C41" s="263"/>
      <c r="D41" s="263"/>
      <c r="E41" s="263"/>
      <c r="F41" s="208">
        <f>F33+F22+F9</f>
        <v>43300</v>
      </c>
      <c r="G41" s="59"/>
    </row>
  </sheetData>
  <mergeCells count="5">
    <mergeCell ref="A2:B2"/>
    <mergeCell ref="A3:B3"/>
    <mergeCell ref="A4:B4"/>
    <mergeCell ref="A5:G5"/>
    <mergeCell ref="B41:E41"/>
  </mergeCells>
  <pageMargins left="0.7" right="0.7" top="0.75" bottom="0.75" header="0.3" footer="0.3"/>
  <pageSetup paperSize="9" scale="76"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sheetPr enableFormatConditionsCalculation="0">
    <pageSetUpPr fitToPage="1"/>
  </sheetPr>
  <dimension ref="A1:H19"/>
  <sheetViews>
    <sheetView workbookViewId="0">
      <selection activeCell="K16" sqref="K16"/>
    </sheetView>
  </sheetViews>
  <sheetFormatPr defaultColWidth="8.875" defaultRowHeight="15.75"/>
  <cols>
    <col min="1" max="1" width="7.125" customWidth="1"/>
    <col min="2" max="2" width="15.625" customWidth="1"/>
    <col min="3" max="3" width="13.875" customWidth="1"/>
    <col min="4" max="4" width="15.125" customWidth="1"/>
    <col min="5" max="5" width="13.125" customWidth="1"/>
    <col min="6" max="6" width="19" customWidth="1"/>
    <col min="7" max="7" width="20.625" customWidth="1"/>
  </cols>
  <sheetData>
    <row r="1" spans="1:8">
      <c r="G1" s="4" t="s">
        <v>235</v>
      </c>
      <c r="H1" s="4"/>
    </row>
    <row r="2" spans="1:8" ht="51.75" customHeight="1">
      <c r="A2" s="260" t="s">
        <v>11</v>
      </c>
      <c r="B2" s="260"/>
      <c r="C2" s="28" t="s">
        <v>106</v>
      </c>
    </row>
    <row r="3" spans="1:8" ht="49.5" customHeight="1">
      <c r="A3" s="261" t="s">
        <v>14</v>
      </c>
      <c r="B3" s="262"/>
      <c r="C3" s="28" t="s">
        <v>106</v>
      </c>
    </row>
    <row r="4" spans="1:8" ht="33" customHeight="1">
      <c r="A4" s="260" t="s">
        <v>13</v>
      </c>
      <c r="B4" s="260"/>
      <c r="C4" s="27" t="s">
        <v>74</v>
      </c>
    </row>
    <row r="5" spans="1:8" ht="90" customHeight="1">
      <c r="A5" s="234" t="s">
        <v>190</v>
      </c>
      <c r="B5" s="234"/>
      <c r="C5" s="234"/>
      <c r="D5" s="234"/>
      <c r="E5" s="234"/>
      <c r="F5" s="234"/>
      <c r="G5" s="234"/>
    </row>
    <row r="6" spans="1:8" ht="34.5" customHeight="1">
      <c r="A6" s="22"/>
      <c r="B6" s="22"/>
      <c r="C6" s="22"/>
      <c r="D6" s="22"/>
      <c r="E6" s="22"/>
      <c r="F6" s="22"/>
      <c r="G6" s="6" t="s">
        <v>9</v>
      </c>
      <c r="H6" s="4"/>
    </row>
    <row r="7" spans="1:8" s="2" customFormat="1" ht="46.5" customHeight="1">
      <c r="A7" s="1" t="s">
        <v>0</v>
      </c>
      <c r="B7" s="3" t="s">
        <v>2</v>
      </c>
      <c r="C7" s="3" t="s">
        <v>10</v>
      </c>
      <c r="D7" s="1" t="s">
        <v>1</v>
      </c>
      <c r="E7" s="3" t="s">
        <v>8</v>
      </c>
      <c r="F7" s="5" t="s">
        <v>12</v>
      </c>
      <c r="G7" s="3" t="s">
        <v>15</v>
      </c>
    </row>
    <row r="8" spans="1:8" s="7" customFormat="1" ht="18.75" customHeight="1">
      <c r="A8" s="55">
        <v>1</v>
      </c>
      <c r="B8" s="56">
        <v>2</v>
      </c>
      <c r="C8" s="56">
        <v>3</v>
      </c>
      <c r="D8" s="55">
        <v>4</v>
      </c>
      <c r="E8" s="56">
        <v>5</v>
      </c>
      <c r="F8" s="57">
        <v>6</v>
      </c>
      <c r="G8" s="56">
        <v>7</v>
      </c>
    </row>
    <row r="9" spans="1:8" ht="31.5">
      <c r="A9" s="27" t="s">
        <v>3</v>
      </c>
      <c r="B9" s="28" t="s">
        <v>189</v>
      </c>
      <c r="C9" s="28" t="s">
        <v>188</v>
      </c>
      <c r="D9" s="27"/>
      <c r="E9" s="84"/>
      <c r="F9" s="58">
        <f>F10+F11+F12+F13+F14+F15+F16+F17+F18</f>
        <v>15000</v>
      </c>
      <c r="G9" s="27" t="s">
        <v>353</v>
      </c>
    </row>
    <row r="10" spans="1:8" ht="30">
      <c r="A10" s="185" t="s">
        <v>277</v>
      </c>
      <c r="B10" s="180" t="s">
        <v>344</v>
      </c>
      <c r="C10" s="181" t="s">
        <v>194</v>
      </c>
      <c r="D10" s="182">
        <v>30</v>
      </c>
      <c r="E10" s="183">
        <v>50</v>
      </c>
      <c r="F10" s="184">
        <f>D10*E10</f>
        <v>1500</v>
      </c>
      <c r="G10" s="27"/>
      <c r="H10" s="29"/>
    </row>
    <row r="11" spans="1:8" ht="30">
      <c r="A11" s="185" t="s">
        <v>279</v>
      </c>
      <c r="B11" s="180" t="s">
        <v>345</v>
      </c>
      <c r="C11" s="181" t="s">
        <v>194</v>
      </c>
      <c r="D11" s="182">
        <v>40</v>
      </c>
      <c r="E11" s="183">
        <v>30</v>
      </c>
      <c r="F11" s="184">
        <f t="shared" ref="F11:F18" si="0">D11*E11</f>
        <v>1200</v>
      </c>
      <c r="G11" s="27"/>
      <c r="H11" s="29"/>
    </row>
    <row r="12" spans="1:8">
      <c r="A12" s="185" t="s">
        <v>281</v>
      </c>
      <c r="B12" s="180" t="s">
        <v>346</v>
      </c>
      <c r="C12" s="181" t="s">
        <v>194</v>
      </c>
      <c r="D12" s="182">
        <v>30</v>
      </c>
      <c r="E12" s="183">
        <v>20</v>
      </c>
      <c r="F12" s="184">
        <f t="shared" si="0"/>
        <v>600</v>
      </c>
      <c r="G12" s="27"/>
      <c r="H12" s="29"/>
    </row>
    <row r="13" spans="1:8">
      <c r="A13" s="185" t="s">
        <v>283</v>
      </c>
      <c r="B13" s="180" t="s">
        <v>347</v>
      </c>
      <c r="C13" s="181" t="s">
        <v>197</v>
      </c>
      <c r="D13" s="182">
        <v>150</v>
      </c>
      <c r="E13" s="183">
        <v>10</v>
      </c>
      <c r="F13" s="184">
        <f t="shared" si="0"/>
        <v>1500</v>
      </c>
      <c r="G13" s="27"/>
      <c r="H13" s="29"/>
    </row>
    <row r="14" spans="1:8">
      <c r="A14" s="185" t="s">
        <v>287</v>
      </c>
      <c r="B14" s="180" t="s">
        <v>348</v>
      </c>
      <c r="C14" s="181" t="s">
        <v>117</v>
      </c>
      <c r="D14" s="182">
        <v>1</v>
      </c>
      <c r="E14" s="183">
        <v>1500</v>
      </c>
      <c r="F14" s="184">
        <f t="shared" si="0"/>
        <v>1500</v>
      </c>
      <c r="G14" s="27"/>
      <c r="H14" s="29"/>
    </row>
    <row r="15" spans="1:8">
      <c r="A15" s="185" t="s">
        <v>287</v>
      </c>
      <c r="B15" s="185" t="s">
        <v>349</v>
      </c>
      <c r="C15" s="181" t="s">
        <v>117</v>
      </c>
      <c r="D15" s="182">
        <v>1</v>
      </c>
      <c r="E15" s="183">
        <v>650</v>
      </c>
      <c r="F15" s="184">
        <f t="shared" si="0"/>
        <v>650</v>
      </c>
      <c r="G15" s="27"/>
      <c r="H15" s="29"/>
    </row>
    <row r="16" spans="1:8" ht="30">
      <c r="A16" s="185" t="s">
        <v>289</v>
      </c>
      <c r="B16" s="186" t="s">
        <v>350</v>
      </c>
      <c r="C16" s="181"/>
      <c r="D16" s="182"/>
      <c r="E16" s="183"/>
      <c r="F16" s="184">
        <v>400</v>
      </c>
      <c r="G16" s="27"/>
      <c r="H16" s="29"/>
    </row>
    <row r="17" spans="1:8" ht="30">
      <c r="A17" s="185" t="s">
        <v>291</v>
      </c>
      <c r="B17" s="180" t="s">
        <v>351</v>
      </c>
      <c r="C17" s="181" t="s">
        <v>194</v>
      </c>
      <c r="D17" s="182">
        <v>40</v>
      </c>
      <c r="E17" s="183">
        <v>150</v>
      </c>
      <c r="F17" s="184">
        <f t="shared" si="0"/>
        <v>6000</v>
      </c>
      <c r="G17" s="27"/>
      <c r="H17" s="29"/>
    </row>
    <row r="18" spans="1:8" ht="30">
      <c r="A18" s="185" t="s">
        <v>293</v>
      </c>
      <c r="B18" s="187" t="s">
        <v>352</v>
      </c>
      <c r="C18" s="181" t="s">
        <v>197</v>
      </c>
      <c r="D18" s="182">
        <v>1</v>
      </c>
      <c r="E18" s="183">
        <v>1650</v>
      </c>
      <c r="F18" s="184">
        <f t="shared" si="0"/>
        <v>1650</v>
      </c>
      <c r="G18" s="27"/>
      <c r="H18" s="29"/>
    </row>
    <row r="19" spans="1:8">
      <c r="A19" s="59"/>
      <c r="B19" s="264" t="s">
        <v>97</v>
      </c>
      <c r="C19" s="264"/>
      <c r="D19" s="264"/>
      <c r="E19" s="264"/>
      <c r="F19" s="83">
        <f>SUM(F9:F9)</f>
        <v>15000</v>
      </c>
      <c r="G19" s="59"/>
    </row>
  </sheetData>
  <mergeCells count="5">
    <mergeCell ref="B19:E19"/>
    <mergeCell ref="A5:G5"/>
    <mergeCell ref="A2:B2"/>
    <mergeCell ref="A4:B4"/>
    <mergeCell ref="A3:B3"/>
  </mergeCells>
  <pageMargins left="0.7" right="0.7" top="0.75" bottom="0.75" header="0.3" footer="0.3"/>
  <pageSetup paperSize="9" scale="78"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sheetPr enableFormatConditionsCalculation="0">
    <pageSetUpPr fitToPage="1"/>
  </sheetPr>
  <dimension ref="A1:H29"/>
  <sheetViews>
    <sheetView topLeftCell="A10" workbookViewId="0">
      <selection activeCell="L17" sqref="L17"/>
    </sheetView>
  </sheetViews>
  <sheetFormatPr defaultColWidth="9" defaultRowHeight="15.75"/>
  <cols>
    <col min="1" max="1" width="7.125" customWidth="1"/>
    <col min="2" max="2" width="25.875" customWidth="1"/>
    <col min="3" max="3" width="13.875" customWidth="1"/>
    <col min="4" max="4" width="15.125" customWidth="1"/>
    <col min="5" max="5" width="13.125" customWidth="1"/>
    <col min="6" max="6" width="19" customWidth="1"/>
    <col min="7" max="7" width="32.125" customWidth="1"/>
  </cols>
  <sheetData>
    <row r="1" spans="1:8">
      <c r="G1" s="4" t="s">
        <v>236</v>
      </c>
    </row>
    <row r="2" spans="1:8" ht="43.5" customHeight="1">
      <c r="A2" s="260" t="s">
        <v>11</v>
      </c>
      <c r="B2" s="260"/>
      <c r="C2" s="265" t="s">
        <v>155</v>
      </c>
      <c r="D2" s="265"/>
    </row>
    <row r="3" spans="1:8" ht="29.25" customHeight="1">
      <c r="A3" s="261" t="s">
        <v>14</v>
      </c>
      <c r="B3" s="262"/>
      <c r="C3" s="265" t="s">
        <v>237</v>
      </c>
      <c r="D3" s="265"/>
    </row>
    <row r="4" spans="1:8" ht="33" customHeight="1">
      <c r="A4" s="260" t="s">
        <v>13</v>
      </c>
      <c r="B4" s="260"/>
      <c r="C4" s="266" t="s">
        <v>215</v>
      </c>
      <c r="D4" s="266"/>
    </row>
    <row r="5" spans="1:8" ht="34.5" customHeight="1">
      <c r="A5" s="234" t="s">
        <v>156</v>
      </c>
      <c r="B5" s="234"/>
      <c r="C5" s="234"/>
      <c r="D5" s="234"/>
      <c r="E5" s="234"/>
      <c r="F5" s="234"/>
      <c r="G5" s="234"/>
    </row>
    <row r="6" spans="1:8" ht="34.5" customHeight="1">
      <c r="A6" s="9"/>
      <c r="B6" s="9"/>
      <c r="C6" s="9"/>
      <c r="D6" s="9"/>
      <c r="E6" s="9"/>
      <c r="F6" s="9"/>
      <c r="G6" s="6" t="s">
        <v>9</v>
      </c>
      <c r="H6" s="4"/>
    </row>
    <row r="7" spans="1:8" s="2" customFormat="1" ht="46.5" customHeight="1">
      <c r="A7" s="1" t="s">
        <v>0</v>
      </c>
      <c r="B7" s="3" t="s">
        <v>2</v>
      </c>
      <c r="C7" s="3" t="s">
        <v>10</v>
      </c>
      <c r="D7" s="1" t="s">
        <v>1</v>
      </c>
      <c r="E7" s="3" t="s">
        <v>8</v>
      </c>
      <c r="F7" s="5" t="s">
        <v>12</v>
      </c>
      <c r="G7" s="3" t="s">
        <v>15</v>
      </c>
    </row>
    <row r="8" spans="1:8" s="7" customFormat="1" ht="18.75" customHeight="1">
      <c r="A8" s="55">
        <v>1</v>
      </c>
      <c r="B8" s="56">
        <v>2</v>
      </c>
      <c r="C8" s="56">
        <v>3</v>
      </c>
      <c r="D8" s="55">
        <v>4</v>
      </c>
      <c r="E8" s="56">
        <v>5</v>
      </c>
      <c r="F8" s="57">
        <v>6</v>
      </c>
      <c r="G8" s="56">
        <v>7</v>
      </c>
    </row>
    <row r="9" spans="1:8">
      <c r="A9" s="27" t="s">
        <v>3</v>
      </c>
      <c r="B9" s="28" t="s">
        <v>111</v>
      </c>
      <c r="C9" s="27" t="s">
        <v>112</v>
      </c>
      <c r="D9" s="27">
        <v>8</v>
      </c>
      <c r="E9" s="43">
        <v>142</v>
      </c>
      <c r="F9" s="43">
        <f>D9*E9</f>
        <v>1136</v>
      </c>
      <c r="G9" s="27"/>
    </row>
    <row r="10" spans="1:8">
      <c r="A10" s="27" t="s">
        <v>4</v>
      </c>
      <c r="B10" s="28" t="s">
        <v>113</v>
      </c>
      <c r="C10" s="27" t="s">
        <v>112</v>
      </c>
      <c r="D10" s="27">
        <v>2</v>
      </c>
      <c r="E10" s="43">
        <v>107</v>
      </c>
      <c r="F10" s="43">
        <f t="shared" ref="F10:F28" si="0">D10*E10</f>
        <v>214</v>
      </c>
      <c r="G10" s="27"/>
    </row>
    <row r="11" spans="1:8">
      <c r="A11" s="27" t="s">
        <v>4</v>
      </c>
      <c r="B11" s="28" t="s">
        <v>114</v>
      </c>
      <c r="C11" s="27" t="s">
        <v>115</v>
      </c>
      <c r="D11" s="27">
        <v>2</v>
      </c>
      <c r="E11" s="43">
        <v>750</v>
      </c>
      <c r="F11" s="43">
        <f t="shared" si="0"/>
        <v>1500</v>
      </c>
      <c r="G11" s="27"/>
    </row>
    <row r="12" spans="1:8" ht="31.5">
      <c r="A12" s="27" t="s">
        <v>5</v>
      </c>
      <c r="B12" s="28" t="s">
        <v>116</v>
      </c>
      <c r="C12" s="27" t="s">
        <v>117</v>
      </c>
      <c r="D12" s="27">
        <v>2</v>
      </c>
      <c r="E12" s="43">
        <v>1000</v>
      </c>
      <c r="F12" s="43">
        <f t="shared" si="0"/>
        <v>2000</v>
      </c>
      <c r="G12" s="27"/>
    </row>
    <row r="13" spans="1:8">
      <c r="A13" s="27" t="s">
        <v>6</v>
      </c>
      <c r="B13" s="28" t="s">
        <v>118</v>
      </c>
      <c r="C13" s="27" t="s">
        <v>117</v>
      </c>
      <c r="D13" s="27">
        <v>3</v>
      </c>
      <c r="E13" s="43">
        <v>200</v>
      </c>
      <c r="F13" s="43">
        <f t="shared" si="0"/>
        <v>600</v>
      </c>
      <c r="G13" s="27"/>
    </row>
    <row r="14" spans="1:8">
      <c r="A14" s="27" t="s">
        <v>7</v>
      </c>
      <c r="B14" s="28" t="s">
        <v>119</v>
      </c>
      <c r="C14" s="27" t="s">
        <v>120</v>
      </c>
      <c r="D14" s="27">
        <v>7</v>
      </c>
      <c r="E14" s="43">
        <v>70</v>
      </c>
      <c r="F14" s="43">
        <f t="shared" si="0"/>
        <v>490</v>
      </c>
      <c r="G14" s="27"/>
    </row>
    <row r="15" spans="1:8">
      <c r="A15" s="27" t="s">
        <v>22</v>
      </c>
      <c r="B15" s="28" t="s">
        <v>119</v>
      </c>
      <c r="C15" s="27" t="s">
        <v>120</v>
      </c>
      <c r="D15" s="27">
        <v>7</v>
      </c>
      <c r="E15" s="43">
        <v>70</v>
      </c>
      <c r="F15" s="43">
        <f t="shared" si="0"/>
        <v>490</v>
      </c>
      <c r="G15" s="27"/>
    </row>
    <row r="16" spans="1:8">
      <c r="A16" s="27" t="s">
        <v>121</v>
      </c>
      <c r="B16" s="28" t="s">
        <v>122</v>
      </c>
      <c r="C16" s="27" t="s">
        <v>117</v>
      </c>
      <c r="D16" s="27">
        <v>120</v>
      </c>
      <c r="E16" s="43">
        <v>6</v>
      </c>
      <c r="F16" s="43">
        <f t="shared" si="0"/>
        <v>720</v>
      </c>
      <c r="G16" s="27"/>
    </row>
    <row r="17" spans="1:7">
      <c r="A17" s="27" t="s">
        <v>28</v>
      </c>
      <c r="B17" s="28" t="s">
        <v>123</v>
      </c>
      <c r="C17" s="27" t="s">
        <v>117</v>
      </c>
      <c r="D17" s="27">
        <v>120</v>
      </c>
      <c r="E17" s="43">
        <v>8.66</v>
      </c>
      <c r="F17" s="43">
        <f t="shared" si="0"/>
        <v>1039.2</v>
      </c>
      <c r="G17" s="27"/>
    </row>
    <row r="18" spans="1:7">
      <c r="A18" s="27" t="s">
        <v>30</v>
      </c>
      <c r="B18" s="28" t="s">
        <v>124</v>
      </c>
      <c r="C18" s="27" t="s">
        <v>117</v>
      </c>
      <c r="D18" s="27">
        <v>30</v>
      </c>
      <c r="E18" s="43">
        <v>40</v>
      </c>
      <c r="F18" s="43">
        <f t="shared" si="0"/>
        <v>1200</v>
      </c>
      <c r="G18" s="27"/>
    </row>
    <row r="19" spans="1:7">
      <c r="A19" s="27" t="s">
        <v>33</v>
      </c>
      <c r="B19" s="28" t="s">
        <v>125</v>
      </c>
      <c r="C19" s="27" t="s">
        <v>117</v>
      </c>
      <c r="D19" s="27">
        <v>3</v>
      </c>
      <c r="E19" s="43">
        <v>500</v>
      </c>
      <c r="F19" s="43">
        <f t="shared" si="0"/>
        <v>1500</v>
      </c>
      <c r="G19" s="27"/>
    </row>
    <row r="20" spans="1:7">
      <c r="A20" s="27" t="s">
        <v>36</v>
      </c>
      <c r="B20" s="28" t="s">
        <v>126</v>
      </c>
      <c r="C20" s="27" t="s">
        <v>117</v>
      </c>
      <c r="D20" s="27">
        <v>1</v>
      </c>
      <c r="E20" s="43">
        <v>1200</v>
      </c>
      <c r="F20" s="43">
        <f t="shared" si="0"/>
        <v>1200</v>
      </c>
      <c r="G20" s="27"/>
    </row>
    <row r="21" spans="1:7">
      <c r="A21" s="27" t="s">
        <v>39</v>
      </c>
      <c r="B21" s="28" t="s">
        <v>127</v>
      </c>
      <c r="C21" s="27" t="s">
        <v>117</v>
      </c>
      <c r="D21" s="27">
        <v>4</v>
      </c>
      <c r="E21" s="43">
        <v>50</v>
      </c>
      <c r="F21" s="43">
        <f t="shared" si="0"/>
        <v>200</v>
      </c>
      <c r="G21" s="27"/>
    </row>
    <row r="22" spans="1:7">
      <c r="A22" s="27" t="s">
        <v>128</v>
      </c>
      <c r="B22" s="28" t="s">
        <v>129</v>
      </c>
      <c r="C22" s="27" t="s">
        <v>117</v>
      </c>
      <c r="D22" s="27">
        <v>8</v>
      </c>
      <c r="E22" s="43">
        <v>158</v>
      </c>
      <c r="F22" s="43">
        <f t="shared" si="0"/>
        <v>1264</v>
      </c>
      <c r="G22" s="27"/>
    </row>
    <row r="23" spans="1:7" ht="31.5">
      <c r="A23" s="27" t="s">
        <v>44</v>
      </c>
      <c r="B23" s="28" t="s">
        <v>130</v>
      </c>
      <c r="C23" s="27" t="s">
        <v>131</v>
      </c>
      <c r="D23" s="27">
        <v>1</v>
      </c>
      <c r="E23" s="43">
        <v>1200</v>
      </c>
      <c r="F23" s="43">
        <f t="shared" si="0"/>
        <v>1200</v>
      </c>
      <c r="G23" s="27"/>
    </row>
    <row r="24" spans="1:7">
      <c r="A24" s="27" t="s">
        <v>54</v>
      </c>
      <c r="B24" s="28" t="s">
        <v>110</v>
      </c>
      <c r="C24" s="27" t="s">
        <v>132</v>
      </c>
      <c r="D24" s="27">
        <v>300</v>
      </c>
      <c r="E24" s="43">
        <v>2</v>
      </c>
      <c r="F24" s="43">
        <f t="shared" si="0"/>
        <v>600</v>
      </c>
      <c r="G24" s="27"/>
    </row>
    <row r="25" spans="1:7">
      <c r="A25" s="27" t="s">
        <v>57</v>
      </c>
      <c r="B25" s="28" t="s">
        <v>133</v>
      </c>
      <c r="C25" s="27" t="s">
        <v>117</v>
      </c>
      <c r="D25" s="27">
        <v>1</v>
      </c>
      <c r="E25" s="43">
        <v>120</v>
      </c>
      <c r="F25" s="43">
        <f t="shared" si="0"/>
        <v>120</v>
      </c>
      <c r="G25" s="27"/>
    </row>
    <row r="26" spans="1:7">
      <c r="A26" s="27" t="s">
        <v>84</v>
      </c>
      <c r="B26" s="28" t="s">
        <v>134</v>
      </c>
      <c r="C26" s="27" t="s">
        <v>135</v>
      </c>
      <c r="D26" s="27">
        <v>1</v>
      </c>
      <c r="E26" s="43">
        <v>230</v>
      </c>
      <c r="F26" s="43">
        <f t="shared" si="0"/>
        <v>230</v>
      </c>
      <c r="G26" s="27"/>
    </row>
    <row r="27" spans="1:7">
      <c r="A27" s="27" t="s">
        <v>86</v>
      </c>
      <c r="B27" s="28" t="s">
        <v>136</v>
      </c>
      <c r="C27" s="27" t="s">
        <v>120</v>
      </c>
      <c r="D27" s="27">
        <v>10</v>
      </c>
      <c r="E27" s="43">
        <v>60</v>
      </c>
      <c r="F27" s="43">
        <f t="shared" si="0"/>
        <v>600</v>
      </c>
      <c r="G27" s="27"/>
    </row>
    <row r="28" spans="1:7">
      <c r="A28" s="27"/>
      <c r="B28" s="27"/>
      <c r="C28" s="27"/>
      <c r="D28" s="27"/>
      <c r="E28" s="43"/>
      <c r="F28" s="43">
        <f t="shared" si="0"/>
        <v>0</v>
      </c>
      <c r="G28" s="27"/>
    </row>
    <row r="29" spans="1:7">
      <c r="A29" s="59"/>
      <c r="B29" s="264" t="s">
        <v>97</v>
      </c>
      <c r="C29" s="264"/>
      <c r="D29" s="264"/>
      <c r="E29" s="264"/>
      <c r="F29" s="71">
        <f>SUM(F9:F28)</f>
        <v>16303.2</v>
      </c>
      <c r="G29" s="59"/>
    </row>
  </sheetData>
  <mergeCells count="8">
    <mergeCell ref="A2:B2"/>
    <mergeCell ref="A3:B3"/>
    <mergeCell ref="A4:B4"/>
    <mergeCell ref="A5:G5"/>
    <mergeCell ref="B29:E29"/>
    <mergeCell ref="C2:D2"/>
    <mergeCell ref="C3:D3"/>
    <mergeCell ref="C4:D4"/>
  </mergeCells>
  <pageMargins left="0.7" right="0.7" top="0.75" bottom="0.75" header="0.3" footer="0.3"/>
  <pageSetup paperSize="9" scale="65"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sheetPr enableFormatConditionsCalculation="0">
    <pageSetUpPr fitToPage="1"/>
  </sheetPr>
  <dimension ref="A1:H14"/>
  <sheetViews>
    <sheetView topLeftCell="A6" workbookViewId="0">
      <selection activeCell="J11" sqref="J11"/>
    </sheetView>
  </sheetViews>
  <sheetFormatPr defaultColWidth="8.875" defaultRowHeight="15.75"/>
  <cols>
    <col min="1" max="1" width="7.125" customWidth="1"/>
    <col min="2" max="2" width="15.625" customWidth="1"/>
    <col min="3" max="3" width="13.875" customWidth="1"/>
    <col min="4" max="4" width="15.125" customWidth="1"/>
    <col min="5" max="5" width="13.125" customWidth="1"/>
    <col min="6" max="6" width="19" customWidth="1"/>
    <col min="7" max="7" width="23.125" customWidth="1"/>
  </cols>
  <sheetData>
    <row r="1" spans="1:8">
      <c r="G1" s="4" t="s">
        <v>238</v>
      </c>
      <c r="H1" s="4"/>
    </row>
    <row r="2" spans="1:8" ht="22.5" customHeight="1">
      <c r="A2" s="260" t="s">
        <v>11</v>
      </c>
      <c r="B2" s="260"/>
      <c r="C2" s="267" t="s">
        <v>106</v>
      </c>
      <c r="D2" s="267"/>
    </row>
    <row r="3" spans="1:8" ht="19.5" customHeight="1">
      <c r="A3" s="261" t="s">
        <v>14</v>
      </c>
      <c r="B3" s="262"/>
      <c r="C3" s="267" t="s">
        <v>106</v>
      </c>
      <c r="D3" s="267"/>
    </row>
    <row r="4" spans="1:8" ht="33" customHeight="1">
      <c r="A4" s="260" t="s">
        <v>13</v>
      </c>
      <c r="B4" s="260"/>
      <c r="C4" s="267" t="s">
        <v>74</v>
      </c>
      <c r="D4" s="267"/>
    </row>
    <row r="5" spans="1:8" ht="46.5" customHeight="1">
      <c r="A5" s="234" t="s">
        <v>181</v>
      </c>
      <c r="B5" s="234"/>
      <c r="C5" s="234"/>
      <c r="D5" s="234"/>
      <c r="E5" s="234"/>
      <c r="F5" s="234"/>
      <c r="G5" s="234"/>
    </row>
    <row r="6" spans="1:8" ht="34.5" customHeight="1">
      <c r="A6" s="22"/>
      <c r="B6" s="22"/>
      <c r="C6" s="22"/>
      <c r="D6" s="22"/>
      <c r="E6" s="22"/>
      <c r="F6" s="22"/>
      <c r="G6" s="6" t="s">
        <v>9</v>
      </c>
      <c r="H6" s="4"/>
    </row>
    <row r="7" spans="1:8" s="2" customFormat="1" ht="46.5" customHeight="1">
      <c r="A7" s="1" t="s">
        <v>0</v>
      </c>
      <c r="B7" s="3" t="s">
        <v>2</v>
      </c>
      <c r="C7" s="3" t="s">
        <v>10</v>
      </c>
      <c r="D7" s="1" t="s">
        <v>1</v>
      </c>
      <c r="E7" s="3" t="s">
        <v>8</v>
      </c>
      <c r="F7" s="5" t="s">
        <v>12</v>
      </c>
      <c r="G7" s="3" t="s">
        <v>15</v>
      </c>
    </row>
    <row r="8" spans="1:8" s="7" customFormat="1" ht="18.75" customHeight="1">
      <c r="A8" s="55">
        <v>1</v>
      </c>
      <c r="B8" s="56">
        <v>2</v>
      </c>
      <c r="C8" s="56">
        <v>3</v>
      </c>
      <c r="D8" s="55">
        <v>4</v>
      </c>
      <c r="E8" s="56">
        <v>5</v>
      </c>
      <c r="F8" s="57">
        <v>6</v>
      </c>
      <c r="G8" s="56">
        <v>7</v>
      </c>
    </row>
    <row r="9" spans="1:8" ht="110.25">
      <c r="A9" s="27" t="s">
        <v>3</v>
      </c>
      <c r="B9" s="28" t="s">
        <v>182</v>
      </c>
      <c r="C9" s="27" t="s">
        <v>273</v>
      </c>
      <c r="D9" s="27">
        <v>3631</v>
      </c>
      <c r="E9" s="27">
        <v>0.255</v>
      </c>
      <c r="F9" s="58">
        <f>D9*E9</f>
        <v>925.90499999999997</v>
      </c>
      <c r="G9" s="27">
        <v>2239</v>
      </c>
    </row>
    <row r="10" spans="1:8" ht="94.5">
      <c r="A10" s="27" t="s">
        <v>4</v>
      </c>
      <c r="B10" s="28" t="s">
        <v>183</v>
      </c>
      <c r="C10" s="27" t="s">
        <v>274</v>
      </c>
      <c r="D10" s="27">
        <v>20</v>
      </c>
      <c r="E10" s="27">
        <v>6</v>
      </c>
      <c r="F10" s="58">
        <f t="shared" ref="F10:F11" si="0">D10*E10</f>
        <v>120</v>
      </c>
      <c r="G10" s="27">
        <v>2111</v>
      </c>
    </row>
    <row r="11" spans="1:8" ht="94.5">
      <c r="A11" s="27" t="s">
        <v>5</v>
      </c>
      <c r="B11" s="28" t="s">
        <v>184</v>
      </c>
      <c r="C11" s="27" t="s">
        <v>274</v>
      </c>
      <c r="D11" s="27">
        <v>10</v>
      </c>
      <c r="E11" s="27">
        <v>6</v>
      </c>
      <c r="F11" s="58">
        <f t="shared" si="0"/>
        <v>60</v>
      </c>
      <c r="G11" s="27">
        <v>2111</v>
      </c>
    </row>
    <row r="12" spans="1:8" ht="94.5">
      <c r="A12" s="27" t="s">
        <v>6</v>
      </c>
      <c r="B12" s="28" t="s">
        <v>185</v>
      </c>
      <c r="C12" s="27"/>
      <c r="D12" s="27"/>
      <c r="E12" s="27"/>
      <c r="F12" s="58">
        <v>200</v>
      </c>
      <c r="G12" s="28" t="s">
        <v>275</v>
      </c>
    </row>
    <row r="13" spans="1:8">
      <c r="A13" s="27"/>
      <c r="B13" s="27"/>
      <c r="C13" s="27"/>
      <c r="D13" s="27"/>
      <c r="E13" s="27"/>
      <c r="F13" s="58"/>
      <c r="G13" s="27"/>
    </row>
    <row r="14" spans="1:8">
      <c r="A14" s="59"/>
      <c r="B14" s="264" t="s">
        <v>97</v>
      </c>
      <c r="C14" s="264"/>
      <c r="D14" s="264"/>
      <c r="E14" s="264"/>
      <c r="F14" s="83">
        <f>SUM(F9:F13)</f>
        <v>1305.905</v>
      </c>
      <c r="G14" s="59"/>
    </row>
  </sheetData>
  <mergeCells count="8">
    <mergeCell ref="A2:B2"/>
    <mergeCell ref="A3:B3"/>
    <mergeCell ref="A4:B4"/>
    <mergeCell ref="A5:G5"/>
    <mergeCell ref="B14:E14"/>
    <mergeCell ref="C2:D2"/>
    <mergeCell ref="C3:D3"/>
    <mergeCell ref="C4:D4"/>
  </mergeCells>
  <pageMargins left="0.7" right="0.7" top="0.75" bottom="0.75" header="0.3" footer="0.3"/>
  <pageSetup paperSize="9" scale="76"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17</vt:i4>
      </vt:variant>
    </vt:vector>
  </HeadingPairs>
  <TitlesOfParts>
    <vt:vector size="17" baseType="lpstr">
      <vt:lpstr>Kopsavilkums</vt:lpstr>
      <vt:lpstr>ministrijas</vt:lpstr>
      <vt:lpstr>1</vt:lpstr>
      <vt:lpstr>2</vt:lpstr>
      <vt:lpstr>3</vt:lpstr>
      <vt:lpstr>4</vt:lpstr>
      <vt:lpstr>5</vt:lpstr>
      <vt:lpstr>6</vt:lpstr>
      <vt:lpstr>7</vt:lpstr>
      <vt:lpstr>8</vt:lpstr>
      <vt:lpstr>9</vt:lpstr>
      <vt:lpstr>10</vt:lpstr>
      <vt:lpstr>11</vt:lpstr>
      <vt:lpstr>12</vt:lpstr>
      <vt:lpstr>13</vt:lpstr>
      <vt:lpstr>14</vt:lpstr>
      <vt:lpstr>15</vt:lpstr>
    </vt:vector>
  </TitlesOfParts>
  <Company>Finanšu ministrija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IlutaV</cp:lastModifiedBy>
  <cp:lastPrinted>2015-03-24T09:53:35Z</cp:lastPrinted>
  <dcterms:created xsi:type="dcterms:W3CDTF">2015-02-16T08:02:34Z</dcterms:created>
  <dcterms:modified xsi:type="dcterms:W3CDTF">2015-03-30T09:11:25Z</dcterms:modified>
</cp:coreProperties>
</file>