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s\Desktop\"/>
    </mc:Choice>
  </mc:AlternateContent>
  <bookViews>
    <workbookView xWindow="0" yWindow="0" windowWidth="1021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1" l="1"/>
  <c r="U55" i="1"/>
  <c r="U54" i="1"/>
  <c r="U53" i="1"/>
  <c r="U52" i="1"/>
  <c r="U51" i="1"/>
  <c r="U50" i="1"/>
  <c r="U49" i="1"/>
  <c r="U48" i="1"/>
  <c r="U47" i="1"/>
  <c r="U40" i="1"/>
  <c r="U39" i="1"/>
  <c r="U38" i="1"/>
  <c r="U37" i="1"/>
  <c r="U36" i="1"/>
  <c r="U35" i="1"/>
  <c r="U34" i="1"/>
  <c r="U33" i="1"/>
  <c r="U32" i="1"/>
  <c r="U31" i="1"/>
  <c r="U23" i="1"/>
  <c r="U22" i="1"/>
  <c r="U21" i="1"/>
  <c r="U20" i="1"/>
  <c r="U19" i="1"/>
  <c r="U18" i="1"/>
  <c r="U17" i="1"/>
  <c r="U16" i="1"/>
  <c r="U15" i="1"/>
  <c r="U14" i="1"/>
  <c r="P14" i="1" l="1"/>
  <c r="T14" i="1"/>
  <c r="AD56" i="1" l="1"/>
  <c r="AD55" i="1"/>
  <c r="AD54" i="1"/>
  <c r="AD53" i="1"/>
  <c r="AE53" i="1" s="1"/>
  <c r="AD52" i="1"/>
  <c r="AD51" i="1"/>
  <c r="AD50" i="1"/>
  <c r="AD49" i="1"/>
  <c r="AE49" i="1" s="1"/>
  <c r="AD48" i="1"/>
  <c r="AD47" i="1"/>
  <c r="AD46" i="1"/>
  <c r="AD45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13" i="1"/>
  <c r="AD14" i="1"/>
  <c r="AD15" i="1"/>
  <c r="AD16" i="1"/>
  <c r="AD17" i="1"/>
  <c r="AD18" i="1"/>
  <c r="AD19" i="1"/>
  <c r="AD20" i="1"/>
  <c r="AD21" i="1"/>
  <c r="AD22" i="1"/>
  <c r="AD23" i="1"/>
  <c r="AD12" i="1"/>
  <c r="AF13" i="1"/>
  <c r="M45" i="1"/>
  <c r="I56" i="1"/>
  <c r="I55" i="1"/>
  <c r="I54" i="1"/>
  <c r="I53" i="1"/>
  <c r="I52" i="1"/>
  <c r="I51" i="1"/>
  <c r="I50" i="1"/>
  <c r="I49" i="1"/>
  <c r="I48" i="1"/>
  <c r="I47" i="1"/>
  <c r="I46" i="1"/>
  <c r="N45" i="1" s="1"/>
  <c r="I45" i="1"/>
  <c r="I30" i="1"/>
  <c r="L29" i="1" s="1"/>
  <c r="I31" i="1"/>
  <c r="I32" i="1"/>
  <c r="I33" i="1"/>
  <c r="I34" i="1"/>
  <c r="I35" i="1"/>
  <c r="I36" i="1"/>
  <c r="I37" i="1"/>
  <c r="I38" i="1"/>
  <c r="I39" i="1"/>
  <c r="I40" i="1"/>
  <c r="I29" i="1"/>
  <c r="K29" i="1"/>
  <c r="K12" i="1"/>
  <c r="I13" i="1"/>
  <c r="L12" i="1" s="1"/>
  <c r="I14" i="1"/>
  <c r="I15" i="1"/>
  <c r="AE15" i="1" s="1"/>
  <c r="I16" i="1"/>
  <c r="I17" i="1"/>
  <c r="I18" i="1"/>
  <c r="I19" i="1"/>
  <c r="AE19" i="1" s="1"/>
  <c r="I20" i="1"/>
  <c r="I21" i="1"/>
  <c r="I22" i="1"/>
  <c r="I23" i="1"/>
  <c r="AE23" i="1" s="1"/>
  <c r="I12" i="1"/>
  <c r="L45" i="1" l="1"/>
  <c r="AE50" i="1"/>
  <c r="AE54" i="1"/>
  <c r="J45" i="1"/>
  <c r="K45" i="1"/>
  <c r="AE47" i="1"/>
  <c r="AE51" i="1"/>
  <c r="AE55" i="1"/>
  <c r="AE48" i="1"/>
  <c r="AE52" i="1"/>
  <c r="AE56" i="1"/>
  <c r="AE32" i="1"/>
  <c r="AE36" i="1"/>
  <c r="AE40" i="1"/>
  <c r="AE33" i="1"/>
  <c r="AE37" i="1"/>
  <c r="AE20" i="1"/>
  <c r="AE16" i="1"/>
  <c r="J12" i="1"/>
  <c r="O13" i="1" s="1"/>
  <c r="J29" i="1"/>
  <c r="AE34" i="1"/>
  <c r="AE38" i="1"/>
  <c r="M12" i="1"/>
  <c r="AE31" i="1"/>
  <c r="AE35" i="1"/>
  <c r="AE39" i="1"/>
  <c r="N12" i="1"/>
  <c r="AE14" i="1"/>
  <c r="AE22" i="1"/>
  <c r="AE18" i="1"/>
  <c r="AE21" i="1"/>
  <c r="AE17" i="1"/>
  <c r="M29" i="1"/>
  <c r="N29" i="1"/>
  <c r="AA48" i="1"/>
  <c r="AA49" i="1"/>
  <c r="AA50" i="1"/>
  <c r="AA51" i="1"/>
  <c r="AA52" i="1"/>
  <c r="AA53" i="1"/>
  <c r="AA54" i="1"/>
  <c r="AA55" i="1"/>
  <c r="AA56" i="1"/>
  <c r="AA33" i="1"/>
  <c r="AA34" i="1"/>
  <c r="AA35" i="1"/>
  <c r="AA36" i="1"/>
  <c r="AA37" i="1"/>
  <c r="AA38" i="1"/>
  <c r="AA39" i="1"/>
  <c r="AA40" i="1"/>
  <c r="AA16" i="1"/>
  <c r="AA17" i="1"/>
  <c r="AA18" i="1"/>
  <c r="AA19" i="1"/>
  <c r="AA20" i="1"/>
  <c r="AA21" i="1"/>
  <c r="AA22" i="1"/>
  <c r="AA23" i="1"/>
  <c r="S56" i="1" l="1"/>
  <c r="X56" i="1" s="1"/>
  <c r="S47" i="1"/>
  <c r="X47" i="1" s="1"/>
  <c r="R50" i="1"/>
  <c r="W50" i="1" s="1"/>
  <c r="Q49" i="1"/>
  <c r="V49" i="1" s="1"/>
  <c r="S31" i="1"/>
  <c r="X31" i="1" s="1"/>
  <c r="R34" i="1"/>
  <c r="W34" i="1" s="1"/>
  <c r="Q33" i="1"/>
  <c r="V33" i="1" s="1"/>
  <c r="S23" i="1"/>
  <c r="X23" i="1" s="1"/>
  <c r="R17" i="1"/>
  <c r="W17" i="1" s="1"/>
  <c r="S14" i="1"/>
  <c r="X14" i="1" s="1"/>
  <c r="P13" i="1"/>
  <c r="Q16" i="1"/>
  <c r="V16" i="1" s="1"/>
  <c r="R35" i="1" l="1"/>
  <c r="W35" i="1" s="1"/>
  <c r="Q46" i="1"/>
  <c r="S53" i="1"/>
  <c r="X53" i="1" s="1"/>
  <c r="S49" i="1"/>
  <c r="X49" i="1" s="1"/>
  <c r="S40" i="1"/>
  <c r="X40" i="1" s="1"/>
  <c r="S33" i="1"/>
  <c r="X33" i="1" s="1"/>
  <c r="R46" i="1"/>
  <c r="S52" i="1"/>
  <c r="X52" i="1" s="1"/>
  <c r="S48" i="1"/>
  <c r="X48" i="1" s="1"/>
  <c r="S37" i="1"/>
  <c r="X37" i="1" s="1"/>
  <c r="S32" i="1"/>
  <c r="X32" i="1" s="1"/>
  <c r="R51" i="1"/>
  <c r="W51" i="1" s="1"/>
  <c r="R48" i="1"/>
  <c r="W48" i="1" s="1"/>
  <c r="S36" i="1"/>
  <c r="X36" i="1" s="1"/>
  <c r="R31" i="1"/>
  <c r="W31" i="1" s="1"/>
  <c r="Q54" i="1"/>
  <c r="V54" i="1" s="1"/>
  <c r="Q50" i="1"/>
  <c r="V50" i="1" s="1"/>
  <c r="R47" i="1"/>
  <c r="W47" i="1" s="1"/>
  <c r="R56" i="1"/>
  <c r="W56" i="1" s="1"/>
  <c r="R55" i="1"/>
  <c r="W55" i="1" s="1"/>
  <c r="R52" i="1"/>
  <c r="W52" i="1" s="1"/>
  <c r="R39" i="1"/>
  <c r="W39" i="1" s="1"/>
  <c r="Q34" i="1"/>
  <c r="V34" i="1" s="1"/>
  <c r="S19" i="1"/>
  <c r="X19" i="1" s="1"/>
  <c r="Q30" i="1"/>
  <c r="R36" i="1"/>
  <c r="W36" i="1" s="1"/>
  <c r="Q35" i="1"/>
  <c r="V35" i="1" s="1"/>
  <c r="Q47" i="1"/>
  <c r="V47" i="1" s="1"/>
  <c r="S15" i="1"/>
  <c r="X15" i="1" s="1"/>
  <c r="R30" i="1"/>
  <c r="Q40" i="1"/>
  <c r="V40" i="1" s="1"/>
  <c r="S38" i="1"/>
  <c r="X38" i="1" s="1"/>
  <c r="R37" i="1"/>
  <c r="W37" i="1" s="1"/>
  <c r="Q36" i="1"/>
  <c r="V36" i="1" s="1"/>
  <c r="S34" i="1"/>
  <c r="X34" i="1" s="1"/>
  <c r="R33" i="1"/>
  <c r="W33" i="1" s="1"/>
  <c r="Q32" i="1"/>
  <c r="V32" i="1" s="1"/>
  <c r="S46" i="1"/>
  <c r="Q56" i="1"/>
  <c r="V56" i="1" s="1"/>
  <c r="S54" i="1"/>
  <c r="X54" i="1" s="1"/>
  <c r="R53" i="1"/>
  <c r="W53" i="1" s="1"/>
  <c r="Q52" i="1"/>
  <c r="V52" i="1" s="1"/>
  <c r="S50" i="1"/>
  <c r="X50" i="1" s="1"/>
  <c r="R49" i="1"/>
  <c r="W49" i="1" s="1"/>
  <c r="Q48" i="1"/>
  <c r="V48" i="1" s="1"/>
  <c r="Q38" i="1"/>
  <c r="V38" i="1" s="1"/>
  <c r="R40" i="1"/>
  <c r="W40" i="1" s="1"/>
  <c r="Q39" i="1"/>
  <c r="V39" i="1" s="1"/>
  <c r="R32" i="1"/>
  <c r="W32" i="1" s="1"/>
  <c r="Q31" i="1"/>
  <c r="V31" i="1" s="1"/>
  <c r="Q55" i="1"/>
  <c r="V55" i="1" s="1"/>
  <c r="Q51" i="1"/>
  <c r="V51" i="1" s="1"/>
  <c r="O16" i="1"/>
  <c r="S30" i="1"/>
  <c r="S39" i="1"/>
  <c r="X39" i="1" s="1"/>
  <c r="R38" i="1"/>
  <c r="W38" i="1" s="1"/>
  <c r="Q37" i="1"/>
  <c r="V37" i="1" s="1"/>
  <c r="S35" i="1"/>
  <c r="X35" i="1" s="1"/>
  <c r="S55" i="1"/>
  <c r="X55" i="1" s="1"/>
  <c r="R54" i="1"/>
  <c r="W54" i="1" s="1"/>
  <c r="Q53" i="1"/>
  <c r="V53" i="1" s="1"/>
  <c r="S51" i="1"/>
  <c r="X51" i="1" s="1"/>
  <c r="Q17" i="1"/>
  <c r="V17" i="1" s="1"/>
  <c r="R14" i="1"/>
  <c r="W14" i="1" s="1"/>
  <c r="Q13" i="1"/>
  <c r="R23" i="1"/>
  <c r="W23" i="1" s="1"/>
  <c r="Q22" i="1"/>
  <c r="V22" i="1" s="1"/>
  <c r="S20" i="1"/>
  <c r="X20" i="1" s="1"/>
  <c r="R19" i="1"/>
  <c r="W19" i="1" s="1"/>
  <c r="Q18" i="1"/>
  <c r="V18" i="1" s="1"/>
  <c r="S16" i="1"/>
  <c r="X16" i="1" s="1"/>
  <c r="R15" i="1"/>
  <c r="W15" i="1" s="1"/>
  <c r="Q14" i="1"/>
  <c r="V14" i="1" s="1"/>
  <c r="R22" i="1"/>
  <c r="W22" i="1" s="1"/>
  <c r="Q21" i="1"/>
  <c r="V21" i="1" s="1"/>
  <c r="R18" i="1"/>
  <c r="W18" i="1" s="1"/>
  <c r="R13" i="1"/>
  <c r="Q23" i="1"/>
  <c r="V23" i="1" s="1"/>
  <c r="S21" i="1"/>
  <c r="X21" i="1" s="1"/>
  <c r="R20" i="1"/>
  <c r="W20" i="1" s="1"/>
  <c r="Q19" i="1"/>
  <c r="V19" i="1" s="1"/>
  <c r="S17" i="1"/>
  <c r="X17" i="1" s="1"/>
  <c r="R16" i="1"/>
  <c r="W16" i="1" s="1"/>
  <c r="Q15" i="1"/>
  <c r="V15" i="1" s="1"/>
  <c r="S13" i="1"/>
  <c r="S22" i="1"/>
  <c r="X22" i="1" s="1"/>
  <c r="R21" i="1"/>
  <c r="W21" i="1" s="1"/>
  <c r="Q20" i="1"/>
  <c r="V20" i="1" s="1"/>
  <c r="S18" i="1"/>
  <c r="X18" i="1" s="1"/>
  <c r="AA15" i="1"/>
  <c r="O17" i="1"/>
  <c r="T17" i="1" s="1"/>
  <c r="AA47" i="1" l="1"/>
  <c r="P34" i="1"/>
  <c r="P49" i="1"/>
  <c r="O49" i="1"/>
  <c r="T49" i="1" s="1"/>
  <c r="AF46" i="1"/>
  <c r="AF47" i="1"/>
  <c r="AF48" i="1"/>
  <c r="AF49" i="1"/>
  <c r="AF50" i="1"/>
  <c r="AF51" i="1"/>
  <c r="AF52" i="1"/>
  <c r="AF53" i="1"/>
  <c r="AF54" i="1"/>
  <c r="AF55" i="1"/>
  <c r="AF56" i="1"/>
  <c r="AF40" i="1"/>
  <c r="AF39" i="1"/>
  <c r="AF38" i="1"/>
  <c r="AF37" i="1"/>
  <c r="AF36" i="1"/>
  <c r="AF35" i="1"/>
  <c r="AF34" i="1"/>
  <c r="AF33" i="1"/>
  <c r="AF32" i="1"/>
  <c r="AF31" i="1"/>
  <c r="AF30" i="1"/>
  <c r="AA32" i="1"/>
  <c r="AA31" i="1"/>
  <c r="P31" i="1"/>
  <c r="O34" i="1"/>
  <c r="T34" i="1" s="1"/>
  <c r="AA14" i="1"/>
  <c r="P32" i="1" l="1"/>
  <c r="P38" i="1"/>
  <c r="P40" i="1"/>
  <c r="P36" i="1"/>
  <c r="P56" i="1"/>
  <c r="P52" i="1"/>
  <c r="P48" i="1"/>
  <c r="P30" i="1"/>
  <c r="P37" i="1"/>
  <c r="P33" i="1"/>
  <c r="P55" i="1"/>
  <c r="P51" i="1"/>
  <c r="P47" i="1"/>
  <c r="P54" i="1"/>
  <c r="P50" i="1"/>
  <c r="P39" i="1"/>
  <c r="P35" i="1"/>
  <c r="P46" i="1"/>
  <c r="P53" i="1"/>
  <c r="O40" i="1"/>
  <c r="T40" i="1" s="1"/>
  <c r="O32" i="1"/>
  <c r="T32" i="1" s="1"/>
  <c r="O37" i="1"/>
  <c r="T37" i="1" s="1"/>
  <c r="O36" i="1"/>
  <c r="T36" i="1" s="1"/>
  <c r="O30" i="1"/>
  <c r="O33" i="1"/>
  <c r="T33" i="1" s="1"/>
  <c r="O56" i="1"/>
  <c r="T56" i="1" s="1"/>
  <c r="O52" i="1"/>
  <c r="T52" i="1" s="1"/>
  <c r="O48" i="1"/>
  <c r="T48" i="1" s="1"/>
  <c r="O51" i="1"/>
  <c r="T51" i="1" s="1"/>
  <c r="O54" i="1"/>
  <c r="T54" i="1" s="1"/>
  <c r="O50" i="1"/>
  <c r="T50" i="1" s="1"/>
  <c r="O55" i="1"/>
  <c r="T55" i="1" s="1"/>
  <c r="O47" i="1"/>
  <c r="T47" i="1" s="1"/>
  <c r="O46" i="1"/>
  <c r="O53" i="1"/>
  <c r="T53" i="1" s="1"/>
  <c r="O39" i="1"/>
  <c r="O35" i="1"/>
  <c r="O31" i="1"/>
  <c r="O38" i="1"/>
  <c r="T38" i="1" s="1"/>
  <c r="P15" i="1"/>
  <c r="P19" i="1"/>
  <c r="P23" i="1"/>
  <c r="P16" i="1"/>
  <c r="T16" i="1"/>
  <c r="AF14" i="1"/>
  <c r="AF15" i="1"/>
  <c r="AF16" i="1"/>
  <c r="AF17" i="1"/>
  <c r="AF18" i="1"/>
  <c r="AF19" i="1"/>
  <c r="AF20" i="1"/>
  <c r="AF21" i="1"/>
  <c r="AF22" i="1"/>
  <c r="AF23" i="1"/>
  <c r="P22" i="1" l="1"/>
  <c r="P18" i="1"/>
  <c r="P21" i="1"/>
  <c r="P17" i="1"/>
  <c r="P20" i="1"/>
  <c r="O20" i="1"/>
  <c r="T20" i="1" s="1"/>
  <c r="O14" i="1"/>
  <c r="O18" i="1"/>
  <c r="T18" i="1" s="1"/>
  <c r="O22" i="1"/>
  <c r="T22" i="1" s="1"/>
  <c r="T35" i="1"/>
  <c r="T39" i="1"/>
  <c r="T31" i="1"/>
  <c r="O15" i="1"/>
  <c r="T15" i="1" s="1"/>
  <c r="O23" i="1"/>
  <c r="T23" i="1" s="1"/>
  <c r="O21" i="1"/>
  <c r="T21" i="1" s="1"/>
  <c r="O19" i="1"/>
  <c r="T19" i="1" s="1"/>
</calcChain>
</file>

<file path=xl/sharedStrings.xml><?xml version="1.0" encoding="utf-8"?>
<sst xmlns="http://schemas.openxmlformats.org/spreadsheetml/2006/main" count="114" uniqueCount="48">
  <si>
    <t>Gads</t>
  </si>
  <si>
    <t>Studiju maksa</t>
  </si>
  <si>
    <t>Finansējuma izmaiņas pret iepriekšējo gadu modeļa ieviešanas gadījumā</t>
  </si>
  <si>
    <t>Scenārijs</t>
  </si>
  <si>
    <t xml:space="preserve">Katram scenārijam nepieciešamā finansējuma izklājums sadalījumā pa valsts budžeta apakšprogrammam </t>
  </si>
  <si>
    <t xml:space="preserve">Konceptuāls ziņojums “Jauna augstākās izglītības finansēšanas modeļa ieviešana Latvijā”
10.pielikums
</t>
  </si>
  <si>
    <t>1. pīlāra % sadalījums starp IZM, VM, ZM un KM budžeta programmām un apakšprogrammām 2015.gadā</t>
  </si>
  <si>
    <t>Pašreizējais 2. pīlāra finansējums IZM budžeta apakšprogrammā 03.03.00  (Zinātniskās darbības attīstība)             (MEUR)</t>
  </si>
  <si>
    <t>IZM budžeta apakšprogramma 03.01.00 (Augstākā izglītība)</t>
  </si>
  <si>
    <t>IZM budžeta apakšprogramma 03.11.00 (Koledžas)</t>
  </si>
  <si>
    <t>ZM budžeta apakšprogramma 22.02.00 (Augstākā izglītība)</t>
  </si>
  <si>
    <t>KM budžeta programmā 20.00.00 Kultūrizglītība (tikai augstākās izglītības finansējums)</t>
  </si>
  <si>
    <t>Pašreizējais 1. pīlāra finansējums IZM, VM, ZM un KM budžeta programmās un apakšprogrammās (MEUR)</t>
  </si>
  <si>
    <t>A "Zināšanu sabiedrības attīstības scenārijs"</t>
  </si>
  <si>
    <t>B "Ierobežotas izaugsmes scenārijs"</t>
  </si>
  <si>
    <t>C "Nepietiekamības scenārijs"</t>
  </si>
  <si>
    <t>A scenārijā nepieciešamais valsts budžeta finansējums 1.pīlāra nodrošināšanai IZM, VM, ZM un KM budžeta programmās un apakšprogrammās (MEUR)</t>
  </si>
  <si>
    <t>A scenārijā papildus nepieciešamais valsts budžeta finansējums 1.pīlāra nodrošināšanai IZM, VM, ZM un KM budžeta programmās un apakšprogrammās (MEUR)</t>
  </si>
  <si>
    <t>B scenārijā nepieciešamais valsts budžeta finansējums 1.pīlāra nodrošināšanai IZM, VM, ZM un KM budžeta programmās un apakšprogrammās (MEUR)</t>
  </si>
  <si>
    <t>B scenārijā papildus nepieciešamais valsts budžeta finansējums 1.pīlāra nodrošināšanai IZM, VM, ZM un KM budžeta programmās un apakšprogrammās (MEUR)</t>
  </si>
  <si>
    <t>C scenārijā nepieciešamais valsts budžeta finansējums 1.pīlāra nodrošināšanai IZM, VM, ZM un KM budžeta programmās un apakšprogrammās (MEUR)</t>
  </si>
  <si>
    <t>C scenārijā papildus nepieciešamais valsts budžeta finansējums 1.pīlāra nodrošināšanai IZM, VM, ZM un KM budžeta programmās un apakšprogrammās (MEUR)</t>
  </si>
  <si>
    <t xml:space="preserve">1.pīlāra nepieciešamais finansējums (MEUR) (Balstoties uz Pasaules Bankas aprēķiniem) </t>
  </si>
  <si>
    <t xml:space="preserve">2.pīlāra nepieciešamais finansējums (MEUR) (Balstoties uz Pasaules Bankas aprēķiniem) </t>
  </si>
  <si>
    <t xml:space="preserve">3.pīlāra nepieciešamais finansējums (MEUR) (Balstoties uz Pasaules Bankas aprēķiniem) </t>
  </si>
  <si>
    <t>Kolonnas Nr.</t>
  </si>
  <si>
    <t>IZM budžeta apakšprogramma 03.01.00 (Augstākā izglītība)              =  3 / 8</t>
  </si>
  <si>
    <t>IZM budžeta apakšprogramma 03.11.00 (Koledžas)             =  4 / 8</t>
  </si>
  <si>
    <t>ZM budžeta apakšprogramma 22.02.00 (Augstākā izglītība)                     = 6 / 8</t>
  </si>
  <si>
    <t>KM budžeta programmā 20.00.00 Kultūrizglītība (tikai augstākās izglītības finansējums)                          = 7 / 8</t>
  </si>
  <si>
    <t>Visa pašreizējā 1. pīlāra summa                                   = 3 + 4 + 5 + 6 + 7 + 8 + 9</t>
  </si>
  <si>
    <t>IZM budžeta apakšprogramma 03.01.00 (Augstākā izglītība)                        = 2 * 9</t>
  </si>
  <si>
    <t>IZM budžeta apakšprogramma 03.11.00 (Koledžas)                                         = 2 * 10</t>
  </si>
  <si>
    <t>ZM budžeta apakšprogramma 22.02.00 (Augstākā izglītība)                                          = 2 * 12</t>
  </si>
  <si>
    <t>KM budžeta programmā 20.00.00 Kultūrizglītība (tikai augstākās izglītības finansējums)                                          = 2 * 13</t>
  </si>
  <si>
    <t>IZM budžeta apakšprogramma 03.01.00 (Augstākā izglītība)                          = 14 - 3</t>
  </si>
  <si>
    <t>IZM budžeta apakšprogramma 03.11.00 (Koledžas)                         = 15 - 4</t>
  </si>
  <si>
    <t>ZM budžeta apakšprogramma 22.02.00 (Augstākā izglītība)                                       = 17 - 6</t>
  </si>
  <si>
    <t>KM budžeta programmā 20.00.00 Kultūrizglītība (tikai augstākās izglītības finansējums)                                       = 18 - 7</t>
  </si>
  <si>
    <t>A scenārijā papildus vajadzīgais finansējums IZM budžeta apakšprogrammā 03.03.00  (Zinātniskās darbības attīstība)             (MEUR)                                                                     = 24 - 25</t>
  </si>
  <si>
    <t>Kopā nepieciešamā summa (Balstoties uz Pasaules Bankas aprēķiniem)                                       = 2 + 24 + 27 + 28</t>
  </si>
  <si>
    <t>A scenārijā nepieciešamais papildus finansējums budžeta programmām 1. un 2. pīlārā                         = 29 - 8 - 25 - 28</t>
  </si>
  <si>
    <t>C scenārijā papildus vajadzīgais finansējums IZM budžeta apakšprogrammā 03.03.00  (Zinātniskās darbības attīstība)             (MEUR)                                                                     = 24 - 25</t>
  </si>
  <si>
    <t>B scenārijā papildus vajadzīgais finansējums IZM budžeta apakšprogrammā 03.03.00  (Zinātniskās darbības attīstība)             (MEUR)                                                                     = 24 - 25</t>
  </si>
  <si>
    <r>
      <t xml:space="preserve">VM budžeta apakšprogramma 02.03.00 (Augstākā medicīnas izglītība) </t>
    </r>
    <r>
      <rPr>
        <i/>
        <sz val="11"/>
        <color theme="1"/>
        <rFont val="Calibri"/>
        <family val="2"/>
        <charset val="186"/>
        <scheme val="minor"/>
      </rPr>
      <t>(tikai augstākās izglītības finansējums)</t>
    </r>
  </si>
  <si>
    <r>
      <t xml:space="preserve">VM budžeta apakšprogramma 02.03.00 (Augstākā medicīnas izglītība) </t>
    </r>
    <r>
      <rPr>
        <i/>
        <sz val="11"/>
        <color theme="1"/>
        <rFont val="Calibri"/>
        <family val="2"/>
        <charset val="186"/>
        <scheme val="minor"/>
      </rPr>
      <t xml:space="preserve">(tikai augstākās izglītības finansējums)     </t>
    </r>
    <r>
      <rPr>
        <b/>
        <sz val="11"/>
        <color theme="1"/>
        <rFont val="Calibri"/>
        <family val="2"/>
        <charset val="186"/>
        <scheme val="minor"/>
      </rPr>
      <t xml:space="preserve">                       = 5/ 8</t>
    </r>
  </si>
  <si>
    <r>
      <t>VM budžeta apakšprogramma 02.03.00 (Augstākā medicīnas izglītība)</t>
    </r>
    <r>
      <rPr>
        <i/>
        <sz val="11"/>
        <color theme="1"/>
        <rFont val="Calibri"/>
        <family val="2"/>
        <charset val="186"/>
        <scheme val="minor"/>
      </rPr>
      <t xml:space="preserve"> (tikai augstākās izglītības finansējums)     </t>
    </r>
    <r>
      <rPr>
        <b/>
        <sz val="11"/>
        <color theme="1"/>
        <rFont val="Calibri"/>
        <family val="2"/>
        <charset val="186"/>
        <scheme val="minor"/>
      </rPr>
      <t xml:space="preserve">                    = 16 - 5</t>
    </r>
  </si>
  <si>
    <r>
      <t xml:space="preserve">VM budžeta apakšprogramma 02.03.00 (Augstākā medicīnas izglītība) </t>
    </r>
    <r>
      <rPr>
        <i/>
        <sz val="11"/>
        <color theme="1"/>
        <rFont val="Calibri"/>
        <family val="2"/>
        <charset val="186"/>
        <scheme val="minor"/>
      </rPr>
      <t xml:space="preserve">(tikai augstākās izglītības finansējums)   </t>
    </r>
    <r>
      <rPr>
        <b/>
        <sz val="11"/>
        <color theme="1"/>
        <rFont val="Calibri"/>
        <family val="2"/>
        <charset val="186"/>
        <scheme val="minor"/>
      </rPr>
      <t xml:space="preserve">                                       = 2 *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</si>
</sst>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9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 wrapText="1"/>
    </xf>
    <xf numFmtId="2" fontId="0" fillId="4" borderId="19" xfId="0" applyNumberFormat="1" applyFont="1" applyFill="1" applyBorder="1" applyAlignment="1">
      <alignment horizontal="center" vertical="center" wrapText="1"/>
    </xf>
    <xf numFmtId="2" fontId="0" fillId="4" borderId="20" xfId="0" applyNumberFormat="1" applyFont="1" applyFill="1" applyBorder="1" applyAlignment="1">
      <alignment horizontal="center" vertical="center" wrapText="1"/>
    </xf>
    <xf numFmtId="2" fontId="0" fillId="4" borderId="26" xfId="0" applyNumberFormat="1" applyFont="1" applyFill="1" applyBorder="1" applyAlignment="1">
      <alignment horizontal="center" vertical="center" wrapText="1"/>
    </xf>
    <xf numFmtId="2" fontId="0" fillId="4" borderId="27" xfId="0" applyNumberFormat="1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4" borderId="26" xfId="0" applyNumberFormat="1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27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/>
    <xf numFmtId="2" fontId="1" fillId="0" borderId="0" xfId="0" applyNumberFormat="1" applyFont="1" applyBorder="1"/>
    <xf numFmtId="0" fontId="1" fillId="11" borderId="13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2" fontId="0" fillId="10" borderId="16" xfId="0" applyNumberFormat="1" applyFont="1" applyFill="1" applyBorder="1" applyAlignment="1">
      <alignment horizontal="center" vertical="center" wrapText="1"/>
    </xf>
    <xf numFmtId="2" fontId="0" fillId="10" borderId="1" xfId="0" applyNumberFormat="1" applyFont="1" applyFill="1" applyBorder="1" applyAlignment="1">
      <alignment horizontal="center" vertical="center" wrapText="1"/>
    </xf>
    <xf numFmtId="2" fontId="0" fillId="10" borderId="26" xfId="0" applyNumberFormat="1" applyFont="1" applyFill="1" applyBorder="1" applyAlignment="1">
      <alignment horizontal="center" vertical="center" wrapText="1"/>
    </xf>
    <xf numFmtId="2" fontId="0" fillId="10" borderId="19" xfId="0" applyNumberFormat="1" applyFont="1" applyFill="1" applyBorder="1" applyAlignment="1">
      <alignment horizontal="center" vertical="center" wrapText="1"/>
    </xf>
    <xf numFmtId="2" fontId="0" fillId="10" borderId="20" xfId="0" applyNumberFormat="1" applyFont="1" applyFill="1" applyBorder="1" applyAlignment="1">
      <alignment horizontal="center" vertical="center" wrapText="1"/>
    </xf>
    <xf numFmtId="2" fontId="0" fillId="10" borderId="27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165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 applyAlignment="1">
      <alignment horizontal="center" vertical="center"/>
    </xf>
    <xf numFmtId="0" fontId="0" fillId="0" borderId="5" xfId="0" applyFont="1" applyBorder="1"/>
    <xf numFmtId="0" fontId="1" fillId="5" borderId="37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2" fontId="1" fillId="5" borderId="43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/>
    </xf>
    <xf numFmtId="165" fontId="0" fillId="3" borderId="24" xfId="0" applyNumberFormat="1" applyFont="1" applyFill="1" applyBorder="1" applyAlignment="1">
      <alignment horizontal="center" vertical="center"/>
    </xf>
    <xf numFmtId="165" fontId="0" fillId="3" borderId="25" xfId="0" applyNumberFormat="1" applyFont="1" applyFill="1" applyBorder="1" applyAlignment="1">
      <alignment horizontal="center" vertical="center"/>
    </xf>
    <xf numFmtId="165" fontId="0" fillId="3" borderId="21" xfId="0" applyNumberFormat="1" applyFont="1" applyFill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3" borderId="35" xfId="0" applyNumberFormat="1" applyFont="1" applyFill="1" applyBorder="1" applyAlignment="1">
      <alignment horizontal="center" vertical="center"/>
    </xf>
    <xf numFmtId="1" fontId="1" fillId="5" borderId="36" xfId="0" applyNumberFormat="1" applyFont="1" applyFill="1" applyBorder="1" applyAlignment="1">
      <alignment horizontal="center" vertical="center"/>
    </xf>
    <xf numFmtId="1" fontId="1" fillId="5" borderId="38" xfId="0" applyNumberFormat="1" applyFont="1" applyFill="1" applyBorder="1" applyAlignment="1">
      <alignment horizontal="center" vertical="center"/>
    </xf>
    <xf numFmtId="1" fontId="1" fillId="9" borderId="40" xfId="0" applyNumberFormat="1" applyFont="1" applyFill="1" applyBorder="1" applyAlignment="1">
      <alignment horizontal="center" vertical="center"/>
    </xf>
    <xf numFmtId="1" fontId="1" fillId="7" borderId="39" xfId="0" applyNumberFormat="1" applyFont="1" applyFill="1" applyBorder="1" applyAlignment="1">
      <alignment horizontal="center" vertical="center"/>
    </xf>
    <xf numFmtId="1" fontId="1" fillId="7" borderId="35" xfId="0" applyNumberFormat="1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4" borderId="5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 wrapText="1"/>
    </xf>
    <xf numFmtId="2" fontId="0" fillId="4" borderId="42" xfId="0" applyNumberFormat="1" applyFont="1" applyFill="1" applyBorder="1" applyAlignment="1">
      <alignment horizontal="center" vertical="center"/>
    </xf>
    <xf numFmtId="2" fontId="0" fillId="4" borderId="41" xfId="0" applyNumberFormat="1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2" fontId="0" fillId="13" borderId="54" xfId="0" applyNumberFormat="1" applyFont="1" applyFill="1" applyBorder="1" applyAlignment="1">
      <alignment horizontal="center" vertical="center"/>
    </xf>
    <xf numFmtId="2" fontId="0" fillId="13" borderId="55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 wrapText="1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19" xfId="0" applyNumberFormat="1" applyFont="1" applyFill="1" applyBorder="1" applyAlignment="1">
      <alignment horizontal="center" vertical="center"/>
    </xf>
    <xf numFmtId="2" fontId="1" fillId="6" borderId="27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4" xfId="1" applyNumberFormat="1" applyFont="1" applyBorder="1" applyAlignment="1">
      <alignment horizontal="center" vertical="center"/>
    </xf>
    <xf numFmtId="164" fontId="0" fillId="0" borderId="55" xfId="1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2" fontId="0" fillId="13" borderId="53" xfId="0" applyNumberFormat="1" applyFont="1" applyFill="1" applyBorder="1" applyAlignment="1">
      <alignment horizontal="center" vertical="center"/>
    </xf>
    <xf numFmtId="0" fontId="1" fillId="12" borderId="53" xfId="0" applyFont="1" applyFill="1" applyBorder="1" applyAlignment="1">
      <alignment horizontal="center" vertical="center" wrapText="1"/>
    </xf>
    <xf numFmtId="10" fontId="3" fillId="10" borderId="2" xfId="1" applyNumberFormat="1" applyFont="1" applyFill="1" applyBorder="1" applyAlignment="1">
      <alignment horizontal="center" vertical="center"/>
    </xf>
    <xf numFmtId="10" fontId="3" fillId="10" borderId="3" xfId="1" applyNumberFormat="1" applyFont="1" applyFill="1" applyBorder="1" applyAlignment="1">
      <alignment horizontal="center" vertical="center"/>
    </xf>
    <xf numFmtId="10" fontId="3" fillId="10" borderId="21" xfId="1" applyNumberFormat="1" applyFont="1" applyFill="1" applyBorder="1" applyAlignment="1">
      <alignment horizontal="center" vertical="center"/>
    </xf>
    <xf numFmtId="10" fontId="3" fillId="10" borderId="17" xfId="1" applyNumberFormat="1" applyFont="1" applyFill="1" applyBorder="1" applyAlignment="1">
      <alignment horizontal="center" vertical="center"/>
    </xf>
    <xf numFmtId="10" fontId="3" fillId="10" borderId="18" xfId="1" applyNumberFormat="1" applyFont="1" applyFill="1" applyBorder="1" applyAlignment="1">
      <alignment horizontal="center" vertical="center"/>
    </xf>
    <xf numFmtId="10" fontId="3" fillId="10" borderId="22" xfId="1" applyNumberFormat="1" applyFont="1" applyFill="1" applyBorder="1" applyAlignment="1">
      <alignment horizontal="center" vertical="center"/>
    </xf>
    <xf numFmtId="10" fontId="3" fillId="10" borderId="52" xfId="1" applyNumberFormat="1" applyFont="1" applyFill="1" applyBorder="1" applyAlignment="1">
      <alignment horizontal="center" vertical="center"/>
    </xf>
    <xf numFmtId="10" fontId="3" fillId="10" borderId="8" xfId="1" applyNumberFormat="1" applyFont="1" applyFill="1" applyBorder="1" applyAlignment="1">
      <alignment horizontal="center" vertical="center"/>
    </xf>
    <xf numFmtId="10" fontId="3" fillId="10" borderId="47" xfId="1" applyNumberFormat="1" applyFont="1" applyFill="1" applyBorder="1" applyAlignment="1">
      <alignment horizontal="center" vertical="center"/>
    </xf>
    <xf numFmtId="10" fontId="3" fillId="10" borderId="56" xfId="1" applyNumberFormat="1" applyFont="1" applyFill="1" applyBorder="1" applyAlignment="1">
      <alignment horizontal="center" vertical="center"/>
    </xf>
    <xf numFmtId="10" fontId="3" fillId="10" borderId="45" xfId="1" applyNumberFormat="1" applyFont="1" applyFill="1" applyBorder="1" applyAlignment="1">
      <alignment horizontal="center" vertical="center"/>
    </xf>
    <xf numFmtId="10" fontId="3" fillId="10" borderId="48" xfId="1" applyNumberFormat="1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 vertical="center" wrapText="1"/>
    </xf>
    <xf numFmtId="10" fontId="3" fillId="10" borderId="23" xfId="1" applyNumberFormat="1" applyFont="1" applyFill="1" applyBorder="1" applyAlignment="1">
      <alignment horizontal="center" vertical="center"/>
    </xf>
    <xf numFmtId="10" fontId="3" fillId="10" borderId="24" xfId="1" applyNumberFormat="1" applyFont="1" applyFill="1" applyBorder="1" applyAlignment="1">
      <alignment horizontal="center" vertical="center"/>
    </xf>
    <xf numFmtId="10" fontId="3" fillId="10" borderId="25" xfId="1" applyNumberFormat="1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topLeftCell="A6" zoomScale="70" zoomScaleNormal="70" workbookViewId="0">
      <pane xSplit="1" topLeftCell="R1" activePane="topRight" state="frozen"/>
      <selection pane="topRight" activeCell="U24" sqref="U24"/>
    </sheetView>
  </sheetViews>
  <sheetFormatPr defaultRowHeight="15" x14ac:dyDescent="0.25"/>
  <cols>
    <col min="1" max="1" width="13.85546875" style="1" customWidth="1"/>
    <col min="2" max="2" width="13.5703125" style="1" customWidth="1"/>
    <col min="3" max="3" width="19.140625" style="1" customWidth="1"/>
    <col min="4" max="4" width="23.28515625" style="1" customWidth="1"/>
    <col min="5" max="8" width="21.140625" style="1" customWidth="1"/>
    <col min="9" max="9" width="21.5703125" style="1" customWidth="1"/>
    <col min="10" max="10" width="30.42578125" style="1" customWidth="1"/>
    <col min="11" max="11" width="23" style="1" customWidth="1"/>
    <col min="12" max="12" width="23.85546875" style="1" customWidth="1"/>
    <col min="13" max="13" width="25.85546875" style="1" customWidth="1"/>
    <col min="14" max="14" width="22.42578125" style="1" customWidth="1"/>
    <col min="15" max="15" width="25.140625" style="3" customWidth="1"/>
    <col min="16" max="19" width="25.7109375" style="3" customWidth="1"/>
    <col min="20" max="20" width="23.5703125" style="3" customWidth="1"/>
    <col min="21" max="21" width="21.42578125" style="3" customWidth="1"/>
    <col min="22" max="24" width="22.42578125" style="3" customWidth="1"/>
    <col min="25" max="25" width="19.7109375" style="1" customWidth="1"/>
    <col min="26" max="26" width="29.5703125" style="42" customWidth="1"/>
    <col min="27" max="27" width="30.5703125" style="42" customWidth="1"/>
    <col min="28" max="28" width="24.85546875" style="1" customWidth="1"/>
    <col min="29" max="29" width="16.85546875" style="1" customWidth="1"/>
    <col min="30" max="30" width="25.85546875" style="1" customWidth="1"/>
    <col min="31" max="31" width="25.7109375" style="42" customWidth="1"/>
    <col min="32" max="32" width="21.42578125" style="1" customWidth="1"/>
    <col min="33" max="33" width="9.140625" style="1"/>
  </cols>
  <sheetData>
    <row r="1" spans="1:33" x14ac:dyDescent="0.25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33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33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33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33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33" x14ac:dyDescent="0.25">
      <c r="A6" s="31"/>
      <c r="B6" s="147" t="s">
        <v>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33" x14ac:dyDescent="0.25">
      <c r="A7" s="31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33" ht="15.75" thickBot="1" x14ac:dyDescent="0.3"/>
    <row r="9" spans="1:33" ht="35.25" customHeight="1" thickBot="1" x14ac:dyDescent="0.3">
      <c r="A9" s="82" t="s">
        <v>3</v>
      </c>
      <c r="B9" s="53"/>
      <c r="C9" s="56"/>
      <c r="D9" s="142" t="s">
        <v>12</v>
      </c>
      <c r="E9" s="143"/>
      <c r="F9" s="143"/>
      <c r="G9" s="143"/>
      <c r="H9" s="143"/>
      <c r="I9" s="144"/>
      <c r="J9" s="152" t="s">
        <v>6</v>
      </c>
      <c r="K9" s="131"/>
      <c r="L9" s="131"/>
      <c r="M9" s="131"/>
      <c r="N9" s="132"/>
      <c r="O9" s="149" t="s">
        <v>16</v>
      </c>
      <c r="P9" s="150"/>
      <c r="Q9" s="150"/>
      <c r="R9" s="150"/>
      <c r="S9" s="151"/>
      <c r="T9" s="130" t="s">
        <v>17</v>
      </c>
      <c r="U9" s="152"/>
      <c r="V9" s="152"/>
      <c r="W9" s="152"/>
      <c r="X9" s="153"/>
    </row>
    <row r="10" spans="1:33" s="93" customFormat="1" ht="17.25" customHeight="1" thickBot="1" x14ac:dyDescent="0.3">
      <c r="A10" s="83" t="s">
        <v>25</v>
      </c>
      <c r="B10" s="83">
        <v>1</v>
      </c>
      <c r="C10" s="84">
        <v>2</v>
      </c>
      <c r="D10" s="65">
        <v>3</v>
      </c>
      <c r="E10" s="57">
        <v>4</v>
      </c>
      <c r="F10" s="57">
        <v>5</v>
      </c>
      <c r="G10" s="57">
        <v>6</v>
      </c>
      <c r="H10" s="64">
        <v>7</v>
      </c>
      <c r="I10" s="100">
        <v>8</v>
      </c>
      <c r="J10" s="66">
        <v>9</v>
      </c>
      <c r="K10" s="58">
        <v>10</v>
      </c>
      <c r="L10" s="58">
        <v>11</v>
      </c>
      <c r="M10" s="58">
        <v>12</v>
      </c>
      <c r="N10" s="60">
        <v>13</v>
      </c>
      <c r="O10" s="62">
        <v>14</v>
      </c>
      <c r="P10" s="59">
        <v>15</v>
      </c>
      <c r="Q10" s="59">
        <v>16</v>
      </c>
      <c r="R10" s="59">
        <v>17</v>
      </c>
      <c r="S10" s="63">
        <v>18</v>
      </c>
      <c r="T10" s="61">
        <v>19</v>
      </c>
      <c r="U10" s="58">
        <v>20</v>
      </c>
      <c r="V10" s="58">
        <v>21</v>
      </c>
      <c r="W10" s="58">
        <v>22</v>
      </c>
      <c r="X10" s="60">
        <v>23</v>
      </c>
      <c r="Y10" s="85">
        <v>24</v>
      </c>
      <c r="Z10" s="86">
        <v>25</v>
      </c>
      <c r="AA10" s="87">
        <v>26</v>
      </c>
      <c r="AB10" s="85">
        <v>27</v>
      </c>
      <c r="AC10" s="88">
        <v>28</v>
      </c>
      <c r="AD10" s="89">
        <v>29</v>
      </c>
      <c r="AE10" s="90">
        <v>30</v>
      </c>
      <c r="AF10" s="91">
        <v>31</v>
      </c>
      <c r="AG10" s="92"/>
    </row>
    <row r="11" spans="1:33" s="5" customFormat="1" ht="110.25" customHeight="1" x14ac:dyDescent="0.25">
      <c r="A11" s="139" t="s">
        <v>13</v>
      </c>
      <c r="B11" s="79" t="s">
        <v>0</v>
      </c>
      <c r="C11" s="78" t="s">
        <v>22</v>
      </c>
      <c r="D11" s="67" t="s">
        <v>8</v>
      </c>
      <c r="E11" s="68" t="s">
        <v>9</v>
      </c>
      <c r="F11" s="68" t="s">
        <v>44</v>
      </c>
      <c r="G11" s="68" t="s">
        <v>10</v>
      </c>
      <c r="H11" s="115" t="s">
        <v>11</v>
      </c>
      <c r="I11" s="117" t="s">
        <v>30</v>
      </c>
      <c r="J11" s="97" t="s">
        <v>26</v>
      </c>
      <c r="K11" s="45" t="s">
        <v>27</v>
      </c>
      <c r="L11" s="45" t="s">
        <v>45</v>
      </c>
      <c r="M11" s="45" t="s">
        <v>28</v>
      </c>
      <c r="N11" s="46" t="s">
        <v>29</v>
      </c>
      <c r="O11" s="18" t="s">
        <v>31</v>
      </c>
      <c r="P11" s="19" t="s">
        <v>32</v>
      </c>
      <c r="Q11" s="19" t="s">
        <v>47</v>
      </c>
      <c r="R11" s="19" t="s">
        <v>33</v>
      </c>
      <c r="S11" s="20" t="s">
        <v>34</v>
      </c>
      <c r="T11" s="44" t="s">
        <v>35</v>
      </c>
      <c r="U11" s="45" t="s">
        <v>36</v>
      </c>
      <c r="V11" s="45" t="s">
        <v>46</v>
      </c>
      <c r="W11" s="45" t="s">
        <v>37</v>
      </c>
      <c r="X11" s="46" t="s">
        <v>38</v>
      </c>
      <c r="Y11" s="70" t="s">
        <v>23</v>
      </c>
      <c r="Z11" s="71" t="s">
        <v>7</v>
      </c>
      <c r="AA11" s="71" t="s">
        <v>39</v>
      </c>
      <c r="AB11" s="72" t="s">
        <v>24</v>
      </c>
      <c r="AC11" s="105" t="s">
        <v>1</v>
      </c>
      <c r="AD11" s="106" t="s">
        <v>40</v>
      </c>
      <c r="AE11" s="107" t="s">
        <v>41</v>
      </c>
      <c r="AF11" s="79" t="s">
        <v>2</v>
      </c>
      <c r="AG11" s="4"/>
    </row>
    <row r="12" spans="1:33" s="13" customFormat="1" ht="15" customHeight="1" x14ac:dyDescent="0.25">
      <c r="A12" s="140"/>
      <c r="B12" s="80">
        <v>2014</v>
      </c>
      <c r="C12" s="54">
        <v>85</v>
      </c>
      <c r="D12" s="39">
        <v>44.41</v>
      </c>
      <c r="E12" s="15">
        <v>9.85</v>
      </c>
      <c r="F12" s="15">
        <v>15.43</v>
      </c>
      <c r="G12" s="15">
        <v>7.51</v>
      </c>
      <c r="H12" s="98">
        <v>7.84</v>
      </c>
      <c r="I12" s="116">
        <f>D12+E12+F12+G12+H12</f>
        <v>85.04</v>
      </c>
      <c r="J12" s="124">
        <f>D13/$I$13</f>
        <v>0.52179532369874282</v>
      </c>
      <c r="K12" s="124">
        <f t="shared" ref="K12:N12" si="0">E13/$I$13</f>
        <v>0.11573258136529198</v>
      </c>
      <c r="L12" s="124">
        <f t="shared" si="0"/>
        <v>0.18129479497121373</v>
      </c>
      <c r="M12" s="124">
        <f t="shared" si="0"/>
        <v>8.9061214898366825E-2</v>
      </c>
      <c r="N12" s="124">
        <f t="shared" si="0"/>
        <v>9.2116085066384676E-2</v>
      </c>
      <c r="O12" s="39">
        <v>44.41</v>
      </c>
      <c r="P12" s="15">
        <v>9.85</v>
      </c>
      <c r="Q12" s="15">
        <v>15.43</v>
      </c>
      <c r="R12" s="15">
        <v>7.51</v>
      </c>
      <c r="S12" s="36">
        <v>7.84</v>
      </c>
      <c r="T12" s="47"/>
      <c r="U12" s="48"/>
      <c r="V12" s="48"/>
      <c r="W12" s="48"/>
      <c r="X12" s="49"/>
      <c r="Y12" s="73">
        <v>0</v>
      </c>
      <c r="Z12" s="15">
        <v>0</v>
      </c>
      <c r="AA12" s="15"/>
      <c r="AB12" s="7">
        <v>0</v>
      </c>
      <c r="AC12" s="29">
        <v>15</v>
      </c>
      <c r="AD12" s="108">
        <f>C12+Y12+AB12+AC12</f>
        <v>100</v>
      </c>
      <c r="AE12" s="109"/>
      <c r="AF12" s="112"/>
      <c r="AG12" s="103"/>
    </row>
    <row r="13" spans="1:33" s="13" customFormat="1" x14ac:dyDescent="0.25">
      <c r="A13" s="140"/>
      <c r="B13" s="80">
        <v>2015</v>
      </c>
      <c r="C13" s="54">
        <v>87.125</v>
      </c>
      <c r="D13" s="39">
        <v>44.41</v>
      </c>
      <c r="E13" s="15">
        <v>9.85</v>
      </c>
      <c r="F13" s="15">
        <v>15.43</v>
      </c>
      <c r="G13" s="15">
        <v>7.58</v>
      </c>
      <c r="H13" s="98">
        <v>7.84</v>
      </c>
      <c r="I13" s="101">
        <f t="shared" ref="I13:I23" si="1">D13+E13+F13+G13+H13</f>
        <v>85.11</v>
      </c>
      <c r="J13" s="125"/>
      <c r="K13" s="125"/>
      <c r="L13" s="125"/>
      <c r="M13" s="125"/>
      <c r="N13" s="125"/>
      <c r="O13" s="24">
        <f>C13*$J$12</f>
        <v>45.461417577252966</v>
      </c>
      <c r="P13" s="14">
        <f>C13*$K$12</f>
        <v>10.083201151451064</v>
      </c>
      <c r="Q13" s="14">
        <f>C13*$L$12</f>
        <v>15.795309011866996</v>
      </c>
      <c r="R13" s="14">
        <f>C13*$M$12</f>
        <v>7.7594583480202095</v>
      </c>
      <c r="S13" s="27">
        <f>C13*$N$12</f>
        <v>8.0256139114087652</v>
      </c>
      <c r="T13" s="47"/>
      <c r="U13" s="48"/>
      <c r="V13" s="48"/>
      <c r="W13" s="48"/>
      <c r="X13" s="49"/>
      <c r="Y13" s="74">
        <v>7</v>
      </c>
      <c r="Z13" s="15">
        <v>5.5</v>
      </c>
      <c r="AA13" s="15"/>
      <c r="AB13" s="9">
        <v>5</v>
      </c>
      <c r="AC13" s="29">
        <v>15</v>
      </c>
      <c r="AD13" s="108">
        <f t="shared" ref="AD13:AD23" si="2">C13+Y13+AB13+AC13</f>
        <v>114.125</v>
      </c>
      <c r="AE13" s="109"/>
      <c r="AF13" s="113">
        <f>(AD13-AD12)/AD12</f>
        <v>0.14124999999999999</v>
      </c>
      <c r="AG13" s="104"/>
    </row>
    <row r="14" spans="1:33" s="13" customFormat="1" x14ac:dyDescent="0.25">
      <c r="A14" s="140"/>
      <c r="B14" s="80">
        <v>2016</v>
      </c>
      <c r="C14" s="54">
        <v>89.303124999999994</v>
      </c>
      <c r="D14" s="39">
        <v>44.41</v>
      </c>
      <c r="E14" s="15">
        <v>9.8800000000000008</v>
      </c>
      <c r="F14" s="15">
        <v>15.43</v>
      </c>
      <c r="G14" s="15">
        <v>7.58</v>
      </c>
      <c r="H14" s="98">
        <v>7.84</v>
      </c>
      <c r="I14" s="101">
        <f t="shared" si="1"/>
        <v>85.14</v>
      </c>
      <c r="J14" s="125"/>
      <c r="K14" s="125"/>
      <c r="L14" s="125"/>
      <c r="M14" s="125"/>
      <c r="N14" s="125"/>
      <c r="O14" s="24">
        <f t="shared" ref="O14:O23" si="3">C14*$J$12</f>
        <v>46.597953016684286</v>
      </c>
      <c r="P14" s="14">
        <f>C14*$K$12</f>
        <v>10.33528118023734</v>
      </c>
      <c r="Q14" s="14">
        <f t="shared" ref="Q14:Q23" si="4">C14*$L$12</f>
        <v>16.190191737163669</v>
      </c>
      <c r="R14" s="14">
        <f t="shared" ref="R14:R23" si="5">C14*$M$12</f>
        <v>7.9534448067207144</v>
      </c>
      <c r="S14" s="27">
        <f t="shared" ref="S14:S23" si="6">C14*$N$12</f>
        <v>8.2262542591939827</v>
      </c>
      <c r="T14" s="47">
        <f>O14-$D$12</f>
        <v>2.1879530166842898</v>
      </c>
      <c r="U14" s="48">
        <f>P14-E14</f>
        <v>0.4552811802373391</v>
      </c>
      <c r="V14" s="48">
        <f t="shared" ref="V14:V23" si="7">Q14-$F$13</f>
        <v>0.7601917371636695</v>
      </c>
      <c r="W14" s="48">
        <f t="shared" ref="W14:W23" si="8">R14-$G$13</f>
        <v>0.37344480672071434</v>
      </c>
      <c r="X14" s="49">
        <f t="shared" ref="X14:X23" si="9">S14-$H$13</f>
        <v>0.38625425919398282</v>
      </c>
      <c r="Y14" s="74">
        <v>8.0500000000000007</v>
      </c>
      <c r="Z14" s="15">
        <v>6.5</v>
      </c>
      <c r="AA14" s="15">
        <f t="shared" ref="AA14" si="10">Y14-Z14</f>
        <v>1.5500000000000007</v>
      </c>
      <c r="AB14" s="9">
        <v>5.75</v>
      </c>
      <c r="AC14" s="29">
        <v>15</v>
      </c>
      <c r="AD14" s="108">
        <f t="shared" si="2"/>
        <v>118.10312499999999</v>
      </c>
      <c r="AE14" s="109">
        <f t="shared" ref="AE14:AE23" si="11">AD14-I14-Z14-AB14-AC14</f>
        <v>5.7131249999999909</v>
      </c>
      <c r="AF14" s="113">
        <f t="shared" ref="AF14:AF23" si="12">(AD14-AD13)/AD13</f>
        <v>3.4857612267250745E-2</v>
      </c>
      <c r="AG14" s="104"/>
    </row>
    <row r="15" spans="1:33" s="13" customFormat="1" x14ac:dyDescent="0.25">
      <c r="A15" s="140"/>
      <c r="B15" s="80">
        <v>2017</v>
      </c>
      <c r="C15" s="54">
        <v>91.535703130000002</v>
      </c>
      <c r="D15" s="39">
        <v>44.41</v>
      </c>
      <c r="E15" s="15">
        <v>9.8800000000000008</v>
      </c>
      <c r="F15" s="15">
        <v>15.43</v>
      </c>
      <c r="G15" s="15">
        <v>7.58</v>
      </c>
      <c r="H15" s="98">
        <v>7.84</v>
      </c>
      <c r="I15" s="101">
        <f t="shared" si="1"/>
        <v>85.14</v>
      </c>
      <c r="J15" s="125"/>
      <c r="K15" s="125"/>
      <c r="L15" s="125"/>
      <c r="M15" s="125"/>
      <c r="N15" s="125"/>
      <c r="O15" s="24">
        <f t="shared" si="3"/>
        <v>47.762901844710377</v>
      </c>
      <c r="P15" s="14">
        <f t="shared" ref="P15:P23" si="13">C15*$K$12</f>
        <v>10.593663210321937</v>
      </c>
      <c r="Q15" s="14">
        <f t="shared" si="4"/>
        <v>16.594946531499236</v>
      </c>
      <c r="R15" s="14">
        <f t="shared" si="5"/>
        <v>8.1522809273340382</v>
      </c>
      <c r="S15" s="27">
        <f t="shared" si="6"/>
        <v>8.4319106161344148</v>
      </c>
      <c r="T15" s="47">
        <f t="shared" ref="T15:T23" si="14">O15-$D$12</f>
        <v>3.3529018447103809</v>
      </c>
      <c r="U15" s="48">
        <f t="shared" ref="U15:U23" si="15">P15-E15</f>
        <v>0.71366321032193625</v>
      </c>
      <c r="V15" s="48">
        <f t="shared" si="7"/>
        <v>1.1649465314992362</v>
      </c>
      <c r="W15" s="48">
        <f t="shared" si="8"/>
        <v>0.57228092733403813</v>
      </c>
      <c r="X15" s="49">
        <f t="shared" si="9"/>
        <v>0.59191061613441498</v>
      </c>
      <c r="Y15" s="74">
        <v>9.2575000000000003</v>
      </c>
      <c r="Z15" s="15">
        <v>6.5</v>
      </c>
      <c r="AA15" s="15">
        <f>Y15-Z15</f>
        <v>2.7575000000000003</v>
      </c>
      <c r="AB15" s="9">
        <v>6.6124999999999998</v>
      </c>
      <c r="AC15" s="29">
        <v>15</v>
      </c>
      <c r="AD15" s="108">
        <f t="shared" si="2"/>
        <v>122.40570312999999</v>
      </c>
      <c r="AE15" s="109">
        <f t="shared" si="11"/>
        <v>9.1532031299999908</v>
      </c>
      <c r="AF15" s="113">
        <f t="shared" si="12"/>
        <v>3.6430688265022632E-2</v>
      </c>
      <c r="AG15" s="104"/>
    </row>
    <row r="16" spans="1:33" s="13" customFormat="1" x14ac:dyDescent="0.25">
      <c r="A16" s="140"/>
      <c r="B16" s="80">
        <v>2018</v>
      </c>
      <c r="C16" s="54">
        <v>93.824095700000001</v>
      </c>
      <c r="D16" s="39">
        <v>44.41</v>
      </c>
      <c r="E16" s="15">
        <v>9.8800000000000008</v>
      </c>
      <c r="F16" s="15">
        <v>15.43</v>
      </c>
      <c r="G16" s="15">
        <v>7.58</v>
      </c>
      <c r="H16" s="98">
        <v>7.84</v>
      </c>
      <c r="I16" s="101">
        <f t="shared" si="1"/>
        <v>85.14</v>
      </c>
      <c r="J16" s="125"/>
      <c r="K16" s="125"/>
      <c r="L16" s="125"/>
      <c r="M16" s="125"/>
      <c r="N16" s="125"/>
      <c r="O16" s="24">
        <f>C16*$J$12</f>
        <v>48.956974386523328</v>
      </c>
      <c r="P16" s="14">
        <f t="shared" si="13"/>
        <v>10.858504789625192</v>
      </c>
      <c r="Q16" s="14">
        <f t="shared" si="4"/>
        <v>17.009820193291034</v>
      </c>
      <c r="R16" s="14">
        <f t="shared" si="5"/>
        <v>8.3560879497826352</v>
      </c>
      <c r="S16" s="27">
        <f t="shared" si="6"/>
        <v>8.6427083807778171</v>
      </c>
      <c r="T16" s="47">
        <f t="shared" si="14"/>
        <v>4.5469743865233312</v>
      </c>
      <c r="U16" s="48">
        <f t="shared" si="15"/>
        <v>0.97850478962519105</v>
      </c>
      <c r="V16" s="48">
        <f t="shared" si="7"/>
        <v>1.5798201932910345</v>
      </c>
      <c r="W16" s="48">
        <f t="shared" si="8"/>
        <v>0.77608794978263518</v>
      </c>
      <c r="X16" s="49">
        <f t="shared" si="9"/>
        <v>0.80270838077781725</v>
      </c>
      <c r="Y16" s="74">
        <v>10.646125</v>
      </c>
      <c r="Z16" s="15">
        <v>6.5</v>
      </c>
      <c r="AA16" s="15">
        <f t="shared" ref="AA16:AA23" si="16">Y16-Z16</f>
        <v>4.1461249999999996</v>
      </c>
      <c r="AB16" s="9">
        <v>7.6043750000000001</v>
      </c>
      <c r="AC16" s="29">
        <v>15</v>
      </c>
      <c r="AD16" s="108">
        <f t="shared" si="2"/>
        <v>127.0745957</v>
      </c>
      <c r="AE16" s="109">
        <f t="shared" si="11"/>
        <v>12.830220700000002</v>
      </c>
      <c r="AF16" s="113">
        <f t="shared" si="12"/>
        <v>3.8142769908698221E-2</v>
      </c>
      <c r="AG16" s="104"/>
    </row>
    <row r="17" spans="1:33" s="13" customFormat="1" x14ac:dyDescent="0.25">
      <c r="A17" s="140"/>
      <c r="B17" s="80">
        <v>2019</v>
      </c>
      <c r="C17" s="54">
        <v>96.169698100000005</v>
      </c>
      <c r="D17" s="39">
        <v>44.41</v>
      </c>
      <c r="E17" s="15">
        <v>9.8800000000000008</v>
      </c>
      <c r="F17" s="15">
        <v>15.43</v>
      </c>
      <c r="G17" s="15">
        <v>7.58</v>
      </c>
      <c r="H17" s="98">
        <v>7.84</v>
      </c>
      <c r="I17" s="101">
        <f t="shared" si="1"/>
        <v>85.14</v>
      </c>
      <c r="J17" s="125"/>
      <c r="K17" s="125"/>
      <c r="L17" s="125"/>
      <c r="M17" s="125"/>
      <c r="N17" s="125"/>
      <c r="O17" s="24">
        <f>C17*$J$12</f>
        <v>50.180898750099878</v>
      </c>
      <c r="P17" s="14">
        <f t="shared" si="13"/>
        <v>11.129967410233816</v>
      </c>
      <c r="Q17" s="14">
        <f t="shared" si="4"/>
        <v>17.435065699483022</v>
      </c>
      <c r="R17" s="14">
        <f t="shared" si="5"/>
        <v>8.564990149195161</v>
      </c>
      <c r="S17" s="27">
        <f t="shared" si="6"/>
        <v>8.8587760909881332</v>
      </c>
      <c r="T17" s="47">
        <f>O17-$D$12</f>
        <v>5.7708987500998816</v>
      </c>
      <c r="U17" s="48">
        <f t="shared" si="15"/>
        <v>1.2499674102338147</v>
      </c>
      <c r="V17" s="48">
        <f t="shared" si="7"/>
        <v>2.0050656994830227</v>
      </c>
      <c r="W17" s="48">
        <f t="shared" si="8"/>
        <v>0.98499014919516092</v>
      </c>
      <c r="X17" s="49">
        <f t="shared" si="9"/>
        <v>1.0187760909881334</v>
      </c>
      <c r="Y17" s="74">
        <v>12.24304375</v>
      </c>
      <c r="Z17" s="15">
        <v>6.5</v>
      </c>
      <c r="AA17" s="15">
        <f t="shared" si="16"/>
        <v>5.74304375</v>
      </c>
      <c r="AB17" s="9">
        <v>8.7450312500000003</v>
      </c>
      <c r="AC17" s="29">
        <v>15</v>
      </c>
      <c r="AD17" s="108">
        <f t="shared" si="2"/>
        <v>132.15777309999999</v>
      </c>
      <c r="AE17" s="109">
        <f t="shared" si="11"/>
        <v>16.772741849999985</v>
      </c>
      <c r="AF17" s="113">
        <f t="shared" si="12"/>
        <v>4.0001523294242378E-2</v>
      </c>
      <c r="AG17" s="104"/>
    </row>
    <row r="18" spans="1:33" s="13" customFormat="1" x14ac:dyDescent="0.25">
      <c r="A18" s="140"/>
      <c r="B18" s="80">
        <v>2020</v>
      </c>
      <c r="C18" s="54">
        <v>98.573940550000003</v>
      </c>
      <c r="D18" s="39">
        <v>44.41</v>
      </c>
      <c r="E18" s="15">
        <v>9.8800000000000008</v>
      </c>
      <c r="F18" s="15">
        <v>15.43</v>
      </c>
      <c r="G18" s="15">
        <v>7.58</v>
      </c>
      <c r="H18" s="98">
        <v>7.84</v>
      </c>
      <c r="I18" s="101">
        <f t="shared" si="1"/>
        <v>85.14</v>
      </c>
      <c r="J18" s="125"/>
      <c r="K18" s="125"/>
      <c r="L18" s="125"/>
      <c r="M18" s="125"/>
      <c r="N18" s="125"/>
      <c r="O18" s="24">
        <f t="shared" si="3"/>
        <v>51.435421217547884</v>
      </c>
      <c r="P18" s="14">
        <f t="shared" si="13"/>
        <v>11.408216595200329</v>
      </c>
      <c r="Q18" s="14">
        <f t="shared" si="4"/>
        <v>17.870942341516862</v>
      </c>
      <c r="R18" s="14">
        <f t="shared" si="5"/>
        <v>8.7791149027023856</v>
      </c>
      <c r="S18" s="27">
        <f t="shared" si="6"/>
        <v>9.080245493032546</v>
      </c>
      <c r="T18" s="47">
        <f t="shared" si="14"/>
        <v>7.025421217547887</v>
      </c>
      <c r="U18" s="48">
        <f t="shared" si="15"/>
        <v>1.5282165952003286</v>
      </c>
      <c r="V18" s="48">
        <f t="shared" si="7"/>
        <v>2.4409423415168625</v>
      </c>
      <c r="W18" s="48">
        <f t="shared" si="8"/>
        <v>1.1991149027023855</v>
      </c>
      <c r="X18" s="49">
        <f t="shared" si="9"/>
        <v>1.2402454930325462</v>
      </c>
      <c r="Y18" s="74">
        <v>14.07950031</v>
      </c>
      <c r="Z18" s="15">
        <v>6.5</v>
      </c>
      <c r="AA18" s="15">
        <f t="shared" si="16"/>
        <v>7.5795003100000002</v>
      </c>
      <c r="AB18" s="9">
        <v>10.056785939999999</v>
      </c>
      <c r="AC18" s="29">
        <v>15</v>
      </c>
      <c r="AD18" s="108">
        <f t="shared" si="2"/>
        <v>137.71022679999999</v>
      </c>
      <c r="AE18" s="109">
        <f t="shared" si="11"/>
        <v>21.013440859999989</v>
      </c>
      <c r="AF18" s="113">
        <f t="shared" si="12"/>
        <v>4.2013826124314452E-2</v>
      </c>
      <c r="AG18" s="104"/>
    </row>
    <row r="19" spans="1:33" s="13" customFormat="1" x14ac:dyDescent="0.25">
      <c r="A19" s="140"/>
      <c r="B19" s="80">
        <v>2021</v>
      </c>
      <c r="C19" s="54">
        <v>101.0382891</v>
      </c>
      <c r="D19" s="39">
        <v>44.41</v>
      </c>
      <c r="E19" s="15">
        <v>9.8800000000000008</v>
      </c>
      <c r="F19" s="15">
        <v>15.43</v>
      </c>
      <c r="G19" s="15">
        <v>7.58</v>
      </c>
      <c r="H19" s="98">
        <v>7.84</v>
      </c>
      <c r="I19" s="101">
        <f t="shared" si="1"/>
        <v>85.14</v>
      </c>
      <c r="J19" s="125"/>
      <c r="K19" s="125"/>
      <c r="L19" s="125"/>
      <c r="M19" s="125"/>
      <c r="N19" s="125"/>
      <c r="O19" s="24">
        <f t="shared" si="3"/>
        <v>52.721306766901655</v>
      </c>
      <c r="P19" s="14">
        <f t="shared" si="13"/>
        <v>11.693422014275644</v>
      </c>
      <c r="Q19" s="14">
        <f t="shared" si="4"/>
        <v>18.31771590662672</v>
      </c>
      <c r="R19" s="14">
        <f t="shared" si="5"/>
        <v>8.9985927784984145</v>
      </c>
      <c r="S19" s="27">
        <f t="shared" si="6"/>
        <v>9.3072516336975681</v>
      </c>
      <c r="T19" s="47">
        <f t="shared" si="14"/>
        <v>8.3113067669016587</v>
      </c>
      <c r="U19" s="48">
        <f t="shared" si="15"/>
        <v>1.813422014275643</v>
      </c>
      <c r="V19" s="48">
        <f t="shared" si="7"/>
        <v>2.8877159066267204</v>
      </c>
      <c r="W19" s="48">
        <f t="shared" si="8"/>
        <v>1.4185927784984145</v>
      </c>
      <c r="X19" s="49">
        <f t="shared" si="9"/>
        <v>1.4672516336975683</v>
      </c>
      <c r="Y19" s="74">
        <v>16.19142536</v>
      </c>
      <c r="Z19" s="15">
        <v>6.5</v>
      </c>
      <c r="AA19" s="15">
        <f t="shared" si="16"/>
        <v>9.6914253600000002</v>
      </c>
      <c r="AB19" s="9">
        <v>11.56530383</v>
      </c>
      <c r="AC19" s="29">
        <v>15</v>
      </c>
      <c r="AD19" s="108">
        <f t="shared" si="2"/>
        <v>143.79501829</v>
      </c>
      <c r="AE19" s="109">
        <f t="shared" si="11"/>
        <v>25.589714460000003</v>
      </c>
      <c r="AF19" s="113">
        <f t="shared" si="12"/>
        <v>4.4185472868599002E-2</v>
      </c>
      <c r="AG19" s="104"/>
    </row>
    <row r="20" spans="1:33" s="13" customFormat="1" x14ac:dyDescent="0.25">
      <c r="A20" s="140"/>
      <c r="B20" s="80">
        <v>2022</v>
      </c>
      <c r="C20" s="54">
        <v>103.56424629999999</v>
      </c>
      <c r="D20" s="39">
        <v>44.41</v>
      </c>
      <c r="E20" s="15">
        <v>9.8800000000000008</v>
      </c>
      <c r="F20" s="15">
        <v>15.43</v>
      </c>
      <c r="G20" s="15">
        <v>7.58</v>
      </c>
      <c r="H20" s="98">
        <v>7.84</v>
      </c>
      <c r="I20" s="101">
        <f t="shared" si="1"/>
        <v>85.14</v>
      </c>
      <c r="J20" s="125"/>
      <c r="K20" s="125"/>
      <c r="L20" s="125"/>
      <c r="M20" s="125"/>
      <c r="N20" s="125"/>
      <c r="O20" s="24">
        <f t="shared" si="3"/>
        <v>54.039339421724826</v>
      </c>
      <c r="P20" s="14">
        <f t="shared" si="13"/>
        <v>11.985757561449889</v>
      </c>
      <c r="Q20" s="14">
        <f t="shared" si="4"/>
        <v>18.775658799306779</v>
      </c>
      <c r="R20" s="14">
        <f t="shared" si="5"/>
        <v>9.2235575955116911</v>
      </c>
      <c r="S20" s="27">
        <f t="shared" si="6"/>
        <v>9.5399329220068143</v>
      </c>
      <c r="T20" s="47">
        <f t="shared" si="14"/>
        <v>9.6293394217248292</v>
      </c>
      <c r="U20" s="48">
        <f t="shared" si="15"/>
        <v>2.105757561449888</v>
      </c>
      <c r="V20" s="48">
        <f t="shared" si="7"/>
        <v>3.3456587993067792</v>
      </c>
      <c r="W20" s="48">
        <f t="shared" si="8"/>
        <v>1.643557595511691</v>
      </c>
      <c r="X20" s="49">
        <f t="shared" si="9"/>
        <v>1.6999329220068145</v>
      </c>
      <c r="Y20" s="74">
        <v>18.620139160000001</v>
      </c>
      <c r="Z20" s="15">
        <v>6.5</v>
      </c>
      <c r="AA20" s="15">
        <f t="shared" si="16"/>
        <v>12.120139160000001</v>
      </c>
      <c r="AB20" s="9">
        <v>13.300099400000001</v>
      </c>
      <c r="AC20" s="29">
        <v>15</v>
      </c>
      <c r="AD20" s="108">
        <f t="shared" si="2"/>
        <v>150.48448485999998</v>
      </c>
      <c r="AE20" s="109">
        <f t="shared" si="11"/>
        <v>30.54438545999998</v>
      </c>
      <c r="AF20" s="113">
        <f t="shared" si="12"/>
        <v>4.6520850649421887E-2</v>
      </c>
      <c r="AG20" s="104"/>
    </row>
    <row r="21" spans="1:33" s="13" customFormat="1" x14ac:dyDescent="0.25">
      <c r="A21" s="140"/>
      <c r="B21" s="80">
        <v>2023</v>
      </c>
      <c r="C21" s="54">
        <v>106.1533524</v>
      </c>
      <c r="D21" s="39">
        <v>44.41</v>
      </c>
      <c r="E21" s="15">
        <v>9.8800000000000008</v>
      </c>
      <c r="F21" s="15">
        <v>15.43</v>
      </c>
      <c r="G21" s="15">
        <v>7.58</v>
      </c>
      <c r="H21" s="98">
        <v>7.84</v>
      </c>
      <c r="I21" s="101">
        <f t="shared" si="1"/>
        <v>85.14</v>
      </c>
      <c r="J21" s="125"/>
      <c r="K21" s="125"/>
      <c r="L21" s="125"/>
      <c r="M21" s="125"/>
      <c r="N21" s="125"/>
      <c r="O21" s="24">
        <f t="shared" si="3"/>
        <v>55.390322877264722</v>
      </c>
      <c r="P21" s="14">
        <f t="shared" si="13"/>
        <v>12.285401493831513</v>
      </c>
      <c r="Q21" s="14">
        <f t="shared" si="4"/>
        <v>19.245050258865</v>
      </c>
      <c r="R21" s="14">
        <f t="shared" si="5"/>
        <v>9.4541465302784644</v>
      </c>
      <c r="S21" s="27">
        <f t="shared" si="6"/>
        <v>9.7784312397603106</v>
      </c>
      <c r="T21" s="47">
        <f t="shared" si="14"/>
        <v>10.980322877264726</v>
      </c>
      <c r="U21" s="48">
        <f t="shared" si="15"/>
        <v>2.405401493831512</v>
      </c>
      <c r="V21" s="48">
        <f t="shared" si="7"/>
        <v>3.8150502588649999</v>
      </c>
      <c r="W21" s="48">
        <f t="shared" si="8"/>
        <v>1.8741465302784643</v>
      </c>
      <c r="X21" s="49">
        <f t="shared" si="9"/>
        <v>1.9384312397603107</v>
      </c>
      <c r="Y21" s="74">
        <v>21.413160040000001</v>
      </c>
      <c r="Z21" s="15">
        <v>6.5</v>
      </c>
      <c r="AA21" s="15">
        <f t="shared" si="16"/>
        <v>14.913160040000001</v>
      </c>
      <c r="AB21" s="9">
        <v>15.295114310000001</v>
      </c>
      <c r="AC21" s="29">
        <v>15</v>
      </c>
      <c r="AD21" s="108">
        <f t="shared" si="2"/>
        <v>157.86162675</v>
      </c>
      <c r="AE21" s="109">
        <f t="shared" si="11"/>
        <v>35.926512439999996</v>
      </c>
      <c r="AF21" s="113">
        <f t="shared" si="12"/>
        <v>4.902260785796745E-2</v>
      </c>
      <c r="AG21" s="104"/>
    </row>
    <row r="22" spans="1:33" s="13" customFormat="1" x14ac:dyDescent="0.25">
      <c r="A22" s="140"/>
      <c r="B22" s="80">
        <v>2024</v>
      </c>
      <c r="C22" s="54">
        <v>108.8071863</v>
      </c>
      <c r="D22" s="39">
        <v>44.41</v>
      </c>
      <c r="E22" s="15">
        <v>9.8800000000000008</v>
      </c>
      <c r="F22" s="15">
        <v>15.43</v>
      </c>
      <c r="G22" s="15">
        <v>7.58</v>
      </c>
      <c r="H22" s="98">
        <v>7.84</v>
      </c>
      <c r="I22" s="101">
        <f t="shared" si="1"/>
        <v>85.14</v>
      </c>
      <c r="J22" s="125"/>
      <c r="K22" s="125"/>
      <c r="L22" s="125"/>
      <c r="M22" s="125"/>
      <c r="N22" s="125"/>
      <c r="O22" s="24">
        <f t="shared" si="3"/>
        <v>56.775080996157911</v>
      </c>
      <c r="P22" s="14">
        <f t="shared" si="13"/>
        <v>12.592536541593232</v>
      </c>
      <c r="Q22" s="14">
        <f t="shared" si="4"/>
        <v>19.726176531653156</v>
      </c>
      <c r="R22" s="14">
        <f t="shared" si="5"/>
        <v>9.6905002015509343</v>
      </c>
      <c r="S22" s="27">
        <f t="shared" si="6"/>
        <v>10.022892029044765</v>
      </c>
      <c r="T22" s="47">
        <f t="shared" si="14"/>
        <v>12.365080996157914</v>
      </c>
      <c r="U22" s="48">
        <f t="shared" si="15"/>
        <v>2.7125365415932308</v>
      </c>
      <c r="V22" s="48">
        <f t="shared" si="7"/>
        <v>4.2961765316531562</v>
      </c>
      <c r="W22" s="48">
        <f t="shared" si="8"/>
        <v>2.1105002015509342</v>
      </c>
      <c r="X22" s="49">
        <f t="shared" si="9"/>
        <v>2.1828920290447655</v>
      </c>
      <c r="Y22" s="74">
        <v>24.625134039999999</v>
      </c>
      <c r="Z22" s="15">
        <v>6.5</v>
      </c>
      <c r="AA22" s="15">
        <f t="shared" si="16"/>
        <v>18.125134039999999</v>
      </c>
      <c r="AB22" s="9">
        <v>17.589381459999998</v>
      </c>
      <c r="AC22" s="29">
        <v>15</v>
      </c>
      <c r="AD22" s="108">
        <f t="shared" si="2"/>
        <v>166.02170179999999</v>
      </c>
      <c r="AE22" s="109">
        <f t="shared" si="11"/>
        <v>41.792320339999989</v>
      </c>
      <c r="AF22" s="113">
        <f t="shared" si="12"/>
        <v>5.1691314843238106E-2</v>
      </c>
      <c r="AG22" s="104"/>
    </row>
    <row r="23" spans="1:33" s="13" customFormat="1" ht="15.75" thickBot="1" x14ac:dyDescent="0.3">
      <c r="A23" s="141"/>
      <c r="B23" s="81">
        <v>2025</v>
      </c>
      <c r="C23" s="55">
        <v>111.52736590000001</v>
      </c>
      <c r="D23" s="40">
        <v>44.41</v>
      </c>
      <c r="E23" s="37">
        <v>9.8800000000000008</v>
      </c>
      <c r="F23" s="37">
        <v>15.43</v>
      </c>
      <c r="G23" s="37">
        <v>7.58</v>
      </c>
      <c r="H23" s="99">
        <v>7.84</v>
      </c>
      <c r="I23" s="102">
        <f t="shared" si="1"/>
        <v>85.14</v>
      </c>
      <c r="J23" s="126"/>
      <c r="K23" s="126"/>
      <c r="L23" s="126"/>
      <c r="M23" s="126"/>
      <c r="N23" s="126"/>
      <c r="O23" s="25">
        <f t="shared" si="3"/>
        <v>58.194457991058634</v>
      </c>
      <c r="P23" s="26">
        <f t="shared" si="13"/>
        <v>12.907349948478441</v>
      </c>
      <c r="Q23" s="26">
        <f t="shared" si="4"/>
        <v>20.219330934520034</v>
      </c>
      <c r="R23" s="26">
        <f t="shared" si="5"/>
        <v>9.9327627014686897</v>
      </c>
      <c r="S23" s="28">
        <f t="shared" si="6"/>
        <v>10.27346432447421</v>
      </c>
      <c r="T23" s="50">
        <f t="shared" si="14"/>
        <v>13.784457991058638</v>
      </c>
      <c r="U23" s="51">
        <f t="shared" si="15"/>
        <v>3.0273499484784399</v>
      </c>
      <c r="V23" s="51">
        <f t="shared" si="7"/>
        <v>4.7893309345200343</v>
      </c>
      <c r="W23" s="51">
        <f t="shared" si="8"/>
        <v>2.3527627014686896</v>
      </c>
      <c r="X23" s="52">
        <f t="shared" si="9"/>
        <v>2.43346432447421</v>
      </c>
      <c r="Y23" s="75">
        <v>28.318904150000002</v>
      </c>
      <c r="Z23" s="37">
        <v>6.5</v>
      </c>
      <c r="AA23" s="37">
        <f t="shared" si="16"/>
        <v>21.818904150000002</v>
      </c>
      <c r="AB23" s="76">
        <v>20.22778868</v>
      </c>
      <c r="AC23" s="77">
        <v>15</v>
      </c>
      <c r="AD23" s="110">
        <f t="shared" si="2"/>
        <v>175.07405873000002</v>
      </c>
      <c r="AE23" s="111">
        <f t="shared" si="11"/>
        <v>48.206270050000015</v>
      </c>
      <c r="AF23" s="114">
        <f t="shared" si="12"/>
        <v>5.4525142387138396E-2</v>
      </c>
      <c r="AG23" s="104"/>
    </row>
    <row r="24" spans="1:33" x14ac:dyDescent="0.25">
      <c r="O24" s="41"/>
      <c r="P24" s="41"/>
      <c r="Q24" s="41"/>
      <c r="R24" s="41"/>
      <c r="S24" s="41"/>
      <c r="T24" s="41"/>
      <c r="U24" s="41"/>
      <c r="V24" s="41"/>
      <c r="W24" s="41"/>
      <c r="X24" s="41"/>
      <c r="AD24" s="2"/>
      <c r="AE24" s="43"/>
    </row>
    <row r="25" spans="1:33" ht="15.75" thickBot="1" x14ac:dyDescent="0.3"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33" ht="35.25" customHeight="1" thickBot="1" x14ac:dyDescent="0.3">
      <c r="A26" s="2"/>
      <c r="D26" s="142" t="s">
        <v>12</v>
      </c>
      <c r="E26" s="143"/>
      <c r="F26" s="143"/>
      <c r="G26" s="143"/>
      <c r="H26" s="143"/>
      <c r="I26" s="144"/>
      <c r="J26" s="130" t="s">
        <v>6</v>
      </c>
      <c r="K26" s="152"/>
      <c r="L26" s="152"/>
      <c r="M26" s="152"/>
      <c r="N26" s="153"/>
      <c r="O26" s="149" t="s">
        <v>18</v>
      </c>
      <c r="P26" s="150"/>
      <c r="Q26" s="150"/>
      <c r="R26" s="150"/>
      <c r="S26" s="151"/>
      <c r="T26" s="130" t="s">
        <v>19</v>
      </c>
      <c r="U26" s="152"/>
      <c r="V26" s="152"/>
      <c r="W26" s="152"/>
      <c r="X26" s="153"/>
    </row>
    <row r="27" spans="1:33" s="93" customFormat="1" ht="17.25" customHeight="1" thickBot="1" x14ac:dyDescent="0.3">
      <c r="A27" s="83" t="s">
        <v>25</v>
      </c>
      <c r="B27" s="83">
        <v>1</v>
      </c>
      <c r="C27" s="84">
        <v>2</v>
      </c>
      <c r="D27" s="65">
        <v>3</v>
      </c>
      <c r="E27" s="57">
        <v>4</v>
      </c>
      <c r="F27" s="57">
        <v>5</v>
      </c>
      <c r="G27" s="57">
        <v>6</v>
      </c>
      <c r="H27" s="64">
        <v>7</v>
      </c>
      <c r="I27" s="100">
        <v>8</v>
      </c>
      <c r="J27" s="66">
        <v>9</v>
      </c>
      <c r="K27" s="58">
        <v>10</v>
      </c>
      <c r="L27" s="58">
        <v>11</v>
      </c>
      <c r="M27" s="58">
        <v>12</v>
      </c>
      <c r="N27" s="60">
        <v>13</v>
      </c>
      <c r="O27" s="62">
        <v>14</v>
      </c>
      <c r="P27" s="59">
        <v>15</v>
      </c>
      <c r="Q27" s="59">
        <v>16</v>
      </c>
      <c r="R27" s="59">
        <v>17</v>
      </c>
      <c r="S27" s="63">
        <v>18</v>
      </c>
      <c r="T27" s="61">
        <v>19</v>
      </c>
      <c r="U27" s="58">
        <v>20</v>
      </c>
      <c r="V27" s="58">
        <v>21</v>
      </c>
      <c r="W27" s="58">
        <v>22</v>
      </c>
      <c r="X27" s="69">
        <v>23</v>
      </c>
      <c r="Y27" s="85">
        <v>24</v>
      </c>
      <c r="Z27" s="86">
        <v>25</v>
      </c>
      <c r="AA27" s="87">
        <v>26</v>
      </c>
      <c r="AB27" s="85">
        <v>27</v>
      </c>
      <c r="AC27" s="88">
        <v>28</v>
      </c>
      <c r="AD27" s="89">
        <v>29</v>
      </c>
      <c r="AE27" s="90">
        <v>30</v>
      </c>
      <c r="AF27" s="91">
        <v>31</v>
      </c>
      <c r="AG27" s="92"/>
    </row>
    <row r="28" spans="1:33" s="5" customFormat="1" ht="110.25" customHeight="1" x14ac:dyDescent="0.25">
      <c r="A28" s="139" t="s">
        <v>14</v>
      </c>
      <c r="B28" s="79" t="s">
        <v>0</v>
      </c>
      <c r="C28" s="78" t="s">
        <v>22</v>
      </c>
      <c r="D28" s="67" t="s">
        <v>8</v>
      </c>
      <c r="E28" s="68" t="s">
        <v>9</v>
      </c>
      <c r="F28" s="68" t="s">
        <v>44</v>
      </c>
      <c r="G28" s="68" t="s">
        <v>10</v>
      </c>
      <c r="H28" s="115" t="s">
        <v>11</v>
      </c>
      <c r="I28" s="117" t="s">
        <v>30</v>
      </c>
      <c r="J28" s="97" t="s">
        <v>26</v>
      </c>
      <c r="K28" s="45" t="s">
        <v>27</v>
      </c>
      <c r="L28" s="45" t="s">
        <v>45</v>
      </c>
      <c r="M28" s="45" t="s">
        <v>28</v>
      </c>
      <c r="N28" s="46" t="s">
        <v>29</v>
      </c>
      <c r="O28" s="18" t="s">
        <v>31</v>
      </c>
      <c r="P28" s="19" t="s">
        <v>32</v>
      </c>
      <c r="Q28" s="19" t="s">
        <v>47</v>
      </c>
      <c r="R28" s="19" t="s">
        <v>33</v>
      </c>
      <c r="S28" s="20" t="s">
        <v>34</v>
      </c>
      <c r="T28" s="44" t="s">
        <v>35</v>
      </c>
      <c r="U28" s="45" t="s">
        <v>36</v>
      </c>
      <c r="V28" s="45" t="s">
        <v>46</v>
      </c>
      <c r="W28" s="45" t="s">
        <v>37</v>
      </c>
      <c r="X28" s="46" t="s">
        <v>38</v>
      </c>
      <c r="Y28" s="70" t="s">
        <v>23</v>
      </c>
      <c r="Z28" s="71" t="s">
        <v>7</v>
      </c>
      <c r="AA28" s="71" t="s">
        <v>43</v>
      </c>
      <c r="AB28" s="72" t="s">
        <v>24</v>
      </c>
      <c r="AC28" s="105" t="s">
        <v>1</v>
      </c>
      <c r="AD28" s="106" t="s">
        <v>40</v>
      </c>
      <c r="AE28" s="107" t="s">
        <v>41</v>
      </c>
      <c r="AF28" s="79" t="s">
        <v>2</v>
      </c>
      <c r="AG28" s="4"/>
    </row>
    <row r="29" spans="1:33" s="13" customFormat="1" x14ac:dyDescent="0.25">
      <c r="A29" s="140"/>
      <c r="B29" s="33">
        <v>2014</v>
      </c>
      <c r="C29" s="16">
        <v>85</v>
      </c>
      <c r="D29" s="39">
        <v>44.41</v>
      </c>
      <c r="E29" s="15">
        <v>9.85</v>
      </c>
      <c r="F29" s="15">
        <v>15.43</v>
      </c>
      <c r="G29" s="15">
        <v>7.51</v>
      </c>
      <c r="H29" s="36">
        <v>7.84</v>
      </c>
      <c r="I29" s="94">
        <f t="shared" ref="I29:I40" si="17">D29+E29+F29+G29+H29</f>
        <v>85.04</v>
      </c>
      <c r="J29" s="133">
        <f>D30/$I$30</f>
        <v>0.52179532369874282</v>
      </c>
      <c r="K29" s="124">
        <f t="shared" ref="K29:N29" si="18">E30/$I$30</f>
        <v>0.11573258136529198</v>
      </c>
      <c r="L29" s="124">
        <f t="shared" si="18"/>
        <v>0.18129479497121373</v>
      </c>
      <c r="M29" s="124">
        <f t="shared" si="18"/>
        <v>8.9061214898366825E-2</v>
      </c>
      <c r="N29" s="127">
        <f t="shared" si="18"/>
        <v>9.2116085066384676E-2</v>
      </c>
      <c r="O29" s="39">
        <v>44.41</v>
      </c>
      <c r="P29" s="15">
        <v>9.85</v>
      </c>
      <c r="Q29" s="15">
        <v>15.43</v>
      </c>
      <c r="R29" s="15">
        <v>7.51</v>
      </c>
      <c r="S29" s="36">
        <v>7.84</v>
      </c>
      <c r="T29" s="47"/>
      <c r="U29" s="48"/>
      <c r="V29" s="48"/>
      <c r="W29" s="48"/>
      <c r="X29" s="49"/>
      <c r="Y29" s="21">
        <v>0</v>
      </c>
      <c r="Z29" s="15">
        <v>0</v>
      </c>
      <c r="AA29" s="15"/>
      <c r="AB29" s="7">
        <v>0</v>
      </c>
      <c r="AC29" s="29">
        <v>15</v>
      </c>
      <c r="AD29" s="108">
        <f>C29+Y29+AB29+AC29</f>
        <v>100</v>
      </c>
      <c r="AE29" s="109"/>
      <c r="AF29" s="8"/>
      <c r="AG29" s="6"/>
    </row>
    <row r="30" spans="1:33" s="13" customFormat="1" x14ac:dyDescent="0.25">
      <c r="A30" s="140"/>
      <c r="B30" s="33">
        <v>2015</v>
      </c>
      <c r="C30" s="16">
        <v>85</v>
      </c>
      <c r="D30" s="39">
        <v>44.41</v>
      </c>
      <c r="E30" s="15">
        <v>9.85</v>
      </c>
      <c r="F30" s="15">
        <v>15.43</v>
      </c>
      <c r="G30" s="15">
        <v>7.58</v>
      </c>
      <c r="H30" s="36">
        <v>7.84</v>
      </c>
      <c r="I30" s="95">
        <f t="shared" si="17"/>
        <v>85.11</v>
      </c>
      <c r="J30" s="134"/>
      <c r="K30" s="125"/>
      <c r="L30" s="125"/>
      <c r="M30" s="125"/>
      <c r="N30" s="128"/>
      <c r="O30" s="24">
        <f>C30*$J$29</f>
        <v>44.352602514393141</v>
      </c>
      <c r="P30" s="14">
        <f>C30*$K$29</f>
        <v>9.8372694160498177</v>
      </c>
      <c r="Q30" s="14">
        <f>C30*$L$29</f>
        <v>15.410057572553168</v>
      </c>
      <c r="R30" s="14">
        <f>C30*$M$29</f>
        <v>7.5702032663611805</v>
      </c>
      <c r="S30" s="27">
        <f>C30*$N$29</f>
        <v>7.8298672306426971</v>
      </c>
      <c r="T30" s="47"/>
      <c r="U30" s="48"/>
      <c r="V30" s="48"/>
      <c r="W30" s="48"/>
      <c r="X30" s="49"/>
      <c r="Y30" s="22">
        <v>7</v>
      </c>
      <c r="Z30" s="15">
        <v>5.5</v>
      </c>
      <c r="AA30" s="15"/>
      <c r="AB30" s="9">
        <v>5</v>
      </c>
      <c r="AC30" s="29">
        <v>15</v>
      </c>
      <c r="AD30" s="108">
        <f t="shared" ref="AD30:AD40" si="19">C30+Y30+AB30+AC30</f>
        <v>112</v>
      </c>
      <c r="AE30" s="109"/>
      <c r="AF30" s="10">
        <f>(AD30-AD29)/AD29</f>
        <v>0.12</v>
      </c>
      <c r="AG30" s="6"/>
    </row>
    <row r="31" spans="1:33" s="13" customFormat="1" x14ac:dyDescent="0.25">
      <c r="A31" s="140"/>
      <c r="B31" s="33">
        <v>2016</v>
      </c>
      <c r="C31" s="16">
        <v>85</v>
      </c>
      <c r="D31" s="39">
        <v>44.41</v>
      </c>
      <c r="E31" s="15">
        <v>9.8800000000000008</v>
      </c>
      <c r="F31" s="15">
        <v>15.43</v>
      </c>
      <c r="G31" s="15">
        <v>7.58</v>
      </c>
      <c r="H31" s="36">
        <v>7.84</v>
      </c>
      <c r="I31" s="95">
        <f t="shared" si="17"/>
        <v>85.14</v>
      </c>
      <c r="J31" s="134"/>
      <c r="K31" s="125"/>
      <c r="L31" s="125"/>
      <c r="M31" s="125"/>
      <c r="N31" s="128"/>
      <c r="O31" s="24">
        <f t="shared" ref="O31:O40" si="20">C31*$J$29</f>
        <v>44.352602514393141</v>
      </c>
      <c r="P31" s="14">
        <f t="shared" ref="P31:P40" si="21">C31*$K$29</f>
        <v>9.8372694160498177</v>
      </c>
      <c r="Q31" s="14">
        <f t="shared" ref="Q31:Q40" si="22">C31*$L$29</f>
        <v>15.410057572553168</v>
      </c>
      <c r="R31" s="14">
        <f t="shared" ref="R31:R40" si="23">C31*$M$29</f>
        <v>7.5702032663611805</v>
      </c>
      <c r="S31" s="27">
        <f t="shared" ref="S31:S40" si="24">C31*$N$29</f>
        <v>7.8298672306426971</v>
      </c>
      <c r="T31" s="47">
        <f t="shared" ref="T31:T40" si="25">O31-$D$29</f>
        <v>-5.739748560685598E-2</v>
      </c>
      <c r="U31" s="48">
        <f>P31-E31</f>
        <v>-4.2730583950183032E-2</v>
      </c>
      <c r="V31" s="48">
        <f t="shared" ref="V31:V40" si="26">Q31-$F$30</f>
        <v>-1.9942427446832056E-2</v>
      </c>
      <c r="W31" s="48">
        <f t="shared" ref="W31:W40" si="27">R31-$G$30</f>
        <v>-9.7967336388196102E-3</v>
      </c>
      <c r="X31" s="49">
        <f t="shared" ref="X31:X40" si="28">S31-$H$30</f>
        <v>-1.0132769357302784E-2</v>
      </c>
      <c r="Y31" s="22">
        <v>7.35</v>
      </c>
      <c r="Z31" s="15">
        <v>6.5</v>
      </c>
      <c r="AA31" s="15">
        <f t="shared" ref="AA31:AA40" si="29">Y31-Z31</f>
        <v>0.84999999999999964</v>
      </c>
      <c r="AB31" s="9">
        <v>5.25</v>
      </c>
      <c r="AC31" s="29">
        <v>15</v>
      </c>
      <c r="AD31" s="108">
        <f t="shared" si="19"/>
        <v>112.6</v>
      </c>
      <c r="AE31" s="109">
        <f t="shared" ref="AE31:AE40" si="30">AD31-I31-Z31-AB31-AC31</f>
        <v>0.70999999999999375</v>
      </c>
      <c r="AF31" s="10">
        <f t="shared" ref="AF31:AF40" si="31">(AD31-AD30)/AD30</f>
        <v>5.357142857142806E-3</v>
      </c>
      <c r="AG31" s="6"/>
    </row>
    <row r="32" spans="1:33" s="13" customFormat="1" x14ac:dyDescent="0.25">
      <c r="A32" s="140"/>
      <c r="B32" s="33">
        <v>2017</v>
      </c>
      <c r="C32" s="16">
        <v>85</v>
      </c>
      <c r="D32" s="39">
        <v>44.41</v>
      </c>
      <c r="E32" s="15">
        <v>9.8800000000000008</v>
      </c>
      <c r="F32" s="15">
        <v>15.43</v>
      </c>
      <c r="G32" s="15">
        <v>7.58</v>
      </c>
      <c r="H32" s="36">
        <v>7.84</v>
      </c>
      <c r="I32" s="95">
        <f t="shared" si="17"/>
        <v>85.14</v>
      </c>
      <c r="J32" s="134"/>
      <c r="K32" s="125"/>
      <c r="L32" s="125"/>
      <c r="M32" s="125"/>
      <c r="N32" s="128"/>
      <c r="O32" s="24">
        <f t="shared" si="20"/>
        <v>44.352602514393141</v>
      </c>
      <c r="P32" s="14">
        <f t="shared" si="21"/>
        <v>9.8372694160498177</v>
      </c>
      <c r="Q32" s="14">
        <f t="shared" si="22"/>
        <v>15.410057572553168</v>
      </c>
      <c r="R32" s="14">
        <f t="shared" si="23"/>
        <v>7.5702032663611805</v>
      </c>
      <c r="S32" s="27">
        <f t="shared" si="24"/>
        <v>7.8298672306426971</v>
      </c>
      <c r="T32" s="47">
        <f t="shared" si="25"/>
        <v>-5.739748560685598E-2</v>
      </c>
      <c r="U32" s="48">
        <f t="shared" ref="U32:U40" si="32">P32-E32</f>
        <v>-4.2730583950183032E-2</v>
      </c>
      <c r="V32" s="48">
        <f t="shared" si="26"/>
        <v>-1.9942427446832056E-2</v>
      </c>
      <c r="W32" s="48">
        <f t="shared" si="27"/>
        <v>-9.7967336388196102E-3</v>
      </c>
      <c r="X32" s="49">
        <f t="shared" si="28"/>
        <v>-1.0132769357302784E-2</v>
      </c>
      <c r="Y32" s="22">
        <v>7.7175000000000002</v>
      </c>
      <c r="Z32" s="15">
        <v>6.5</v>
      </c>
      <c r="AA32" s="15">
        <f t="shared" si="29"/>
        <v>1.2175000000000002</v>
      </c>
      <c r="AB32" s="9">
        <v>5.5125000000000002</v>
      </c>
      <c r="AC32" s="29">
        <v>15</v>
      </c>
      <c r="AD32" s="108">
        <f t="shared" si="19"/>
        <v>113.23</v>
      </c>
      <c r="AE32" s="109">
        <f t="shared" si="30"/>
        <v>1.0775000000000041</v>
      </c>
      <c r="AF32" s="10">
        <f t="shared" si="31"/>
        <v>5.5950266429841003E-3</v>
      </c>
      <c r="AG32" s="6"/>
    </row>
    <row r="33" spans="1:33" s="13" customFormat="1" x14ac:dyDescent="0.25">
      <c r="A33" s="140"/>
      <c r="B33" s="33">
        <v>2018</v>
      </c>
      <c r="C33" s="16">
        <v>85</v>
      </c>
      <c r="D33" s="39">
        <v>44.41</v>
      </c>
      <c r="E33" s="15">
        <v>9.8800000000000008</v>
      </c>
      <c r="F33" s="15">
        <v>15.43</v>
      </c>
      <c r="G33" s="15">
        <v>7.58</v>
      </c>
      <c r="H33" s="36">
        <v>7.84</v>
      </c>
      <c r="I33" s="95">
        <f t="shared" si="17"/>
        <v>85.14</v>
      </c>
      <c r="J33" s="134"/>
      <c r="K33" s="125"/>
      <c r="L33" s="125"/>
      <c r="M33" s="125"/>
      <c r="N33" s="128"/>
      <c r="O33" s="24">
        <f t="shared" si="20"/>
        <v>44.352602514393141</v>
      </c>
      <c r="P33" s="14">
        <f t="shared" si="21"/>
        <v>9.8372694160498177</v>
      </c>
      <c r="Q33" s="14">
        <f t="shared" si="22"/>
        <v>15.410057572553168</v>
      </c>
      <c r="R33" s="14">
        <f t="shared" si="23"/>
        <v>7.5702032663611805</v>
      </c>
      <c r="S33" s="27">
        <f t="shared" si="24"/>
        <v>7.8298672306426971</v>
      </c>
      <c r="T33" s="47">
        <f t="shared" si="25"/>
        <v>-5.739748560685598E-2</v>
      </c>
      <c r="U33" s="48">
        <f t="shared" si="32"/>
        <v>-4.2730583950183032E-2</v>
      </c>
      <c r="V33" s="48">
        <f t="shared" si="26"/>
        <v>-1.9942427446832056E-2</v>
      </c>
      <c r="W33" s="48">
        <f t="shared" si="27"/>
        <v>-9.7967336388196102E-3</v>
      </c>
      <c r="X33" s="49">
        <f t="shared" si="28"/>
        <v>-1.0132769357302784E-2</v>
      </c>
      <c r="Y33" s="22">
        <v>8.1033749999999998</v>
      </c>
      <c r="Z33" s="15">
        <v>6.5</v>
      </c>
      <c r="AA33" s="15">
        <f t="shared" si="29"/>
        <v>1.6033749999999998</v>
      </c>
      <c r="AB33" s="9">
        <v>5.788125</v>
      </c>
      <c r="AC33" s="29">
        <v>15</v>
      </c>
      <c r="AD33" s="108">
        <f t="shared" si="19"/>
        <v>113.89149999999999</v>
      </c>
      <c r="AE33" s="109">
        <f t="shared" si="30"/>
        <v>1.4633749999999921</v>
      </c>
      <c r="AF33" s="10">
        <f t="shared" si="31"/>
        <v>5.8420913185550606E-3</v>
      </c>
      <c r="AG33" s="6"/>
    </row>
    <row r="34" spans="1:33" s="13" customFormat="1" x14ac:dyDescent="0.25">
      <c r="A34" s="140"/>
      <c r="B34" s="33">
        <v>2019</v>
      </c>
      <c r="C34" s="16">
        <v>85</v>
      </c>
      <c r="D34" s="39">
        <v>44.41</v>
      </c>
      <c r="E34" s="15">
        <v>9.8800000000000008</v>
      </c>
      <c r="F34" s="15">
        <v>15.43</v>
      </c>
      <c r="G34" s="15">
        <v>7.58</v>
      </c>
      <c r="H34" s="36">
        <v>7.84</v>
      </c>
      <c r="I34" s="95">
        <f t="shared" si="17"/>
        <v>85.14</v>
      </c>
      <c r="J34" s="134"/>
      <c r="K34" s="125"/>
      <c r="L34" s="125"/>
      <c r="M34" s="125"/>
      <c r="N34" s="128"/>
      <c r="O34" s="24">
        <f t="shared" si="20"/>
        <v>44.352602514393141</v>
      </c>
      <c r="P34" s="14">
        <f t="shared" si="21"/>
        <v>9.8372694160498177</v>
      </c>
      <c r="Q34" s="14">
        <f t="shared" si="22"/>
        <v>15.410057572553168</v>
      </c>
      <c r="R34" s="14">
        <f t="shared" si="23"/>
        <v>7.5702032663611805</v>
      </c>
      <c r="S34" s="27">
        <f t="shared" si="24"/>
        <v>7.8298672306426971</v>
      </c>
      <c r="T34" s="47">
        <f t="shared" si="25"/>
        <v>-5.739748560685598E-2</v>
      </c>
      <c r="U34" s="48">
        <f t="shared" si="32"/>
        <v>-4.2730583950183032E-2</v>
      </c>
      <c r="V34" s="48">
        <f t="shared" si="26"/>
        <v>-1.9942427446832056E-2</v>
      </c>
      <c r="W34" s="48">
        <f t="shared" si="27"/>
        <v>-9.7967336388196102E-3</v>
      </c>
      <c r="X34" s="49">
        <f t="shared" si="28"/>
        <v>-1.0132769357302784E-2</v>
      </c>
      <c r="Y34" s="22">
        <v>8.5085437499999994</v>
      </c>
      <c r="Z34" s="15">
        <v>6.5</v>
      </c>
      <c r="AA34" s="15">
        <f t="shared" si="29"/>
        <v>2.0085437499999994</v>
      </c>
      <c r="AB34" s="9">
        <v>6.0775312499999998</v>
      </c>
      <c r="AC34" s="29">
        <v>15</v>
      </c>
      <c r="AD34" s="108">
        <f t="shared" si="19"/>
        <v>114.58607499999999</v>
      </c>
      <c r="AE34" s="109">
        <f t="shared" si="30"/>
        <v>1.8685437499999935</v>
      </c>
      <c r="AF34" s="10">
        <f t="shared" si="31"/>
        <v>6.0985674962574067E-3</v>
      </c>
      <c r="AG34" s="6"/>
    </row>
    <row r="35" spans="1:33" s="13" customFormat="1" x14ac:dyDescent="0.25">
      <c r="A35" s="140"/>
      <c r="B35" s="33">
        <v>2020</v>
      </c>
      <c r="C35" s="16">
        <v>85</v>
      </c>
      <c r="D35" s="39">
        <v>44.41</v>
      </c>
      <c r="E35" s="15">
        <v>9.8800000000000008</v>
      </c>
      <c r="F35" s="15">
        <v>15.43</v>
      </c>
      <c r="G35" s="15">
        <v>7.58</v>
      </c>
      <c r="H35" s="36">
        <v>7.84</v>
      </c>
      <c r="I35" s="95">
        <f t="shared" si="17"/>
        <v>85.14</v>
      </c>
      <c r="J35" s="134"/>
      <c r="K35" s="125"/>
      <c r="L35" s="125"/>
      <c r="M35" s="125"/>
      <c r="N35" s="128"/>
      <c r="O35" s="24">
        <f t="shared" si="20"/>
        <v>44.352602514393141</v>
      </c>
      <c r="P35" s="14">
        <f t="shared" si="21"/>
        <v>9.8372694160498177</v>
      </c>
      <c r="Q35" s="14">
        <f t="shared" si="22"/>
        <v>15.410057572553168</v>
      </c>
      <c r="R35" s="14">
        <f t="shared" si="23"/>
        <v>7.5702032663611805</v>
      </c>
      <c r="S35" s="27">
        <f t="shared" si="24"/>
        <v>7.8298672306426971</v>
      </c>
      <c r="T35" s="47">
        <f t="shared" si="25"/>
        <v>-5.739748560685598E-2</v>
      </c>
      <c r="U35" s="48">
        <f t="shared" si="32"/>
        <v>-4.2730583950183032E-2</v>
      </c>
      <c r="V35" s="48">
        <f t="shared" si="26"/>
        <v>-1.9942427446832056E-2</v>
      </c>
      <c r="W35" s="48">
        <f t="shared" si="27"/>
        <v>-9.7967336388196102E-3</v>
      </c>
      <c r="X35" s="49">
        <f t="shared" si="28"/>
        <v>-1.0132769357302784E-2</v>
      </c>
      <c r="Y35" s="22">
        <v>8.9339709379999999</v>
      </c>
      <c r="Z35" s="15">
        <v>6.5</v>
      </c>
      <c r="AA35" s="15">
        <f t="shared" si="29"/>
        <v>2.4339709379999999</v>
      </c>
      <c r="AB35" s="9">
        <v>6.381407813</v>
      </c>
      <c r="AC35" s="29">
        <v>15</v>
      </c>
      <c r="AD35" s="108">
        <f t="shared" si="19"/>
        <v>115.315378751</v>
      </c>
      <c r="AE35" s="109">
        <f t="shared" si="30"/>
        <v>2.2939709379999975</v>
      </c>
      <c r="AF35" s="10">
        <f t="shared" si="31"/>
        <v>6.3646804465551628E-3</v>
      </c>
      <c r="AG35" s="6"/>
    </row>
    <row r="36" spans="1:33" s="13" customFormat="1" x14ac:dyDescent="0.25">
      <c r="A36" s="140"/>
      <c r="B36" s="33">
        <v>2021</v>
      </c>
      <c r="C36" s="16">
        <v>85</v>
      </c>
      <c r="D36" s="39">
        <v>44.41</v>
      </c>
      <c r="E36" s="15">
        <v>9.8800000000000008</v>
      </c>
      <c r="F36" s="15">
        <v>15.43</v>
      </c>
      <c r="G36" s="15">
        <v>7.58</v>
      </c>
      <c r="H36" s="36">
        <v>7.84</v>
      </c>
      <c r="I36" s="95">
        <f t="shared" si="17"/>
        <v>85.14</v>
      </c>
      <c r="J36" s="134"/>
      <c r="K36" s="125"/>
      <c r="L36" s="125"/>
      <c r="M36" s="125"/>
      <c r="N36" s="128"/>
      <c r="O36" s="24">
        <f t="shared" si="20"/>
        <v>44.352602514393141</v>
      </c>
      <c r="P36" s="14">
        <f t="shared" si="21"/>
        <v>9.8372694160498177</v>
      </c>
      <c r="Q36" s="14">
        <f t="shared" si="22"/>
        <v>15.410057572553168</v>
      </c>
      <c r="R36" s="14">
        <f t="shared" si="23"/>
        <v>7.5702032663611805</v>
      </c>
      <c r="S36" s="27">
        <f t="shared" si="24"/>
        <v>7.8298672306426971</v>
      </c>
      <c r="T36" s="47">
        <f t="shared" si="25"/>
        <v>-5.739748560685598E-2</v>
      </c>
      <c r="U36" s="48">
        <f t="shared" si="32"/>
        <v>-4.2730583950183032E-2</v>
      </c>
      <c r="V36" s="48">
        <f t="shared" si="26"/>
        <v>-1.9942427446832056E-2</v>
      </c>
      <c r="W36" s="48">
        <f t="shared" si="27"/>
        <v>-9.7967336388196102E-3</v>
      </c>
      <c r="X36" s="49">
        <f t="shared" si="28"/>
        <v>-1.0132769357302784E-2</v>
      </c>
      <c r="Y36" s="22">
        <v>9.3806694840000002</v>
      </c>
      <c r="Z36" s="15">
        <v>6.5</v>
      </c>
      <c r="AA36" s="15">
        <f t="shared" si="29"/>
        <v>2.8806694840000002</v>
      </c>
      <c r="AB36" s="9">
        <v>6.7004782030000003</v>
      </c>
      <c r="AC36" s="29">
        <v>15</v>
      </c>
      <c r="AD36" s="108">
        <f t="shared" si="19"/>
        <v>116.081147687</v>
      </c>
      <c r="AE36" s="109">
        <f t="shared" si="30"/>
        <v>2.7406694839999979</v>
      </c>
      <c r="AF36" s="10">
        <f t="shared" si="31"/>
        <v>6.6406488388120561E-3</v>
      </c>
      <c r="AG36" s="6"/>
    </row>
    <row r="37" spans="1:33" s="13" customFormat="1" x14ac:dyDescent="0.25">
      <c r="A37" s="140"/>
      <c r="B37" s="33">
        <v>2022</v>
      </c>
      <c r="C37" s="16">
        <v>85</v>
      </c>
      <c r="D37" s="39">
        <v>44.41</v>
      </c>
      <c r="E37" s="15">
        <v>9.8800000000000008</v>
      </c>
      <c r="F37" s="15">
        <v>15.43</v>
      </c>
      <c r="G37" s="15">
        <v>7.58</v>
      </c>
      <c r="H37" s="36">
        <v>7.84</v>
      </c>
      <c r="I37" s="95">
        <f t="shared" si="17"/>
        <v>85.14</v>
      </c>
      <c r="J37" s="134"/>
      <c r="K37" s="125"/>
      <c r="L37" s="125"/>
      <c r="M37" s="125"/>
      <c r="N37" s="128"/>
      <c r="O37" s="24">
        <f t="shared" si="20"/>
        <v>44.352602514393141</v>
      </c>
      <c r="P37" s="14">
        <f t="shared" si="21"/>
        <v>9.8372694160498177</v>
      </c>
      <c r="Q37" s="14">
        <f t="shared" si="22"/>
        <v>15.410057572553168</v>
      </c>
      <c r="R37" s="14">
        <f t="shared" si="23"/>
        <v>7.5702032663611805</v>
      </c>
      <c r="S37" s="27">
        <f t="shared" si="24"/>
        <v>7.8298672306426971</v>
      </c>
      <c r="T37" s="47">
        <f t="shared" si="25"/>
        <v>-5.739748560685598E-2</v>
      </c>
      <c r="U37" s="48">
        <f t="shared" si="32"/>
        <v>-4.2730583950183032E-2</v>
      </c>
      <c r="V37" s="48">
        <f t="shared" si="26"/>
        <v>-1.9942427446832056E-2</v>
      </c>
      <c r="W37" s="48">
        <f t="shared" si="27"/>
        <v>-9.7967336388196102E-3</v>
      </c>
      <c r="X37" s="49">
        <f t="shared" si="28"/>
        <v>-1.0132769357302784E-2</v>
      </c>
      <c r="Y37" s="22">
        <v>9.849702959</v>
      </c>
      <c r="Z37" s="15">
        <v>6.5</v>
      </c>
      <c r="AA37" s="15">
        <f t="shared" si="29"/>
        <v>3.349702959</v>
      </c>
      <c r="AB37" s="9">
        <v>7.0355021129999997</v>
      </c>
      <c r="AC37" s="29">
        <v>15</v>
      </c>
      <c r="AD37" s="108">
        <f t="shared" si="19"/>
        <v>116.88520507199999</v>
      </c>
      <c r="AE37" s="109">
        <f t="shared" si="30"/>
        <v>3.2097029589999906</v>
      </c>
      <c r="AF37" s="10">
        <f t="shared" si="31"/>
        <v>6.9266836262512239E-3</v>
      </c>
      <c r="AG37" s="6"/>
    </row>
    <row r="38" spans="1:33" s="13" customFormat="1" x14ac:dyDescent="0.25">
      <c r="A38" s="140"/>
      <c r="B38" s="33">
        <v>2023</v>
      </c>
      <c r="C38" s="16">
        <v>85</v>
      </c>
      <c r="D38" s="39">
        <v>44.41</v>
      </c>
      <c r="E38" s="15">
        <v>9.8800000000000008</v>
      </c>
      <c r="F38" s="15">
        <v>15.43</v>
      </c>
      <c r="G38" s="15">
        <v>7.58</v>
      </c>
      <c r="H38" s="36">
        <v>7.84</v>
      </c>
      <c r="I38" s="95">
        <f t="shared" si="17"/>
        <v>85.14</v>
      </c>
      <c r="J38" s="134"/>
      <c r="K38" s="125"/>
      <c r="L38" s="125"/>
      <c r="M38" s="125"/>
      <c r="N38" s="128"/>
      <c r="O38" s="24">
        <f t="shared" si="20"/>
        <v>44.352602514393141</v>
      </c>
      <c r="P38" s="14">
        <f t="shared" si="21"/>
        <v>9.8372694160498177</v>
      </c>
      <c r="Q38" s="14">
        <f t="shared" si="22"/>
        <v>15.410057572553168</v>
      </c>
      <c r="R38" s="14">
        <f t="shared" si="23"/>
        <v>7.5702032663611805</v>
      </c>
      <c r="S38" s="27">
        <f t="shared" si="24"/>
        <v>7.8298672306426971</v>
      </c>
      <c r="T38" s="47">
        <f t="shared" si="25"/>
        <v>-5.739748560685598E-2</v>
      </c>
      <c r="U38" s="48">
        <f t="shared" si="32"/>
        <v>-4.2730583950183032E-2</v>
      </c>
      <c r="V38" s="48">
        <f t="shared" si="26"/>
        <v>-1.9942427446832056E-2</v>
      </c>
      <c r="W38" s="48">
        <f t="shared" si="27"/>
        <v>-9.7967336388196102E-3</v>
      </c>
      <c r="X38" s="49">
        <f t="shared" si="28"/>
        <v>-1.0132769357302784E-2</v>
      </c>
      <c r="Y38" s="22">
        <v>10.34218811</v>
      </c>
      <c r="Z38" s="15">
        <v>6.5</v>
      </c>
      <c r="AA38" s="15">
        <f t="shared" si="29"/>
        <v>3.8421881100000004</v>
      </c>
      <c r="AB38" s="9">
        <v>7.3872772189999996</v>
      </c>
      <c r="AC38" s="29">
        <v>15</v>
      </c>
      <c r="AD38" s="108">
        <f t="shared" si="19"/>
        <v>117.72946532899999</v>
      </c>
      <c r="AE38" s="109">
        <f t="shared" si="30"/>
        <v>3.7021881099999945</v>
      </c>
      <c r="AF38" s="10">
        <f t="shared" si="31"/>
        <v>7.2229864890081428E-3</v>
      </c>
      <c r="AG38" s="6"/>
    </row>
    <row r="39" spans="1:33" s="13" customFormat="1" x14ac:dyDescent="0.25">
      <c r="A39" s="140"/>
      <c r="B39" s="33">
        <v>2024</v>
      </c>
      <c r="C39" s="16">
        <v>85</v>
      </c>
      <c r="D39" s="39">
        <v>44.41</v>
      </c>
      <c r="E39" s="15">
        <v>9.8800000000000008</v>
      </c>
      <c r="F39" s="15">
        <v>15.43</v>
      </c>
      <c r="G39" s="15">
        <v>7.58</v>
      </c>
      <c r="H39" s="36">
        <v>7.84</v>
      </c>
      <c r="I39" s="95">
        <f t="shared" si="17"/>
        <v>85.14</v>
      </c>
      <c r="J39" s="134"/>
      <c r="K39" s="125"/>
      <c r="L39" s="125"/>
      <c r="M39" s="125"/>
      <c r="N39" s="128"/>
      <c r="O39" s="24">
        <f t="shared" si="20"/>
        <v>44.352602514393141</v>
      </c>
      <c r="P39" s="14">
        <f t="shared" si="21"/>
        <v>9.8372694160498177</v>
      </c>
      <c r="Q39" s="14">
        <f t="shared" si="22"/>
        <v>15.410057572553168</v>
      </c>
      <c r="R39" s="14">
        <f t="shared" si="23"/>
        <v>7.5702032663611805</v>
      </c>
      <c r="S39" s="27">
        <f t="shared" si="24"/>
        <v>7.8298672306426971</v>
      </c>
      <c r="T39" s="47">
        <f t="shared" si="25"/>
        <v>-5.739748560685598E-2</v>
      </c>
      <c r="U39" s="48">
        <f t="shared" si="32"/>
        <v>-4.2730583950183032E-2</v>
      </c>
      <c r="V39" s="48">
        <f t="shared" si="26"/>
        <v>-1.9942427446832056E-2</v>
      </c>
      <c r="W39" s="48">
        <f t="shared" si="27"/>
        <v>-9.7967336388196102E-3</v>
      </c>
      <c r="X39" s="49">
        <f t="shared" si="28"/>
        <v>-1.0132769357302784E-2</v>
      </c>
      <c r="Y39" s="22">
        <v>10.859297509999999</v>
      </c>
      <c r="Z39" s="15">
        <v>6.5</v>
      </c>
      <c r="AA39" s="15">
        <f t="shared" si="29"/>
        <v>4.3592975099999993</v>
      </c>
      <c r="AB39" s="9">
        <v>7.7566410799999996</v>
      </c>
      <c r="AC39" s="29">
        <v>15</v>
      </c>
      <c r="AD39" s="108">
        <f t="shared" si="19"/>
        <v>118.61593859</v>
      </c>
      <c r="AE39" s="109">
        <f t="shared" si="30"/>
        <v>4.219297509999997</v>
      </c>
      <c r="AF39" s="10">
        <f t="shared" si="31"/>
        <v>7.5297484663055161E-3</v>
      </c>
      <c r="AG39" s="6"/>
    </row>
    <row r="40" spans="1:33" s="13" customFormat="1" ht="15.75" thickBot="1" x14ac:dyDescent="0.3">
      <c r="A40" s="141"/>
      <c r="B40" s="32">
        <v>2025</v>
      </c>
      <c r="C40" s="17">
        <v>85</v>
      </c>
      <c r="D40" s="40">
        <v>44.41</v>
      </c>
      <c r="E40" s="37">
        <v>9.8800000000000008</v>
      </c>
      <c r="F40" s="37">
        <v>15.43</v>
      </c>
      <c r="G40" s="37">
        <v>7.58</v>
      </c>
      <c r="H40" s="38">
        <v>7.84</v>
      </c>
      <c r="I40" s="96">
        <f t="shared" si="17"/>
        <v>85.14</v>
      </c>
      <c r="J40" s="135"/>
      <c r="K40" s="126"/>
      <c r="L40" s="126"/>
      <c r="M40" s="126"/>
      <c r="N40" s="129"/>
      <c r="O40" s="25">
        <f t="shared" si="20"/>
        <v>44.352602514393141</v>
      </c>
      <c r="P40" s="26">
        <f t="shared" si="21"/>
        <v>9.8372694160498177</v>
      </c>
      <c r="Q40" s="26">
        <f t="shared" si="22"/>
        <v>15.410057572553168</v>
      </c>
      <c r="R40" s="26">
        <f t="shared" si="23"/>
        <v>7.5702032663611805</v>
      </c>
      <c r="S40" s="28">
        <f t="shared" si="24"/>
        <v>7.8298672306426971</v>
      </c>
      <c r="T40" s="50">
        <f t="shared" si="25"/>
        <v>-5.739748560685598E-2</v>
      </c>
      <c r="U40" s="51">
        <f t="shared" si="32"/>
        <v>-4.2730583950183032E-2</v>
      </c>
      <c r="V40" s="51">
        <f t="shared" si="26"/>
        <v>-1.9942427446832056E-2</v>
      </c>
      <c r="W40" s="51">
        <f t="shared" si="27"/>
        <v>-9.7967336388196102E-3</v>
      </c>
      <c r="X40" s="52">
        <f t="shared" si="28"/>
        <v>-1.0132769357302784E-2</v>
      </c>
      <c r="Y40" s="23">
        <v>11.402262390000001</v>
      </c>
      <c r="Z40" s="15">
        <v>6.5</v>
      </c>
      <c r="AA40" s="15">
        <f t="shared" si="29"/>
        <v>4.9022623900000006</v>
      </c>
      <c r="AB40" s="11">
        <v>8.1444731340000001</v>
      </c>
      <c r="AC40" s="30">
        <v>15</v>
      </c>
      <c r="AD40" s="110">
        <f t="shared" si="19"/>
        <v>119.546735524</v>
      </c>
      <c r="AE40" s="111">
        <f t="shared" si="30"/>
        <v>4.7622623899999965</v>
      </c>
      <c r="AF40" s="12">
        <f t="shared" si="31"/>
        <v>7.847148916616772E-3</v>
      </c>
      <c r="AG40" s="6"/>
    </row>
    <row r="41" spans="1:33" ht="15.75" thickBot="1" x14ac:dyDescent="0.3"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33" ht="35.25" customHeight="1" thickBot="1" x14ac:dyDescent="0.3">
      <c r="A42" s="2"/>
      <c r="D42" s="142" t="s">
        <v>12</v>
      </c>
      <c r="E42" s="143"/>
      <c r="F42" s="143"/>
      <c r="G42" s="143"/>
      <c r="H42" s="143"/>
      <c r="I42" s="144"/>
      <c r="J42" s="130" t="s">
        <v>6</v>
      </c>
      <c r="K42" s="131"/>
      <c r="L42" s="131"/>
      <c r="M42" s="131"/>
      <c r="N42" s="132"/>
      <c r="O42" s="149" t="s">
        <v>20</v>
      </c>
      <c r="P42" s="150"/>
      <c r="Q42" s="150"/>
      <c r="R42" s="150"/>
      <c r="S42" s="151"/>
      <c r="T42" s="130" t="s">
        <v>21</v>
      </c>
      <c r="U42" s="152"/>
      <c r="V42" s="152"/>
      <c r="W42" s="152"/>
      <c r="X42" s="153"/>
    </row>
    <row r="43" spans="1:33" s="93" customFormat="1" ht="17.25" customHeight="1" thickBot="1" x14ac:dyDescent="0.3">
      <c r="A43" s="83" t="s">
        <v>25</v>
      </c>
      <c r="B43" s="83">
        <v>1</v>
      </c>
      <c r="C43" s="84">
        <v>2</v>
      </c>
      <c r="D43" s="65">
        <v>3</v>
      </c>
      <c r="E43" s="57">
        <v>4</v>
      </c>
      <c r="F43" s="57">
        <v>5</v>
      </c>
      <c r="G43" s="57">
        <v>6</v>
      </c>
      <c r="H43" s="64">
        <v>7</v>
      </c>
      <c r="I43" s="100">
        <v>8</v>
      </c>
      <c r="J43" s="66">
        <v>9</v>
      </c>
      <c r="K43" s="58">
        <v>10</v>
      </c>
      <c r="L43" s="58">
        <v>11</v>
      </c>
      <c r="M43" s="58">
        <v>12</v>
      </c>
      <c r="N43" s="60">
        <v>13</v>
      </c>
      <c r="O43" s="62">
        <v>14</v>
      </c>
      <c r="P43" s="59">
        <v>15</v>
      </c>
      <c r="Q43" s="59">
        <v>16</v>
      </c>
      <c r="R43" s="59">
        <v>17</v>
      </c>
      <c r="S43" s="63">
        <v>18</v>
      </c>
      <c r="T43" s="61">
        <v>19</v>
      </c>
      <c r="U43" s="58">
        <v>20</v>
      </c>
      <c r="V43" s="58">
        <v>21</v>
      </c>
      <c r="W43" s="58">
        <v>22</v>
      </c>
      <c r="X43" s="69">
        <v>23</v>
      </c>
      <c r="Y43" s="85">
        <v>24</v>
      </c>
      <c r="Z43" s="86">
        <v>25</v>
      </c>
      <c r="AA43" s="87">
        <v>26</v>
      </c>
      <c r="AB43" s="85">
        <v>27</v>
      </c>
      <c r="AC43" s="88">
        <v>28</v>
      </c>
      <c r="AD43" s="89">
        <v>29</v>
      </c>
      <c r="AE43" s="90">
        <v>30</v>
      </c>
      <c r="AF43" s="91">
        <v>31</v>
      </c>
      <c r="AG43" s="92"/>
    </row>
    <row r="44" spans="1:33" s="5" customFormat="1" ht="110.25" customHeight="1" x14ac:dyDescent="0.25">
      <c r="A44" s="136" t="s">
        <v>15</v>
      </c>
      <c r="B44" s="79" t="s">
        <v>0</v>
      </c>
      <c r="C44" s="78" t="s">
        <v>22</v>
      </c>
      <c r="D44" s="67" t="s">
        <v>8</v>
      </c>
      <c r="E44" s="68" t="s">
        <v>9</v>
      </c>
      <c r="F44" s="68" t="s">
        <v>44</v>
      </c>
      <c r="G44" s="68" t="s">
        <v>10</v>
      </c>
      <c r="H44" s="115" t="s">
        <v>11</v>
      </c>
      <c r="I44" s="117" t="s">
        <v>30</v>
      </c>
      <c r="J44" s="97" t="s">
        <v>26</v>
      </c>
      <c r="K44" s="45" t="s">
        <v>27</v>
      </c>
      <c r="L44" s="45" t="s">
        <v>45</v>
      </c>
      <c r="M44" s="45" t="s">
        <v>28</v>
      </c>
      <c r="N44" s="46" t="s">
        <v>29</v>
      </c>
      <c r="O44" s="18" t="s">
        <v>31</v>
      </c>
      <c r="P44" s="19" t="s">
        <v>32</v>
      </c>
      <c r="Q44" s="19" t="s">
        <v>47</v>
      </c>
      <c r="R44" s="19" t="s">
        <v>33</v>
      </c>
      <c r="S44" s="20" t="s">
        <v>34</v>
      </c>
      <c r="T44" s="44" t="s">
        <v>35</v>
      </c>
      <c r="U44" s="45" t="s">
        <v>36</v>
      </c>
      <c r="V44" s="45" t="s">
        <v>46</v>
      </c>
      <c r="W44" s="45" t="s">
        <v>37</v>
      </c>
      <c r="X44" s="46" t="s">
        <v>38</v>
      </c>
      <c r="Y44" s="70" t="s">
        <v>23</v>
      </c>
      <c r="Z44" s="71" t="s">
        <v>7</v>
      </c>
      <c r="AA44" s="71" t="s">
        <v>42</v>
      </c>
      <c r="AB44" s="72" t="s">
        <v>24</v>
      </c>
      <c r="AC44" s="105" t="s">
        <v>1</v>
      </c>
      <c r="AD44" s="106" t="s">
        <v>40</v>
      </c>
      <c r="AE44" s="107" t="s">
        <v>41</v>
      </c>
      <c r="AF44" s="79" t="s">
        <v>2</v>
      </c>
      <c r="AG44" s="4"/>
    </row>
    <row r="45" spans="1:33" s="13" customFormat="1" x14ac:dyDescent="0.25">
      <c r="A45" s="137"/>
      <c r="B45" s="34">
        <v>2014</v>
      </c>
      <c r="C45" s="16">
        <v>85</v>
      </c>
      <c r="D45" s="39">
        <v>44.41</v>
      </c>
      <c r="E45" s="15">
        <v>9.85</v>
      </c>
      <c r="F45" s="15">
        <v>15.43</v>
      </c>
      <c r="G45" s="15">
        <v>7.51</v>
      </c>
      <c r="H45" s="36">
        <v>7.84</v>
      </c>
      <c r="I45" s="94">
        <f t="shared" ref="I45:I56" si="33">D45+E45+F45+G45+H45</f>
        <v>85.04</v>
      </c>
      <c r="J45" s="133">
        <f>D46/$I$46</f>
        <v>0.52179532369874282</v>
      </c>
      <c r="K45" s="118">
        <f t="shared" ref="K45:N45" si="34">E46/$I$46</f>
        <v>0.11573258136529198</v>
      </c>
      <c r="L45" s="118">
        <f t="shared" si="34"/>
        <v>0.18129479497121373</v>
      </c>
      <c r="M45" s="118">
        <f t="shared" si="34"/>
        <v>8.9061214898366825E-2</v>
      </c>
      <c r="N45" s="121">
        <f t="shared" si="34"/>
        <v>9.2116085066384676E-2</v>
      </c>
      <c r="O45" s="39">
        <v>44.41</v>
      </c>
      <c r="P45" s="15">
        <v>9.85</v>
      </c>
      <c r="Q45" s="15">
        <v>15.43</v>
      </c>
      <c r="R45" s="15">
        <v>7.51</v>
      </c>
      <c r="S45" s="36">
        <v>7.84</v>
      </c>
      <c r="T45" s="47"/>
      <c r="U45" s="48"/>
      <c r="V45" s="48"/>
      <c r="W45" s="48"/>
      <c r="X45" s="49"/>
      <c r="Y45" s="7">
        <v>0</v>
      </c>
      <c r="Z45" s="15">
        <v>0</v>
      </c>
      <c r="AA45" s="15"/>
      <c r="AB45" s="7">
        <v>0</v>
      </c>
      <c r="AC45" s="29">
        <v>15</v>
      </c>
      <c r="AD45" s="108">
        <f>C45+Y45+AB45+AC45</f>
        <v>100</v>
      </c>
      <c r="AE45" s="109"/>
      <c r="AF45" s="8"/>
      <c r="AG45" s="6"/>
    </row>
    <row r="46" spans="1:33" s="13" customFormat="1" x14ac:dyDescent="0.25">
      <c r="A46" s="137"/>
      <c r="B46" s="34">
        <v>2015</v>
      </c>
      <c r="C46" s="16">
        <v>82.875</v>
      </c>
      <c r="D46" s="39">
        <v>44.41</v>
      </c>
      <c r="E46" s="15">
        <v>9.85</v>
      </c>
      <c r="F46" s="15">
        <v>15.43</v>
      </c>
      <c r="G46" s="15">
        <v>7.58</v>
      </c>
      <c r="H46" s="36">
        <v>7.84</v>
      </c>
      <c r="I46" s="95">
        <f t="shared" si="33"/>
        <v>85.11</v>
      </c>
      <c r="J46" s="134"/>
      <c r="K46" s="119"/>
      <c r="L46" s="119"/>
      <c r="M46" s="119"/>
      <c r="N46" s="122"/>
      <c r="O46" s="24">
        <f>C46*$J$45</f>
        <v>43.243787451533308</v>
      </c>
      <c r="P46" s="14">
        <f>C46*$K$45</f>
        <v>9.5913376806485733</v>
      </c>
      <c r="Q46" s="14">
        <f>C46*$L$45</f>
        <v>15.024806133239338</v>
      </c>
      <c r="R46" s="14">
        <f>C46*$M$45</f>
        <v>7.3809481847021505</v>
      </c>
      <c r="S46" s="27">
        <f>C46*$N$45</f>
        <v>7.6341205498766298</v>
      </c>
      <c r="T46" s="47"/>
      <c r="U46" s="48"/>
      <c r="V46" s="48"/>
      <c r="W46" s="48"/>
      <c r="X46" s="49"/>
      <c r="Y46" s="9">
        <v>3</v>
      </c>
      <c r="Z46" s="15">
        <v>5.5</v>
      </c>
      <c r="AA46" s="15"/>
      <c r="AB46" s="9">
        <v>2</v>
      </c>
      <c r="AC46" s="29">
        <v>15</v>
      </c>
      <c r="AD46" s="108">
        <f t="shared" ref="AD46:AD56" si="35">C46+Y46+AB46+AC46</f>
        <v>102.875</v>
      </c>
      <c r="AE46" s="109"/>
      <c r="AF46" s="10">
        <f>(AD46-AD45)/AD45</f>
        <v>2.8750000000000001E-2</v>
      </c>
      <c r="AG46" s="6"/>
    </row>
    <row r="47" spans="1:33" s="13" customFormat="1" x14ac:dyDescent="0.25">
      <c r="A47" s="137"/>
      <c r="B47" s="34">
        <v>2016</v>
      </c>
      <c r="C47" s="16">
        <v>80.803124999999994</v>
      </c>
      <c r="D47" s="39">
        <v>44.41</v>
      </c>
      <c r="E47" s="15">
        <v>9.8800000000000008</v>
      </c>
      <c r="F47" s="15">
        <v>15.43</v>
      </c>
      <c r="G47" s="15">
        <v>7.58</v>
      </c>
      <c r="H47" s="36">
        <v>7.84</v>
      </c>
      <c r="I47" s="95">
        <f t="shared" si="33"/>
        <v>85.14</v>
      </c>
      <c r="J47" s="134"/>
      <c r="K47" s="119"/>
      <c r="L47" s="119"/>
      <c r="M47" s="119"/>
      <c r="N47" s="122"/>
      <c r="O47" s="24">
        <f t="shared" ref="O47:O56" si="36">C47*$J$45</f>
        <v>42.162692765244977</v>
      </c>
      <c r="P47" s="14">
        <f t="shared" ref="P47:P56" si="37">C47*$K$45</f>
        <v>9.3515542386323585</v>
      </c>
      <c r="Q47" s="14">
        <f t="shared" ref="Q47:Q56" si="38">C47*$L$45</f>
        <v>14.649185979908353</v>
      </c>
      <c r="R47" s="14">
        <f t="shared" ref="R47:R56" si="39">C47*$M$45</f>
        <v>7.1964244800845965</v>
      </c>
      <c r="S47" s="27">
        <f t="shared" ref="S47:S56" si="40">C47*$N$45</f>
        <v>7.4432675361297136</v>
      </c>
      <c r="T47" s="47">
        <f t="shared" ref="T47:T56" si="41">O47-$D$45</f>
        <v>-2.24730723475502</v>
      </c>
      <c r="U47" s="48">
        <f>P47-E47</f>
        <v>-0.52844576136764232</v>
      </c>
      <c r="V47" s="48">
        <f t="shared" ref="V47:V56" si="42">Q47-$F$46</f>
        <v>-0.78081402009164691</v>
      </c>
      <c r="W47" s="48">
        <f t="shared" ref="W47:W56" si="43">R47-$G$46</f>
        <v>-0.38357551991540362</v>
      </c>
      <c r="X47" s="49">
        <f t="shared" ref="X47:X56" si="44">S47-$H$46</f>
        <v>-0.39673246387028627</v>
      </c>
      <c r="Y47" s="9">
        <v>3.6</v>
      </c>
      <c r="Z47" s="15">
        <v>6.5</v>
      </c>
      <c r="AA47" s="15">
        <f t="shared" ref="AA47:AA56" si="45">Y47-Z47</f>
        <v>-2.9</v>
      </c>
      <c r="AB47" s="9">
        <v>2.4</v>
      </c>
      <c r="AC47" s="29">
        <v>15</v>
      </c>
      <c r="AD47" s="108">
        <f t="shared" si="35"/>
        <v>101.80312499999999</v>
      </c>
      <c r="AE47" s="109">
        <f t="shared" ref="AE47:AE56" si="46">AD47-I47-Z47-AB47-AC47</f>
        <v>-7.2368750000000066</v>
      </c>
      <c r="AF47" s="10">
        <f t="shared" ref="AF47:AF56" si="47">(AD47-AD46)/AD46</f>
        <v>-1.041919805589313E-2</v>
      </c>
      <c r="AG47" s="6"/>
    </row>
    <row r="48" spans="1:33" s="13" customFormat="1" x14ac:dyDescent="0.25">
      <c r="A48" s="137"/>
      <c r="B48" s="34">
        <v>2017</v>
      </c>
      <c r="C48" s="16">
        <v>78.783046880000001</v>
      </c>
      <c r="D48" s="39">
        <v>44.41</v>
      </c>
      <c r="E48" s="15">
        <v>9.8800000000000008</v>
      </c>
      <c r="F48" s="15">
        <v>15.43</v>
      </c>
      <c r="G48" s="15">
        <v>7.58</v>
      </c>
      <c r="H48" s="36">
        <v>7.84</v>
      </c>
      <c r="I48" s="95">
        <f t="shared" si="33"/>
        <v>85.14</v>
      </c>
      <c r="J48" s="134"/>
      <c r="K48" s="119"/>
      <c r="L48" s="119"/>
      <c r="M48" s="119"/>
      <c r="N48" s="122"/>
      <c r="O48" s="24">
        <f t="shared" si="36"/>
        <v>41.108625448722833</v>
      </c>
      <c r="P48" s="14">
        <f t="shared" si="37"/>
        <v>9.1177653832452119</v>
      </c>
      <c r="Q48" s="14">
        <f t="shared" si="38"/>
        <v>14.28295633131712</v>
      </c>
      <c r="R48" s="14">
        <f t="shared" si="39"/>
        <v>7.0165138685277881</v>
      </c>
      <c r="S48" s="27">
        <f t="shared" si="40"/>
        <v>7.2571858481870519</v>
      </c>
      <c r="T48" s="47">
        <f t="shared" si="41"/>
        <v>-3.3013745512771635</v>
      </c>
      <c r="U48" s="48">
        <f t="shared" ref="U48:U56" si="48">P48-E48</f>
        <v>-0.76223461675478887</v>
      </c>
      <c r="V48" s="48">
        <f t="shared" si="42"/>
        <v>-1.1470436686828798</v>
      </c>
      <c r="W48" s="48">
        <f t="shared" si="43"/>
        <v>-0.56348613147221194</v>
      </c>
      <c r="X48" s="49">
        <f t="shared" si="44"/>
        <v>-0.58281415181294793</v>
      </c>
      <c r="Y48" s="9">
        <v>4.32</v>
      </c>
      <c r="Z48" s="15">
        <v>6.5</v>
      </c>
      <c r="AA48" s="15">
        <f t="shared" si="45"/>
        <v>-2.1799999999999997</v>
      </c>
      <c r="AB48" s="9">
        <v>2.88</v>
      </c>
      <c r="AC48" s="29">
        <v>15</v>
      </c>
      <c r="AD48" s="108">
        <f t="shared" si="35"/>
        <v>100.98304687999999</v>
      </c>
      <c r="AE48" s="109">
        <f t="shared" si="46"/>
        <v>-8.5369531200000104</v>
      </c>
      <c r="AF48" s="10">
        <f t="shared" si="47"/>
        <v>-8.055529926021477E-3</v>
      </c>
      <c r="AG48" s="6"/>
    </row>
    <row r="49" spans="1:33" s="13" customFormat="1" x14ac:dyDescent="0.25">
      <c r="A49" s="137"/>
      <c r="B49" s="34">
        <v>2018</v>
      </c>
      <c r="C49" s="16">
        <v>76.813470699999996</v>
      </c>
      <c r="D49" s="39">
        <v>44.41</v>
      </c>
      <c r="E49" s="15">
        <v>9.8800000000000008</v>
      </c>
      <c r="F49" s="15">
        <v>15.43</v>
      </c>
      <c r="G49" s="15">
        <v>7.58</v>
      </c>
      <c r="H49" s="36">
        <v>7.84</v>
      </c>
      <c r="I49" s="95">
        <f t="shared" si="33"/>
        <v>85.14</v>
      </c>
      <c r="J49" s="134"/>
      <c r="K49" s="119"/>
      <c r="L49" s="119"/>
      <c r="M49" s="119"/>
      <c r="N49" s="122"/>
      <c r="O49" s="24">
        <f t="shared" si="36"/>
        <v>40.080909808330397</v>
      </c>
      <c r="P49" s="14">
        <f t="shared" si="37"/>
        <v>8.8898212477382206</v>
      </c>
      <c r="Q49" s="14">
        <f t="shared" si="38"/>
        <v>13.925882421583832</v>
      </c>
      <c r="R49" s="14">
        <f t="shared" si="39"/>
        <v>6.8411010211021033</v>
      </c>
      <c r="S49" s="27">
        <f t="shared" si="40"/>
        <v>7.0757562012454462</v>
      </c>
      <c r="T49" s="47">
        <f t="shared" si="41"/>
        <v>-4.3290901916696001</v>
      </c>
      <c r="U49" s="48">
        <f t="shared" si="48"/>
        <v>-0.9901787522617802</v>
      </c>
      <c r="V49" s="48">
        <f t="shared" si="42"/>
        <v>-1.5041175784161673</v>
      </c>
      <c r="W49" s="48">
        <f t="shared" si="43"/>
        <v>-0.7388989788978968</v>
      </c>
      <c r="X49" s="49">
        <f t="shared" si="44"/>
        <v>-0.76424379875455362</v>
      </c>
      <c r="Y49" s="9">
        <v>5.1840000000000002</v>
      </c>
      <c r="Z49" s="15">
        <v>6.5</v>
      </c>
      <c r="AA49" s="15">
        <f t="shared" si="45"/>
        <v>-1.3159999999999998</v>
      </c>
      <c r="AB49" s="9">
        <v>3.456</v>
      </c>
      <c r="AC49" s="29">
        <v>15</v>
      </c>
      <c r="AD49" s="108">
        <f t="shared" si="35"/>
        <v>100.4534707</v>
      </c>
      <c r="AE49" s="109">
        <f t="shared" si="46"/>
        <v>-9.6425293000000032</v>
      </c>
      <c r="AF49" s="10">
        <f t="shared" si="47"/>
        <v>-5.2442087693125106E-3</v>
      </c>
      <c r="AG49" s="6"/>
    </row>
    <row r="50" spans="1:33" s="13" customFormat="1" x14ac:dyDescent="0.25">
      <c r="A50" s="137"/>
      <c r="B50" s="34">
        <v>2019</v>
      </c>
      <c r="C50" s="16">
        <v>74.893133939999998</v>
      </c>
      <c r="D50" s="39">
        <v>44.41</v>
      </c>
      <c r="E50" s="15">
        <v>9.8800000000000008</v>
      </c>
      <c r="F50" s="15">
        <v>15.43</v>
      </c>
      <c r="G50" s="15">
        <v>7.58</v>
      </c>
      <c r="H50" s="36">
        <v>7.84</v>
      </c>
      <c r="I50" s="95">
        <f t="shared" si="33"/>
        <v>85.14</v>
      </c>
      <c r="J50" s="134"/>
      <c r="K50" s="119"/>
      <c r="L50" s="119"/>
      <c r="M50" s="119"/>
      <c r="N50" s="122"/>
      <c r="O50" s="24">
        <f t="shared" si="36"/>
        <v>39.078887067035602</v>
      </c>
      <c r="P50" s="14">
        <f t="shared" si="37"/>
        <v>8.6675757174127597</v>
      </c>
      <c r="Q50" s="14">
        <f t="shared" si="38"/>
        <v>13.577735362403947</v>
      </c>
      <c r="R50" s="14">
        <f t="shared" si="39"/>
        <v>6.6700734962425097</v>
      </c>
      <c r="S50" s="27">
        <f t="shared" si="40"/>
        <v>6.8988622969051816</v>
      </c>
      <c r="T50" s="47">
        <f t="shared" si="41"/>
        <v>-5.3311129329643947</v>
      </c>
      <c r="U50" s="48">
        <f t="shared" si="48"/>
        <v>-1.2124242825872411</v>
      </c>
      <c r="V50" s="48">
        <f t="shared" si="42"/>
        <v>-1.8522646375960523</v>
      </c>
      <c r="W50" s="48">
        <f t="shared" si="43"/>
        <v>-0.9099265037574904</v>
      </c>
      <c r="X50" s="49">
        <f t="shared" si="44"/>
        <v>-0.94113770309481826</v>
      </c>
      <c r="Y50" s="9">
        <v>6.2207999999999997</v>
      </c>
      <c r="Z50" s="15">
        <v>6.5</v>
      </c>
      <c r="AA50" s="15">
        <f t="shared" si="45"/>
        <v>-0.27920000000000034</v>
      </c>
      <c r="AB50" s="9">
        <v>4.1471999999999998</v>
      </c>
      <c r="AC50" s="29">
        <v>15</v>
      </c>
      <c r="AD50" s="108">
        <f t="shared" si="35"/>
        <v>100.26113393999999</v>
      </c>
      <c r="AE50" s="109">
        <f t="shared" si="46"/>
        <v>-10.526066060000007</v>
      </c>
      <c r="AF50" s="10">
        <f t="shared" si="47"/>
        <v>-1.914685064236446E-3</v>
      </c>
      <c r="AG50" s="6"/>
    </row>
    <row r="51" spans="1:33" s="13" customFormat="1" x14ac:dyDescent="0.25">
      <c r="A51" s="137"/>
      <c r="B51" s="34">
        <v>2020</v>
      </c>
      <c r="C51" s="16">
        <v>73.020805589999995</v>
      </c>
      <c r="D51" s="39">
        <v>44.41</v>
      </c>
      <c r="E51" s="15">
        <v>9.8800000000000008</v>
      </c>
      <c r="F51" s="15">
        <v>15.43</v>
      </c>
      <c r="G51" s="15">
        <v>7.58</v>
      </c>
      <c r="H51" s="36">
        <v>7.84</v>
      </c>
      <c r="I51" s="95">
        <f t="shared" si="33"/>
        <v>85.14</v>
      </c>
      <c r="J51" s="134"/>
      <c r="K51" s="119"/>
      <c r="L51" s="119"/>
      <c r="M51" s="119"/>
      <c r="N51" s="122"/>
      <c r="O51" s="24">
        <f t="shared" si="36"/>
        <v>38.101914889577017</v>
      </c>
      <c r="P51" s="14">
        <f t="shared" si="37"/>
        <v>8.4508863243038412</v>
      </c>
      <c r="Q51" s="14">
        <f t="shared" si="38"/>
        <v>13.238291978071906</v>
      </c>
      <c r="R51" s="14">
        <f t="shared" si="39"/>
        <v>6.5033216587028555</v>
      </c>
      <c r="S51" s="27">
        <f t="shared" si="40"/>
        <v>6.7263907393443771</v>
      </c>
      <c r="T51" s="47">
        <f t="shared" si="41"/>
        <v>-6.3080851104229794</v>
      </c>
      <c r="U51" s="48">
        <f t="shared" si="48"/>
        <v>-1.4291136756961595</v>
      </c>
      <c r="V51" s="48">
        <f t="shared" si="42"/>
        <v>-2.1917080219280933</v>
      </c>
      <c r="W51" s="48">
        <f t="shared" si="43"/>
        <v>-1.0766783412971446</v>
      </c>
      <c r="X51" s="49">
        <f t="shared" si="44"/>
        <v>-1.1136092606556227</v>
      </c>
      <c r="Y51" s="9">
        <v>7.4649599999999996</v>
      </c>
      <c r="Z51" s="15">
        <v>6.5</v>
      </c>
      <c r="AA51" s="15">
        <f t="shared" si="45"/>
        <v>0.9649599999999996</v>
      </c>
      <c r="AB51" s="9">
        <v>4.9766399999999997</v>
      </c>
      <c r="AC51" s="29">
        <v>15</v>
      </c>
      <c r="AD51" s="108">
        <f t="shared" si="35"/>
        <v>100.46240559</v>
      </c>
      <c r="AE51" s="109">
        <f t="shared" si="46"/>
        <v>-11.154234409999997</v>
      </c>
      <c r="AF51" s="10">
        <f t="shared" si="47"/>
        <v>2.007474303257512E-3</v>
      </c>
      <c r="AG51" s="6"/>
    </row>
    <row r="52" spans="1:33" s="13" customFormat="1" x14ac:dyDescent="0.25">
      <c r="A52" s="137"/>
      <c r="B52" s="34">
        <v>2021</v>
      </c>
      <c r="C52" s="16">
        <v>71.19528545</v>
      </c>
      <c r="D52" s="39">
        <v>44.41</v>
      </c>
      <c r="E52" s="15">
        <v>9.8800000000000008</v>
      </c>
      <c r="F52" s="15">
        <v>15.43</v>
      </c>
      <c r="G52" s="15">
        <v>7.58</v>
      </c>
      <c r="H52" s="36">
        <v>7.84</v>
      </c>
      <c r="I52" s="95">
        <f t="shared" si="33"/>
        <v>85.14</v>
      </c>
      <c r="J52" s="134"/>
      <c r="K52" s="119"/>
      <c r="L52" s="119"/>
      <c r="M52" s="119"/>
      <c r="N52" s="122"/>
      <c r="O52" s="24">
        <f t="shared" si="36"/>
        <v>37.149367017207148</v>
      </c>
      <c r="P52" s="14">
        <f t="shared" si="37"/>
        <v>8.2396141661673123</v>
      </c>
      <c r="Q52" s="14">
        <f t="shared" si="38"/>
        <v>12.907334678574786</v>
      </c>
      <c r="R52" s="14">
        <f t="shared" si="39"/>
        <v>6.3407386172130185</v>
      </c>
      <c r="S52" s="27">
        <f t="shared" si="40"/>
        <v>6.5582309708377391</v>
      </c>
      <c r="T52" s="47">
        <f t="shared" si="41"/>
        <v>-7.2606329827928491</v>
      </c>
      <c r="U52" s="48">
        <f t="shared" si="48"/>
        <v>-1.6403858338326884</v>
      </c>
      <c r="V52" s="48">
        <f t="shared" si="42"/>
        <v>-2.5226653214252135</v>
      </c>
      <c r="W52" s="48">
        <f t="shared" si="43"/>
        <v>-1.2392613827869816</v>
      </c>
      <c r="X52" s="49">
        <f t="shared" si="44"/>
        <v>-1.2817690291622608</v>
      </c>
      <c r="Y52" s="9">
        <v>8.9579520000000006</v>
      </c>
      <c r="Z52" s="15">
        <v>6.5</v>
      </c>
      <c r="AA52" s="15">
        <f t="shared" si="45"/>
        <v>2.4579520000000006</v>
      </c>
      <c r="AB52" s="9">
        <v>5.9719680000000004</v>
      </c>
      <c r="AC52" s="29">
        <v>15</v>
      </c>
      <c r="AD52" s="108">
        <f t="shared" si="35"/>
        <v>101.12520545000001</v>
      </c>
      <c r="AE52" s="109">
        <f t="shared" si="46"/>
        <v>-11.486762549999991</v>
      </c>
      <c r="AF52" s="10">
        <f t="shared" si="47"/>
        <v>6.5974914308241667E-3</v>
      </c>
      <c r="AG52" s="6"/>
    </row>
    <row r="53" spans="1:33" s="13" customFormat="1" x14ac:dyDescent="0.25">
      <c r="A53" s="137"/>
      <c r="B53" s="34">
        <v>2022</v>
      </c>
      <c r="C53" s="16">
        <v>69.415403310000002</v>
      </c>
      <c r="D53" s="39">
        <v>44.41</v>
      </c>
      <c r="E53" s="15">
        <v>9.8800000000000008</v>
      </c>
      <c r="F53" s="15">
        <v>15.43</v>
      </c>
      <c r="G53" s="15">
        <v>7.58</v>
      </c>
      <c r="H53" s="36">
        <v>7.84</v>
      </c>
      <c r="I53" s="95">
        <f t="shared" si="33"/>
        <v>85.14</v>
      </c>
      <c r="J53" s="134"/>
      <c r="K53" s="119"/>
      <c r="L53" s="119"/>
      <c r="M53" s="119"/>
      <c r="N53" s="122"/>
      <c r="O53" s="24">
        <f t="shared" si="36"/>
        <v>36.220632839820233</v>
      </c>
      <c r="P53" s="14">
        <f t="shared" si="37"/>
        <v>8.0336238115791332</v>
      </c>
      <c r="Q53" s="14">
        <f t="shared" si="38"/>
        <v>12.58465131093056</v>
      </c>
      <c r="R53" s="14">
        <f t="shared" si="39"/>
        <v>6.1822201514487141</v>
      </c>
      <c r="S53" s="27">
        <f t="shared" si="40"/>
        <v>6.3942751962213604</v>
      </c>
      <c r="T53" s="47">
        <f t="shared" si="41"/>
        <v>-8.1893671601797635</v>
      </c>
      <c r="U53" s="48">
        <f t="shared" si="48"/>
        <v>-1.8463761884208676</v>
      </c>
      <c r="V53" s="48">
        <f t="shared" si="42"/>
        <v>-2.8453486890694393</v>
      </c>
      <c r="W53" s="48">
        <f t="shared" si="43"/>
        <v>-1.397779848551286</v>
      </c>
      <c r="X53" s="49">
        <f t="shared" si="44"/>
        <v>-1.4457248037786394</v>
      </c>
      <c r="Y53" s="9">
        <v>10.749542399999999</v>
      </c>
      <c r="Z53" s="15">
        <v>6.5</v>
      </c>
      <c r="AA53" s="15">
        <f t="shared" si="45"/>
        <v>4.2495423999999993</v>
      </c>
      <c r="AB53" s="9">
        <v>7.1663616000000001</v>
      </c>
      <c r="AC53" s="29">
        <v>15</v>
      </c>
      <c r="AD53" s="108">
        <f t="shared" si="35"/>
        <v>102.33130731</v>
      </c>
      <c r="AE53" s="109">
        <f t="shared" si="46"/>
        <v>-11.475054290000001</v>
      </c>
      <c r="AF53" s="10">
        <f t="shared" si="47"/>
        <v>1.1926817400596833E-2</v>
      </c>
      <c r="AG53" s="6"/>
    </row>
    <row r="54" spans="1:33" s="13" customFormat="1" x14ac:dyDescent="0.25">
      <c r="A54" s="137"/>
      <c r="B54" s="34">
        <v>2023</v>
      </c>
      <c r="C54" s="16">
        <v>67.680018230000002</v>
      </c>
      <c r="D54" s="39">
        <v>44.41</v>
      </c>
      <c r="E54" s="15">
        <v>9.8800000000000008</v>
      </c>
      <c r="F54" s="15">
        <v>15.43</v>
      </c>
      <c r="G54" s="15">
        <v>7.58</v>
      </c>
      <c r="H54" s="36">
        <v>7.84</v>
      </c>
      <c r="I54" s="95">
        <f t="shared" si="33"/>
        <v>85.14</v>
      </c>
      <c r="J54" s="134"/>
      <c r="K54" s="119"/>
      <c r="L54" s="119"/>
      <c r="M54" s="119"/>
      <c r="N54" s="122"/>
      <c r="O54" s="24">
        <f t="shared" si="36"/>
        <v>35.315117020259663</v>
      </c>
      <c r="P54" s="14">
        <f t="shared" si="37"/>
        <v>7.8327832166079192</v>
      </c>
      <c r="Q54" s="14">
        <f t="shared" si="38"/>
        <v>12.270035028655858</v>
      </c>
      <c r="R54" s="14">
        <f t="shared" si="39"/>
        <v>6.0276646479074145</v>
      </c>
      <c r="S54" s="27">
        <f t="shared" si="40"/>
        <v>6.2344183165691458</v>
      </c>
      <c r="T54" s="47">
        <f t="shared" si="41"/>
        <v>-9.0948829797403334</v>
      </c>
      <c r="U54" s="48">
        <f t="shared" si="48"/>
        <v>-2.0472167833920816</v>
      </c>
      <c r="V54" s="48">
        <f t="shared" si="42"/>
        <v>-3.1599649713441416</v>
      </c>
      <c r="W54" s="48">
        <f t="shared" si="43"/>
        <v>-1.5523353520925856</v>
      </c>
      <c r="X54" s="49">
        <f t="shared" si="44"/>
        <v>-1.6055816834308541</v>
      </c>
      <c r="Y54" s="9">
        <v>12.89945088</v>
      </c>
      <c r="Z54" s="15">
        <v>6.5</v>
      </c>
      <c r="AA54" s="15">
        <f t="shared" si="45"/>
        <v>6.3994508799999998</v>
      </c>
      <c r="AB54" s="9">
        <v>8.5996339200000005</v>
      </c>
      <c r="AC54" s="29">
        <v>15</v>
      </c>
      <c r="AD54" s="108">
        <f t="shared" si="35"/>
        <v>104.17910303000001</v>
      </c>
      <c r="AE54" s="109">
        <f t="shared" si="46"/>
        <v>-11.060530889999994</v>
      </c>
      <c r="AF54" s="10">
        <f t="shared" si="47"/>
        <v>1.8056993197617811E-2</v>
      </c>
      <c r="AG54" s="6"/>
    </row>
    <row r="55" spans="1:33" s="13" customFormat="1" x14ac:dyDescent="0.25">
      <c r="A55" s="137"/>
      <c r="B55" s="34">
        <v>2024</v>
      </c>
      <c r="C55" s="16">
        <v>65.988017769999999</v>
      </c>
      <c r="D55" s="39">
        <v>44.41</v>
      </c>
      <c r="E55" s="15">
        <v>9.8800000000000008</v>
      </c>
      <c r="F55" s="15">
        <v>15.43</v>
      </c>
      <c r="G55" s="15">
        <v>7.58</v>
      </c>
      <c r="H55" s="36">
        <v>7.84</v>
      </c>
      <c r="I55" s="95">
        <f t="shared" si="33"/>
        <v>85.14</v>
      </c>
      <c r="J55" s="134"/>
      <c r="K55" s="119"/>
      <c r="L55" s="119"/>
      <c r="M55" s="119"/>
      <c r="N55" s="122"/>
      <c r="O55" s="24">
        <f t="shared" si="36"/>
        <v>34.432239092535539</v>
      </c>
      <c r="P55" s="14">
        <f t="shared" si="37"/>
        <v>7.6369636357008579</v>
      </c>
      <c r="Q55" s="14">
        <f t="shared" si="38"/>
        <v>11.963284152168958</v>
      </c>
      <c r="R55" s="14">
        <f t="shared" si="39"/>
        <v>5.876973031331219</v>
      </c>
      <c r="S55" s="27">
        <f t="shared" si="40"/>
        <v>6.0785578582634239</v>
      </c>
      <c r="T55" s="47">
        <f t="shared" si="41"/>
        <v>-9.9777609074644573</v>
      </c>
      <c r="U55" s="48">
        <f t="shared" si="48"/>
        <v>-2.2430363642991429</v>
      </c>
      <c r="V55" s="48">
        <f t="shared" si="42"/>
        <v>-3.4667158478310416</v>
      </c>
      <c r="W55" s="48">
        <f t="shared" si="43"/>
        <v>-1.7030269686687811</v>
      </c>
      <c r="X55" s="49">
        <f t="shared" si="44"/>
        <v>-1.761442141736576</v>
      </c>
      <c r="Y55" s="9">
        <v>15.479341059999999</v>
      </c>
      <c r="Z55" s="15">
        <v>6.5</v>
      </c>
      <c r="AA55" s="15">
        <f t="shared" si="45"/>
        <v>8.9793410599999994</v>
      </c>
      <c r="AB55" s="9">
        <v>10.3195607</v>
      </c>
      <c r="AC55" s="29">
        <v>15</v>
      </c>
      <c r="AD55" s="108">
        <f t="shared" si="35"/>
        <v>106.78691952999999</v>
      </c>
      <c r="AE55" s="109">
        <f t="shared" si="46"/>
        <v>-10.172641170000009</v>
      </c>
      <c r="AF55" s="10">
        <f t="shared" si="47"/>
        <v>2.5032049846397914E-2</v>
      </c>
      <c r="AG55" s="6"/>
    </row>
    <row r="56" spans="1:33" s="13" customFormat="1" ht="15.75" thickBot="1" x14ac:dyDescent="0.3">
      <c r="A56" s="138"/>
      <c r="B56" s="35">
        <v>2025</v>
      </c>
      <c r="C56" s="17">
        <v>64.338317329999995</v>
      </c>
      <c r="D56" s="40">
        <v>44.41</v>
      </c>
      <c r="E56" s="37">
        <v>9.8800000000000008</v>
      </c>
      <c r="F56" s="37">
        <v>15.43</v>
      </c>
      <c r="G56" s="37">
        <v>7.58</v>
      </c>
      <c r="H56" s="38">
        <v>7.84</v>
      </c>
      <c r="I56" s="96">
        <f t="shared" si="33"/>
        <v>85.14</v>
      </c>
      <c r="J56" s="135"/>
      <c r="K56" s="120"/>
      <c r="L56" s="120"/>
      <c r="M56" s="120"/>
      <c r="N56" s="123"/>
      <c r="O56" s="25">
        <f t="shared" si="36"/>
        <v>33.571433117439781</v>
      </c>
      <c r="P56" s="26">
        <f t="shared" si="37"/>
        <v>7.4460395453001995</v>
      </c>
      <c r="Q56" s="26">
        <f t="shared" si="38"/>
        <v>11.664202049135236</v>
      </c>
      <c r="R56" s="26">
        <f t="shared" si="39"/>
        <v>5.730048705926448</v>
      </c>
      <c r="S56" s="28">
        <f t="shared" si="40"/>
        <v>5.9265939121983306</v>
      </c>
      <c r="T56" s="50">
        <f t="shared" si="41"/>
        <v>-10.838566882560215</v>
      </c>
      <c r="U56" s="51">
        <f t="shared" si="48"/>
        <v>-2.4339604546998013</v>
      </c>
      <c r="V56" s="51">
        <f t="shared" si="42"/>
        <v>-3.7657979508647639</v>
      </c>
      <c r="W56" s="51">
        <f t="shared" si="43"/>
        <v>-1.8499512940735521</v>
      </c>
      <c r="X56" s="52">
        <f t="shared" si="44"/>
        <v>-1.9134060878016692</v>
      </c>
      <c r="Y56" s="11">
        <v>18.575209269999998</v>
      </c>
      <c r="Z56" s="15">
        <v>6.5</v>
      </c>
      <c r="AA56" s="15">
        <f t="shared" si="45"/>
        <v>12.075209269999998</v>
      </c>
      <c r="AB56" s="11">
        <v>12.38347284</v>
      </c>
      <c r="AC56" s="30">
        <v>15</v>
      </c>
      <c r="AD56" s="110">
        <f t="shared" si="35"/>
        <v>110.29699943999999</v>
      </c>
      <c r="AE56" s="111">
        <f t="shared" si="46"/>
        <v>-8.7264734000000068</v>
      </c>
      <c r="AF56" s="12">
        <f t="shared" si="47"/>
        <v>3.286994254960135E-2</v>
      </c>
      <c r="AG56" s="6"/>
    </row>
  </sheetData>
  <mergeCells count="32">
    <mergeCell ref="O42:S42"/>
    <mergeCell ref="T42:X42"/>
    <mergeCell ref="J9:N9"/>
    <mergeCell ref="O9:S9"/>
    <mergeCell ref="T9:X9"/>
    <mergeCell ref="J26:N26"/>
    <mergeCell ref="O26:S26"/>
    <mergeCell ref="T26:X26"/>
    <mergeCell ref="D9:I9"/>
    <mergeCell ref="D26:I26"/>
    <mergeCell ref="D42:I42"/>
    <mergeCell ref="A1:L5"/>
    <mergeCell ref="B6:L7"/>
    <mergeCell ref="A44:A56"/>
    <mergeCell ref="J12:J23"/>
    <mergeCell ref="K12:K23"/>
    <mergeCell ref="J29:J40"/>
    <mergeCell ref="K29:K40"/>
    <mergeCell ref="A28:A40"/>
    <mergeCell ref="A11:A23"/>
    <mergeCell ref="L45:L56"/>
    <mergeCell ref="M45:M56"/>
    <mergeCell ref="N45:N56"/>
    <mergeCell ref="L12:L23"/>
    <mergeCell ref="M12:M23"/>
    <mergeCell ref="N12:N23"/>
    <mergeCell ref="L29:L40"/>
    <mergeCell ref="M29:M40"/>
    <mergeCell ref="N29:N40"/>
    <mergeCell ref="J42:N42"/>
    <mergeCell ref="J45:J56"/>
    <mergeCell ref="K45:K5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Treimane</dc:creator>
  <cp:lastModifiedBy>Janis</cp:lastModifiedBy>
  <cp:lastPrinted>2015-02-11T07:48:00Z</cp:lastPrinted>
  <dcterms:created xsi:type="dcterms:W3CDTF">2015-02-08T14:32:40Z</dcterms:created>
  <dcterms:modified xsi:type="dcterms:W3CDTF">2015-05-18T09:36:01Z</dcterms:modified>
</cp:coreProperties>
</file>