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236" windowWidth="17685" windowHeight="12795" activeTab="0"/>
  </bookViews>
  <sheets>
    <sheet name="Tabula Nr.1., EUR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<sst xmlns="http://schemas.openxmlformats.org/spreadsheetml/2006/main" count="82" uniqueCount="79">
  <si>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Prioritāte</t>
  </si>
  <si>
    <t>Noslēgti līgumi (publiskais fin.); % no prioritātē pieejamā publiskā fin.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</si>
  <si>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</si>
  <si>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</si>
  <si>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</si>
  <si>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</si>
  <si>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</si>
  <si>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</si>
  <si>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</si>
  <si>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</si>
  <si>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</si>
  <si>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</si>
  <si>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</si>
  <si>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</si>
  <si>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</si>
  <si>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</si>
  <si>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</si>
  <si>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</si>
  <si>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</si>
  <si>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</si>
  <si>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</si>
  <si>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</si>
  <si>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</si>
  <si>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</si>
  <si>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</si>
  <si>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</si>
  <si>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</si>
  <si>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</si>
  <si>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</si>
  <si>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</si>
  <si>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</si>
  <si>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</si>
  <si>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</si>
  <si>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</si>
  <si>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</si>
  <si>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</si>
  <si>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</si>
  <si>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</si>
  <si>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</si>
  <si>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</si>
  <si>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</si>
  <si>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</si>
  <si>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</si>
  <si>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Cilvēkresursi un nodarbinātība</t>
  </si>
  <si>
    <t>1.3.</t>
  </si>
  <si>
    <t>Finanšu pieejamība</t>
  </si>
  <si>
    <t xml:space="preserve">Apstiprinātie projekti (publiskais fin.); </t>
  </si>
  <si>
    <t>Skaits</t>
  </si>
  <si>
    <t xml:space="preserve">Noslēgti līgumi (publiskais fin.); </t>
  </si>
  <si>
    <t>9=8/3</t>
  </si>
  <si>
    <t>13=12/3</t>
  </si>
  <si>
    <t>16=15/3</t>
  </si>
  <si>
    <t>** 2013.gada 30.jūlija MK sēdes protokols Nr.41 64. §</t>
  </si>
  <si>
    <t>Finanšu ministrs</t>
  </si>
  <si>
    <t>Prioritātē pieejamais publiskais attiecināmais finansējums; EUR</t>
  </si>
  <si>
    <t>Piešķirto virssaistību summa, (publiskais finansējums) atbilstoši apst. MK p/l **, EUR</t>
  </si>
  <si>
    <t>Kopā prioritātē pieejamais publiskais attiecināmais finansējums, ieskaitot piešķrtās virssaistības; EUR</t>
  </si>
  <si>
    <t>EUR</t>
  </si>
  <si>
    <t>Izmaksāts finansējuma saņēmējam (publiskais fin.); EUR</t>
  </si>
  <si>
    <t>Izmaksāts  finansējuma saņēmējam (nedekla-rējamie avansa maks.), EUR</t>
  </si>
  <si>
    <t>Izmaksāts  finansējuma saņēmējam (deklarē-jamie avansa maks.), EUR</t>
  </si>
  <si>
    <t>* 2007.-2013.gada valsts budžeta apguve, 2014.gada plāns, atņemot 57,7 milj. EUR atgūto finansējumu 2.2.1.3. aktivitātē un 31,7 milj. EUR 3.3.2.1.aktivitātē</t>
  </si>
  <si>
    <t>skaits</t>
  </si>
  <si>
    <t>Pabeigti
projekti</t>
  </si>
  <si>
    <t>6=3+5</t>
  </si>
  <si>
    <t>J.Reirs</t>
  </si>
  <si>
    <t>2007.-2013.gada plānošanas perioda ES fondu finanšu investīcijas prioritāšu līmenī līdz 2014.gada 31.decembrim</t>
  </si>
  <si>
    <t>Informācija pēc vadības informācijas sistēmas datiem  (pārskati veidoti 10.01.2015.)</t>
  </si>
  <si>
    <t>Apstiprinātie projekti (publiskais fin.); % no prioritātē pieejamā publiskā fin. uz 30.09.2014.</t>
  </si>
  <si>
    <t>Progress apstipri-nātajiem projektiem pret datiem uz 30.09.2014.; % no prioritātē pieejamā publiskā fin.</t>
  </si>
  <si>
    <t>Noslēgti līgumi (publiskais fin.) uz 30.09.2014; % no prioritātē pieejamā publiskā fin.</t>
  </si>
  <si>
    <t>Progress noslēgtajiem līgumiem pret datiem uz 30.09.2014.; % no prioritātē pieejamā publiskā fin.</t>
  </si>
  <si>
    <t>Izmaksāts finansējuma saņēmējam (publiskais fin.) uz 30.09.2014; % no prioritātē pieejamā publiskā fin.</t>
  </si>
  <si>
    <t>Progress veiktajiem maksājumiem pret datiem uz 30.09.2014.; % no prioritātē pieejamā publiskā fin.</t>
  </si>
  <si>
    <t>Prioritātē piešķirtais budžets 2007. - 2015.gadā*, EUR</t>
  </si>
  <si>
    <t>Pielikums
Informatīvajam ziņojumam par Eiropas Savienības struktūrfondu un Kohēzijas fonda, Eiropas Ekonomikas zonas finanšu instrumenta, Norvēģijas finanšu instrumenta un Latvijas–Šveices sadarbības programmas investīciju progresu līdz 2014.gada 31.decembrim</t>
  </si>
  <si>
    <t>I.Puriņa</t>
  </si>
  <si>
    <t>67095614; Ieva.Purina@fm.gov.lv</t>
  </si>
  <si>
    <t>26.02.2015.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</si>
</sst>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(#,##0\)"/>
    <numFmt numFmtId="171" formatCode="0.0%"/>
    <numFmt numFmtId="172" formatCode="#,##0.0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_-;\-* #,##0.0_-;_-* &quot;-&quot;??_-;_-@_-"/>
    <numFmt numFmtId="178" formatCode="_-* #,##0_-;\-* #,##0_-;_-* &quot;-&quot;??_-;_-@_-"/>
    <numFmt numFmtId="179" formatCode="#,##0_ ;\-#,##0\ "/>
    <numFmt numFmtId="180" formatCode="[$-10426]#,##0;\-#,##0"/>
    <numFmt numFmtId="181" formatCode="#,##0.000"/>
    <numFmt numFmtId="182" formatCode="#,##0.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sz val="2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Border="1" applyAlignment="1">
      <alignment horizontal="left" wrapText="1"/>
    </xf>
    <xf numFmtId="0" fontId="57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9" fontId="7" fillId="0" borderId="0" xfId="61" applyFont="1" applyFill="1" applyAlignment="1">
      <alignment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179" fontId="2" fillId="10" borderId="10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0" fillId="0" borderId="11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2" fillId="0" borderId="0" xfId="0" applyFont="1" applyAlignment="1">
      <alignment/>
    </xf>
    <xf numFmtId="0" fontId="10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179" fontId="0" fillId="0" borderId="0" xfId="0" applyNumberFormat="1" applyAlignment="1">
      <alignment/>
    </xf>
    <xf numFmtId="0" fontId="64" fillId="0" borderId="0" xfId="0" applyFont="1" applyAlignment="1">
      <alignment wrapText="1"/>
    </xf>
    <xf numFmtId="179" fontId="2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179" fontId="6" fillId="16" borderId="10" xfId="42" applyNumberFormat="1" applyFont="1" applyFill="1" applyBorder="1" applyAlignment="1" applyProtection="1">
      <alignment horizontal="center" vertical="center" wrapText="1"/>
      <protection/>
    </xf>
    <xf numFmtId="171" fontId="6" fillId="16" borderId="10" xfId="61" applyNumberFormat="1" applyFont="1" applyFill="1" applyBorder="1" applyAlignment="1" applyProtection="1">
      <alignment horizontal="center" vertical="center" wrapText="1"/>
      <protection/>
    </xf>
    <xf numFmtId="179" fontId="2" fillId="10" borderId="10" xfId="42" applyNumberFormat="1" applyFont="1" applyFill="1" applyBorder="1" applyAlignment="1" applyProtection="1">
      <alignment horizontal="center" vertical="center" wrapText="1"/>
      <protection/>
    </xf>
    <xf numFmtId="171" fontId="2" fillId="10" borderId="10" xfId="61" applyNumberFormat="1" applyFont="1" applyFill="1" applyBorder="1" applyAlignment="1" applyProtection="1">
      <alignment horizontal="center" vertical="center" wrapText="1"/>
      <protection/>
    </xf>
    <xf numFmtId="171" fontId="2" fillId="0" borderId="10" xfId="61" applyNumberFormat="1" applyFont="1" applyFill="1" applyBorder="1" applyAlignment="1" applyProtection="1">
      <alignment horizontal="center" vertical="center"/>
      <protection/>
    </xf>
    <xf numFmtId="171" fontId="2" fillId="0" borderId="10" xfId="61" applyNumberFormat="1" applyFont="1" applyFill="1" applyBorder="1" applyAlignment="1" applyProtection="1">
      <alignment horizontal="center" vertical="center" wrapText="1"/>
      <protection/>
    </xf>
    <xf numFmtId="171" fontId="2" fillId="10" borderId="10" xfId="61" applyNumberFormat="1" applyFont="1" applyFill="1" applyBorder="1" applyAlignment="1" applyProtection="1">
      <alignment horizontal="center" vertical="center"/>
      <protection/>
    </xf>
    <xf numFmtId="179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9" fontId="2" fillId="10" borderId="12" xfId="42" applyNumberFormat="1" applyFont="1" applyFill="1" applyBorder="1" applyAlignment="1" applyProtection="1">
      <alignment horizontal="center" vertical="center" wrapText="1"/>
      <protection/>
    </xf>
    <xf numFmtId="179" fontId="2" fillId="0" borderId="12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170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2" xfId="42" applyNumberFormat="1" applyFont="1" applyFill="1" applyBorder="1" applyAlignment="1" applyProtection="1">
      <alignment horizontal="center" vertical="center" wrapText="1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wrapText="1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1"/>
  <sheetViews>
    <sheetView tabSelected="1" view="pageLayout" zoomScale="70" zoomScaleNormal="80" zoomScaleSheetLayoutView="80" zoomScalePageLayoutView="70" workbookViewId="0" topLeftCell="A28">
      <selection activeCell="H35" sqref="H35"/>
    </sheetView>
  </sheetViews>
  <sheetFormatPr defaultColWidth="9.00390625" defaultRowHeight="15.75"/>
  <cols>
    <col min="1" max="1" width="5.125" style="1" customWidth="1"/>
    <col min="2" max="2" width="33.625" style="12" customWidth="1"/>
    <col min="3" max="3" width="16.50390625" style="1" customWidth="1"/>
    <col min="4" max="4" width="14.625" style="1" customWidth="1"/>
    <col min="5" max="5" width="15.75390625" style="1" customWidth="1"/>
    <col min="6" max="6" width="16.625" style="1" customWidth="1"/>
    <col min="7" max="7" width="9.375" style="1" customWidth="1"/>
    <col min="8" max="8" width="14.00390625" style="1" customWidth="1"/>
    <col min="9" max="9" width="13.875" style="1" customWidth="1"/>
    <col min="10" max="10" width="13.75390625" style="1" hidden="1" customWidth="1"/>
    <col min="11" max="11" width="13.875" style="1" customWidth="1"/>
    <col min="12" max="12" width="13.375" style="1" customWidth="1"/>
    <col min="13" max="13" width="14.25390625" style="31" customWidth="1"/>
    <col min="14" max="14" width="12.875" style="31" customWidth="1"/>
    <col min="15" max="15" width="13.625" style="31" hidden="1" customWidth="1"/>
    <col min="16" max="16" width="13.00390625" style="1" customWidth="1"/>
    <col min="17" max="17" width="15.50390625" style="1" customWidth="1"/>
    <col min="18" max="18" width="13.375" style="1" customWidth="1"/>
    <col min="19" max="19" width="15.625" style="1" hidden="1" customWidth="1"/>
    <col min="20" max="20" width="13.875" style="1" customWidth="1"/>
    <col min="21" max="21" width="13.375" style="31" customWidth="1"/>
    <col min="22" max="22" width="13.375" style="1" customWidth="1"/>
    <col min="23" max="23" width="11.875" style="18" customWidth="1"/>
    <col min="24" max="25" width="8.875" style="18" customWidth="1"/>
    <col min="26" max="165" width="9.00390625" style="18" customWidth="1"/>
    <col min="166" max="16384" width="9.00390625" style="1" customWidth="1"/>
  </cols>
  <sheetData>
    <row r="1" spans="1:22" s="18" customFormat="1" ht="95.25" customHeight="1">
      <c r="A1" s="33"/>
      <c r="B1" s="34"/>
      <c r="I1" s="35"/>
      <c r="M1" s="4"/>
      <c r="N1" s="4"/>
      <c r="O1" s="4"/>
      <c r="P1" s="93" t="s">
        <v>75</v>
      </c>
      <c r="Q1" s="93"/>
      <c r="R1" s="93"/>
      <c r="S1" s="93"/>
      <c r="T1" s="93"/>
      <c r="U1" s="93"/>
      <c r="V1" s="93"/>
    </row>
    <row r="2" spans="1:22" s="10" customFormat="1" ht="15.75" customHeight="1">
      <c r="A2" s="36"/>
      <c r="B2" s="3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0" customFormat="1" ht="33.75" customHeight="1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s="10" customFormat="1" ht="26.25">
      <c r="A4" s="95" t="s">
        <v>67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ht="48.75" customHeight="1">
      <c r="A5" s="23"/>
      <c r="B5" s="23"/>
      <c r="C5" s="23"/>
      <c r="D5"/>
      <c r="E5" s="23"/>
      <c r="F5" s="4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</row>
    <row r="6" spans="1:165" s="2" customFormat="1" ht="84" customHeight="1">
      <c r="A6" s="96" t="s">
        <v>0</v>
      </c>
      <c r="B6" s="96"/>
      <c r="C6" s="82" t="s">
        <v>54</v>
      </c>
      <c r="D6" s="82" t="s">
        <v>74</v>
      </c>
      <c r="E6" s="83" t="s">
        <v>55</v>
      </c>
      <c r="F6" s="83" t="s">
        <v>56</v>
      </c>
      <c r="G6" s="82" t="s">
        <v>46</v>
      </c>
      <c r="H6" s="82"/>
      <c r="I6" s="82" t="s">
        <v>36</v>
      </c>
      <c r="J6" s="82" t="s">
        <v>68</v>
      </c>
      <c r="K6" s="82" t="s">
        <v>69</v>
      </c>
      <c r="L6" s="89" t="s">
        <v>48</v>
      </c>
      <c r="M6" s="90"/>
      <c r="N6" s="82" t="s">
        <v>1</v>
      </c>
      <c r="O6" s="82" t="s">
        <v>70</v>
      </c>
      <c r="P6" s="82" t="s">
        <v>71</v>
      </c>
      <c r="Q6" s="82" t="s">
        <v>58</v>
      </c>
      <c r="R6" s="82" t="s">
        <v>2</v>
      </c>
      <c r="S6" s="82" t="s">
        <v>72</v>
      </c>
      <c r="T6" s="82" t="s">
        <v>73</v>
      </c>
      <c r="U6" s="82" t="s">
        <v>59</v>
      </c>
      <c r="V6" s="83" t="s">
        <v>60</v>
      </c>
      <c r="W6" s="79" t="s">
        <v>63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</row>
    <row r="7" spans="1:165" s="2" customFormat="1" ht="15.75" customHeight="1">
      <c r="A7" s="96"/>
      <c r="B7" s="96"/>
      <c r="C7" s="82"/>
      <c r="D7" s="82"/>
      <c r="E7" s="97"/>
      <c r="F7" s="84"/>
      <c r="G7" s="82"/>
      <c r="H7" s="82"/>
      <c r="I7" s="82"/>
      <c r="J7" s="82"/>
      <c r="K7" s="82"/>
      <c r="L7" s="91"/>
      <c r="M7" s="92"/>
      <c r="N7" s="82"/>
      <c r="O7" s="82"/>
      <c r="P7" s="82"/>
      <c r="Q7" s="82"/>
      <c r="R7" s="82"/>
      <c r="S7" s="82"/>
      <c r="T7" s="82"/>
      <c r="U7" s="82"/>
      <c r="V7" s="84"/>
      <c r="W7" s="80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</row>
    <row r="8" spans="1:165" s="2" customFormat="1" ht="111.75" customHeight="1">
      <c r="A8" s="96"/>
      <c r="B8" s="96"/>
      <c r="C8" s="82"/>
      <c r="D8" s="82"/>
      <c r="E8" s="98"/>
      <c r="F8" s="85"/>
      <c r="G8" s="52" t="s">
        <v>47</v>
      </c>
      <c r="H8" s="52" t="s">
        <v>57</v>
      </c>
      <c r="I8" s="82"/>
      <c r="J8" s="82"/>
      <c r="K8" s="82"/>
      <c r="L8" s="52" t="s">
        <v>47</v>
      </c>
      <c r="M8" s="52" t="s">
        <v>57</v>
      </c>
      <c r="N8" s="82"/>
      <c r="O8" s="82"/>
      <c r="P8" s="82"/>
      <c r="Q8" s="82"/>
      <c r="R8" s="82"/>
      <c r="S8" s="82"/>
      <c r="T8" s="82"/>
      <c r="U8" s="82"/>
      <c r="V8" s="85"/>
      <c r="W8" s="65" t="s">
        <v>62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</row>
    <row r="9" spans="1:165" s="2" customFormat="1" ht="18.7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 t="s">
        <v>64</v>
      </c>
      <c r="G9" s="53">
        <v>7</v>
      </c>
      <c r="H9" s="53">
        <v>8</v>
      </c>
      <c r="I9" s="53" t="s">
        <v>49</v>
      </c>
      <c r="J9" s="54"/>
      <c r="K9" s="53">
        <v>10</v>
      </c>
      <c r="L9" s="53">
        <v>11</v>
      </c>
      <c r="M9" s="53">
        <v>12</v>
      </c>
      <c r="N9" s="53" t="s">
        <v>50</v>
      </c>
      <c r="O9" s="53"/>
      <c r="P9" s="53">
        <v>14</v>
      </c>
      <c r="Q9" s="53">
        <v>15</v>
      </c>
      <c r="R9" s="53" t="s">
        <v>51</v>
      </c>
      <c r="S9" s="53"/>
      <c r="T9" s="53">
        <v>17</v>
      </c>
      <c r="U9" s="53">
        <v>18</v>
      </c>
      <c r="V9" s="53">
        <v>19</v>
      </c>
      <c r="W9" s="66">
        <v>20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65" s="8" customFormat="1" ht="15.75">
      <c r="A10" s="87" t="s">
        <v>42</v>
      </c>
      <c r="B10" s="87"/>
      <c r="C10" s="55">
        <f>C11+C18+C23</f>
        <v>4962045789</v>
      </c>
      <c r="D10" s="55">
        <f>D11+D18+D23</f>
        <v>4759354279.716724</v>
      </c>
      <c r="E10" s="55">
        <f>E11+E18+E23</f>
        <v>404544721.8720565</v>
      </c>
      <c r="F10" s="55">
        <f aca="true" t="shared" si="0" ref="F10:F24">C10+E10</f>
        <v>5366590510.872057</v>
      </c>
      <c r="G10" s="55">
        <f>G11+G18+G23</f>
        <v>7430</v>
      </c>
      <c r="H10" s="55">
        <f>H11+H18+H23</f>
        <v>5300153224.43</v>
      </c>
      <c r="I10" s="56">
        <f>H10/C10</f>
        <v>1.0681387173370158</v>
      </c>
      <c r="J10" s="56">
        <v>1.0658801829549178</v>
      </c>
      <c r="K10" s="56">
        <f>I10-J10</f>
        <v>0.0022585343820979986</v>
      </c>
      <c r="L10" s="55">
        <f>L11+L18+L23</f>
        <v>7356</v>
      </c>
      <c r="M10" s="55">
        <f>M11+M18+M23</f>
        <v>5294207672.450001</v>
      </c>
      <c r="N10" s="56">
        <f>M10/C10</f>
        <v>1.0669405115499633</v>
      </c>
      <c r="O10" s="56">
        <v>1.0632917332960146</v>
      </c>
      <c r="P10" s="56">
        <f>N10-O10</f>
        <v>0.0036487782539487146</v>
      </c>
      <c r="Q10" s="55">
        <f>Q11+Q18+Q23</f>
        <v>4327157372.41</v>
      </c>
      <c r="R10" s="56">
        <f aca="true" t="shared" si="1" ref="R10:R31">Q10/C10</f>
        <v>0.872051076594771</v>
      </c>
      <c r="S10" s="56">
        <v>0.8072467946768475</v>
      </c>
      <c r="T10" s="56">
        <f>R10-S10</f>
        <v>0.06480428191792353</v>
      </c>
      <c r="U10" s="55">
        <f>U11+U18+U23</f>
        <v>947158264.2800001</v>
      </c>
      <c r="V10" s="55">
        <f>V11+V18+V23</f>
        <v>91942205.84</v>
      </c>
      <c r="W10" s="55">
        <f>W11+W18+W23</f>
        <v>5619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s="9" customFormat="1" ht="15.75">
      <c r="A11" s="13" t="s">
        <v>37</v>
      </c>
      <c r="B11" s="14" t="s">
        <v>43</v>
      </c>
      <c r="C11" s="57">
        <f>SUM(C12:C17)</f>
        <v>653302854</v>
      </c>
      <c r="D11" s="57">
        <f>SUM(D12:D17)</f>
        <v>727767712.8648556</v>
      </c>
      <c r="E11" s="57">
        <f>SUM(E12:E17)</f>
        <v>81439926.2</v>
      </c>
      <c r="F11" s="57">
        <f>C11+E11</f>
        <v>734742780.2</v>
      </c>
      <c r="G11" s="57">
        <f>SUM(G12:G17)</f>
        <v>993</v>
      </c>
      <c r="H11" s="57">
        <f>SUM(H12:H17)</f>
        <v>724766277.25</v>
      </c>
      <c r="I11" s="58">
        <f aca="true" t="shared" si="2" ref="I11:I31">H11/C11</f>
        <v>1.1093878938572646</v>
      </c>
      <c r="J11" s="58">
        <v>1.1149954043672368</v>
      </c>
      <c r="K11" s="58">
        <f aca="true" t="shared" si="3" ref="K11:K31">I11-J11</f>
        <v>-0.005607510509972213</v>
      </c>
      <c r="L11" s="57">
        <f>SUM(L12:L17)</f>
        <v>993</v>
      </c>
      <c r="M11" s="57">
        <f>SUM(M12:M17)</f>
        <v>724766277.25</v>
      </c>
      <c r="N11" s="58">
        <f aca="true" t="shared" si="4" ref="N11:N31">M11/C11</f>
        <v>1.1093878938572646</v>
      </c>
      <c r="O11" s="58">
        <v>1.1149954043672368</v>
      </c>
      <c r="P11" s="58">
        <f aca="true" t="shared" si="5" ref="P11:P31">N11-O11</f>
        <v>-0.005607510509972213</v>
      </c>
      <c r="Q11" s="57">
        <f>SUM(Q12:Q17)</f>
        <v>679790480.2099999</v>
      </c>
      <c r="R11" s="58">
        <f t="shared" si="1"/>
        <v>1.040544176483882</v>
      </c>
      <c r="S11" s="58">
        <v>1.0127633398031965</v>
      </c>
      <c r="T11" s="58">
        <f aca="true" t="shared" si="6" ref="T11:T31">R11-S11</f>
        <v>0.02778083668068554</v>
      </c>
      <c r="U11" s="57">
        <f>SUM(U12:U17)</f>
        <v>43031638.54</v>
      </c>
      <c r="V11" s="67">
        <f>SUM(V12:V17)</f>
        <v>0</v>
      </c>
      <c r="W11" s="57">
        <f>SUM(W12:W17)</f>
        <v>855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24" ht="15.75">
      <c r="A12" s="15" t="s">
        <v>19</v>
      </c>
      <c r="B12" s="16" t="s">
        <v>3</v>
      </c>
      <c r="C12" s="71">
        <v>130218669</v>
      </c>
      <c r="D12" s="78">
        <v>142309777.49790993</v>
      </c>
      <c r="E12" s="63">
        <v>15300739.61</v>
      </c>
      <c r="F12" s="63">
        <f>C12+E12</f>
        <v>145519408.61</v>
      </c>
      <c r="G12" s="51">
        <v>135</v>
      </c>
      <c r="H12" s="72">
        <v>143824417.14</v>
      </c>
      <c r="I12" s="59">
        <f t="shared" si="2"/>
        <v>1.1044838520043543</v>
      </c>
      <c r="J12" s="59">
        <v>1.1047498935041336</v>
      </c>
      <c r="K12" s="59">
        <f>I12-J12</f>
        <v>-0.00026604149977926816</v>
      </c>
      <c r="L12" s="51">
        <v>135</v>
      </c>
      <c r="M12" s="72">
        <v>143824417.14</v>
      </c>
      <c r="N12" s="59">
        <f t="shared" si="4"/>
        <v>1.1044838520043543</v>
      </c>
      <c r="O12" s="59">
        <v>1.1047498935041336</v>
      </c>
      <c r="P12" s="59">
        <f t="shared" si="5"/>
        <v>-0.00026604149977926816</v>
      </c>
      <c r="Q12" s="72">
        <v>130894212.4</v>
      </c>
      <c r="R12" s="59">
        <f t="shared" si="1"/>
        <v>1.0051877615182814</v>
      </c>
      <c r="S12" s="60">
        <v>0.9767510710772201</v>
      </c>
      <c r="T12" s="60">
        <f t="shared" si="6"/>
        <v>0.02843669044106123</v>
      </c>
      <c r="U12" s="72">
        <v>29170692.33</v>
      </c>
      <c r="V12" s="64">
        <v>0</v>
      </c>
      <c r="W12" s="76">
        <v>70</v>
      </c>
      <c r="X12" s="38"/>
    </row>
    <row r="13" spans="1:24" ht="15.75">
      <c r="A13" s="15" t="s">
        <v>20</v>
      </c>
      <c r="B13" s="16" t="s">
        <v>4</v>
      </c>
      <c r="C13" s="71">
        <v>146074144</v>
      </c>
      <c r="D13" s="78">
        <v>164349036.8929287</v>
      </c>
      <c r="E13" s="63">
        <v>18218148.89</v>
      </c>
      <c r="F13" s="63">
        <f t="shared" si="0"/>
        <v>164292292.89</v>
      </c>
      <c r="G13" s="51">
        <v>93</v>
      </c>
      <c r="H13" s="72">
        <v>161851032.23</v>
      </c>
      <c r="I13" s="59">
        <f t="shared" si="2"/>
        <v>1.1080060289793654</v>
      </c>
      <c r="J13" s="59">
        <v>1.1082268983893548</v>
      </c>
      <c r="K13" s="59">
        <f>I13-J13</f>
        <v>-0.0002208694099894437</v>
      </c>
      <c r="L13" s="51">
        <v>93</v>
      </c>
      <c r="M13" s="72">
        <v>161851032.23</v>
      </c>
      <c r="N13" s="59">
        <f t="shared" si="4"/>
        <v>1.1080060289793654</v>
      </c>
      <c r="O13" s="59">
        <v>1.1082268983893548</v>
      </c>
      <c r="P13" s="59">
        <f t="shared" si="5"/>
        <v>-0.0002208694099894437</v>
      </c>
      <c r="Q13" s="72">
        <v>150486337.73</v>
      </c>
      <c r="R13" s="59">
        <f t="shared" si="1"/>
        <v>1.0302051657410363</v>
      </c>
      <c r="S13" s="60">
        <v>0.9954839872962049</v>
      </c>
      <c r="T13" s="60">
        <f t="shared" si="6"/>
        <v>0.03472117844483136</v>
      </c>
      <c r="U13" s="72">
        <v>3360209.32</v>
      </c>
      <c r="V13" s="64">
        <v>0</v>
      </c>
      <c r="W13" s="76">
        <v>88</v>
      </c>
      <c r="X13" s="38"/>
    </row>
    <row r="14" spans="1:24" ht="31.5">
      <c r="A14" s="15" t="s">
        <v>44</v>
      </c>
      <c r="B14" s="16" t="s">
        <v>5</v>
      </c>
      <c r="C14" s="71">
        <v>283123269</v>
      </c>
      <c r="D14" s="78">
        <v>326412371.04441077</v>
      </c>
      <c r="E14" s="63">
        <v>43189049.84</v>
      </c>
      <c r="F14" s="63">
        <f t="shared" si="0"/>
        <v>326312318.84000003</v>
      </c>
      <c r="G14" s="51">
        <v>137</v>
      </c>
      <c r="H14" s="72">
        <v>321951945.11</v>
      </c>
      <c r="I14" s="59">
        <f t="shared" si="2"/>
        <v>1.1371440653646876</v>
      </c>
      <c r="J14" s="59">
        <v>1.149670965582133</v>
      </c>
      <c r="K14" s="59">
        <f t="shared" si="3"/>
        <v>-0.012526900217445514</v>
      </c>
      <c r="L14" s="51">
        <v>137</v>
      </c>
      <c r="M14" s="72">
        <v>321951945.11</v>
      </c>
      <c r="N14" s="59">
        <f t="shared" si="4"/>
        <v>1.1371440653646876</v>
      </c>
      <c r="O14" s="59">
        <v>1.149670965582133</v>
      </c>
      <c r="P14" s="59">
        <f t="shared" si="5"/>
        <v>-0.012526900217445514</v>
      </c>
      <c r="Q14" s="72">
        <v>307498832.14</v>
      </c>
      <c r="R14" s="59">
        <f t="shared" si="1"/>
        <v>1.0860952306254983</v>
      </c>
      <c r="S14" s="60">
        <v>1.060095957672769</v>
      </c>
      <c r="T14" s="60">
        <f t="shared" si="6"/>
        <v>0.02599927295272919</v>
      </c>
      <c r="U14" s="72">
        <v>2216988.24</v>
      </c>
      <c r="V14" s="64">
        <v>0</v>
      </c>
      <c r="W14" s="69">
        <v>109</v>
      </c>
      <c r="X14" s="38"/>
    </row>
    <row r="15" spans="1:24" ht="15.75">
      <c r="A15" s="15" t="s">
        <v>21</v>
      </c>
      <c r="B15" s="16" t="s">
        <v>6</v>
      </c>
      <c r="C15" s="71">
        <v>51591383</v>
      </c>
      <c r="D15" s="78">
        <v>53832596.481794186</v>
      </c>
      <c r="E15" s="63">
        <v>4731987.86</v>
      </c>
      <c r="F15" s="63">
        <f t="shared" si="0"/>
        <v>56323370.86</v>
      </c>
      <c r="G15" s="51">
        <v>105</v>
      </c>
      <c r="H15" s="72">
        <v>55579626.66</v>
      </c>
      <c r="I15" s="59">
        <f t="shared" si="2"/>
        <v>1.077304453342528</v>
      </c>
      <c r="J15" s="59">
        <v>1.0775212984695526</v>
      </c>
      <c r="K15" s="59">
        <f>I15-J15</f>
        <v>-0.0002168451270245786</v>
      </c>
      <c r="L15" s="51">
        <v>105</v>
      </c>
      <c r="M15" s="72">
        <v>55579626.66</v>
      </c>
      <c r="N15" s="59">
        <f t="shared" si="4"/>
        <v>1.077304453342528</v>
      </c>
      <c r="O15" s="59">
        <v>1.0775212984695526</v>
      </c>
      <c r="P15" s="59">
        <f t="shared" si="5"/>
        <v>-0.0002168451270245786</v>
      </c>
      <c r="Q15" s="72">
        <v>53485798.56</v>
      </c>
      <c r="R15" s="59">
        <f t="shared" si="1"/>
        <v>1.0367196118778208</v>
      </c>
      <c r="S15" s="60">
        <v>1.0137074640933739</v>
      </c>
      <c r="T15" s="60">
        <f t="shared" si="6"/>
        <v>0.023012147784446935</v>
      </c>
      <c r="U15" s="72">
        <v>3326409.11</v>
      </c>
      <c r="V15" s="64">
        <v>0</v>
      </c>
      <c r="W15" s="69">
        <v>101</v>
      </c>
      <c r="X15" s="38"/>
    </row>
    <row r="16" spans="1:24" ht="30" customHeight="1">
      <c r="A16" s="15" t="s">
        <v>22</v>
      </c>
      <c r="B16" s="16" t="s">
        <v>7</v>
      </c>
      <c r="C16" s="71">
        <v>24014672</v>
      </c>
      <c r="D16" s="78">
        <v>23389545.57830058</v>
      </c>
      <c r="E16" s="63">
        <v>0</v>
      </c>
      <c r="F16" s="63">
        <f t="shared" si="0"/>
        <v>24014672</v>
      </c>
      <c r="G16" s="51">
        <v>478</v>
      </c>
      <c r="H16" s="72">
        <v>23433573.92</v>
      </c>
      <c r="I16" s="59">
        <f t="shared" si="2"/>
        <v>0.9758023728160852</v>
      </c>
      <c r="J16" s="59">
        <v>0.9768445540293034</v>
      </c>
      <c r="K16" s="59">
        <f t="shared" si="3"/>
        <v>-0.0010421812132181962</v>
      </c>
      <c r="L16" s="51">
        <v>478</v>
      </c>
      <c r="M16" s="72">
        <v>23433573.92</v>
      </c>
      <c r="N16" s="59">
        <f t="shared" si="4"/>
        <v>0.9758023728160852</v>
      </c>
      <c r="O16" s="59">
        <v>0.9768445540293034</v>
      </c>
      <c r="P16" s="59">
        <f t="shared" si="5"/>
        <v>-0.0010421812132181962</v>
      </c>
      <c r="Q16" s="72">
        <v>21676287.9</v>
      </c>
      <c r="R16" s="59">
        <f t="shared" si="1"/>
        <v>0.9026268566149893</v>
      </c>
      <c r="S16" s="60">
        <v>0.8895132675557675</v>
      </c>
      <c r="T16" s="60">
        <f t="shared" si="6"/>
        <v>0.013113589059221775</v>
      </c>
      <c r="U16" s="72">
        <v>4957339.54</v>
      </c>
      <c r="V16" s="64">
        <v>0</v>
      </c>
      <c r="W16" s="69">
        <v>464</v>
      </c>
      <c r="X16" s="38"/>
    </row>
    <row r="17" spans="1:24" ht="15.75">
      <c r="A17" s="15" t="s">
        <v>23</v>
      </c>
      <c r="B17" s="16" t="s">
        <v>8</v>
      </c>
      <c r="C17" s="71">
        <v>18280717</v>
      </c>
      <c r="D17" s="78">
        <f>109214908.559447*0.16</f>
        <v>17474385.369511522</v>
      </c>
      <c r="E17" s="63">
        <v>0</v>
      </c>
      <c r="F17" s="63">
        <f t="shared" si="0"/>
        <v>18280717</v>
      </c>
      <c r="G17" s="51">
        <v>45</v>
      </c>
      <c r="H17" s="72">
        <v>18125682.19</v>
      </c>
      <c r="I17" s="59">
        <f t="shared" si="2"/>
        <v>0.9915192161226499</v>
      </c>
      <c r="J17" s="59">
        <v>0.9922644724493028</v>
      </c>
      <c r="K17" s="59">
        <f t="shared" si="3"/>
        <v>-0.0007452563266528989</v>
      </c>
      <c r="L17" s="51">
        <v>45</v>
      </c>
      <c r="M17" s="72">
        <v>18125682.19</v>
      </c>
      <c r="N17" s="59">
        <f t="shared" si="4"/>
        <v>0.9915192161226499</v>
      </c>
      <c r="O17" s="59">
        <v>0.9922644724493028</v>
      </c>
      <c r="P17" s="59">
        <f t="shared" si="5"/>
        <v>-0.0007452563266528989</v>
      </c>
      <c r="Q17" s="72">
        <v>15749011.48</v>
      </c>
      <c r="R17" s="59">
        <f t="shared" si="1"/>
        <v>0.8615095064378493</v>
      </c>
      <c r="S17" s="60">
        <v>0.8335401838997891</v>
      </c>
      <c r="T17" s="60">
        <f t="shared" si="6"/>
        <v>0.02796932253806017</v>
      </c>
      <c r="U17" s="72">
        <v>0</v>
      </c>
      <c r="V17" s="64">
        <v>0</v>
      </c>
      <c r="W17" s="69">
        <v>23</v>
      </c>
      <c r="X17" s="38"/>
    </row>
    <row r="18" spans="1:165" s="9" customFormat="1" ht="15.75">
      <c r="A18" s="13" t="s">
        <v>38</v>
      </c>
      <c r="B18" s="14" t="s">
        <v>39</v>
      </c>
      <c r="C18" s="40">
        <f>SUM(C19:C22)</f>
        <v>734043398</v>
      </c>
      <c r="D18" s="40">
        <f>SUM(D19:D22)</f>
        <v>705043700.2371022</v>
      </c>
      <c r="E18" s="40">
        <f>SUM(E19:E22)</f>
        <v>137160121</v>
      </c>
      <c r="F18" s="40">
        <f t="shared" si="0"/>
        <v>871203519</v>
      </c>
      <c r="G18" s="57">
        <f>SUM(G19:G22)</f>
        <v>3265</v>
      </c>
      <c r="H18" s="57">
        <f>SUM(H19:H22)</f>
        <v>865877657.5500001</v>
      </c>
      <c r="I18" s="61">
        <f t="shared" si="2"/>
        <v>1.1796000889173586</v>
      </c>
      <c r="J18" s="61">
        <v>1.062054936266861</v>
      </c>
      <c r="K18" s="61">
        <f t="shared" si="3"/>
        <v>0.11754515265049759</v>
      </c>
      <c r="L18" s="57">
        <f>SUM(L19:L22)</f>
        <v>3192</v>
      </c>
      <c r="M18" s="57">
        <f>SUM(M19:M22)</f>
        <v>861202894.57</v>
      </c>
      <c r="N18" s="61">
        <f t="shared" si="4"/>
        <v>1.1732315785639693</v>
      </c>
      <c r="O18" s="61">
        <v>1.047396245105933</v>
      </c>
      <c r="P18" s="61">
        <f t="shared" si="5"/>
        <v>0.1258353334580362</v>
      </c>
      <c r="Q18" s="57">
        <f>SUM(Q19:Q22)</f>
        <v>652909308.06</v>
      </c>
      <c r="R18" s="61">
        <f t="shared" si="1"/>
        <v>0.8894696278706943</v>
      </c>
      <c r="S18" s="58">
        <v>0.6881137037349936</v>
      </c>
      <c r="T18" s="58">
        <f t="shared" si="6"/>
        <v>0.2013559241357007</v>
      </c>
      <c r="U18" s="57">
        <f>SUM(U19:U22)</f>
        <v>100366888.25</v>
      </c>
      <c r="V18" s="67">
        <f>SUM(V19:V22)</f>
        <v>74638310.71000001</v>
      </c>
      <c r="W18" s="57">
        <f>SUM(W19:W22)</f>
        <v>2676</v>
      </c>
      <c r="X18" s="3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</row>
    <row r="19" spans="1:24" ht="15.75">
      <c r="A19" s="15" t="s">
        <v>24</v>
      </c>
      <c r="B19" s="16" t="s">
        <v>9</v>
      </c>
      <c r="C19" s="71">
        <v>463794662</v>
      </c>
      <c r="D19" s="78">
        <v>427623751.7545859</v>
      </c>
      <c r="E19" s="63">
        <v>65526803</v>
      </c>
      <c r="F19" s="63">
        <f t="shared" si="0"/>
        <v>529321465</v>
      </c>
      <c r="G19" s="74">
        <v>671</v>
      </c>
      <c r="H19" s="72">
        <v>515299223.92</v>
      </c>
      <c r="I19" s="59">
        <f t="shared" si="2"/>
        <v>1.1110503551246134</v>
      </c>
      <c r="J19" s="59">
        <v>1.1087968692921266</v>
      </c>
      <c r="K19" s="59">
        <f t="shared" si="3"/>
        <v>0.0022534858324867457</v>
      </c>
      <c r="L19" s="51">
        <v>666</v>
      </c>
      <c r="M19" s="72">
        <v>511200777.14</v>
      </c>
      <c r="N19" s="59">
        <f t="shared" si="4"/>
        <v>1.1022135850714039</v>
      </c>
      <c r="O19" s="59">
        <v>1.0861033132157956</v>
      </c>
      <c r="P19" s="59">
        <f t="shared" si="5"/>
        <v>0.016110271855608316</v>
      </c>
      <c r="Q19" s="72">
        <v>360650579.13</v>
      </c>
      <c r="R19" s="59">
        <f t="shared" si="1"/>
        <v>0.7776083009985139</v>
      </c>
      <c r="S19" s="60">
        <v>0.6073990262526997</v>
      </c>
      <c r="T19" s="60">
        <f t="shared" si="6"/>
        <v>0.17020927474581415</v>
      </c>
      <c r="U19" s="72">
        <v>60663637.77</v>
      </c>
      <c r="V19" s="73">
        <v>74285940.12</v>
      </c>
      <c r="W19" s="69">
        <v>382</v>
      </c>
      <c r="X19" s="38"/>
    </row>
    <row r="20" spans="1:24" ht="15.75">
      <c r="A20" s="15" t="s">
        <v>25</v>
      </c>
      <c r="B20" s="16" t="s">
        <v>45</v>
      </c>
      <c r="C20" s="71">
        <v>163020603</v>
      </c>
      <c r="D20" s="78">
        <v>192098842.88812363</v>
      </c>
      <c r="E20" s="63">
        <v>0</v>
      </c>
      <c r="F20" s="63">
        <f t="shared" si="0"/>
        <v>163020603</v>
      </c>
      <c r="G20" s="51">
        <v>5</v>
      </c>
      <c r="H20" s="72">
        <v>163020602.95</v>
      </c>
      <c r="I20" s="59">
        <f t="shared" si="2"/>
        <v>0.9999999996932902</v>
      </c>
      <c r="J20" s="59">
        <v>1</v>
      </c>
      <c r="K20" s="59">
        <f t="shared" si="3"/>
        <v>-3.067097686937359E-10</v>
      </c>
      <c r="L20" s="51">
        <v>4</v>
      </c>
      <c r="M20" s="71">
        <v>163020603</v>
      </c>
      <c r="N20" s="59">
        <f t="shared" si="4"/>
        <v>1</v>
      </c>
      <c r="O20" s="59">
        <v>1</v>
      </c>
      <c r="P20" s="59">
        <f t="shared" si="5"/>
        <v>0</v>
      </c>
      <c r="Q20" s="71">
        <v>163020603</v>
      </c>
      <c r="R20" s="59">
        <f t="shared" si="1"/>
        <v>1</v>
      </c>
      <c r="S20" s="60">
        <v>1</v>
      </c>
      <c r="T20" s="60">
        <f t="shared" si="6"/>
        <v>0</v>
      </c>
      <c r="U20" s="77">
        <v>0</v>
      </c>
      <c r="V20" s="75">
        <v>0</v>
      </c>
      <c r="W20" s="69">
        <v>0</v>
      </c>
      <c r="X20" s="38"/>
    </row>
    <row r="21" spans="1:24" ht="15.75">
      <c r="A21" s="15" t="s">
        <v>26</v>
      </c>
      <c r="B21" s="16" t="s">
        <v>10</v>
      </c>
      <c r="C21" s="71">
        <v>84243077</v>
      </c>
      <c r="D21" s="78">
        <v>62385974.79690873</v>
      </c>
      <c r="E21" s="63">
        <v>71633318</v>
      </c>
      <c r="F21" s="63">
        <f t="shared" si="0"/>
        <v>155876395</v>
      </c>
      <c r="G21" s="74">
        <v>2553</v>
      </c>
      <c r="H21" s="72">
        <v>164629045.22</v>
      </c>
      <c r="I21" s="59">
        <f t="shared" si="2"/>
        <v>1.9542145311240233</v>
      </c>
      <c r="J21" s="59">
        <v>0.9421660914641093</v>
      </c>
      <c r="K21" s="59">
        <f t="shared" si="3"/>
        <v>1.0120484396599139</v>
      </c>
      <c r="L21" s="51">
        <v>2486</v>
      </c>
      <c r="M21" s="72">
        <v>164052728.97</v>
      </c>
      <c r="N21" s="59">
        <f t="shared" si="4"/>
        <v>1.9473734200140862</v>
      </c>
      <c r="O21" s="59">
        <v>0.9393769566370422</v>
      </c>
      <c r="P21" s="59">
        <f t="shared" si="5"/>
        <v>1.007996463377044</v>
      </c>
      <c r="Q21" s="72">
        <v>111164665.92</v>
      </c>
      <c r="R21" s="59">
        <f t="shared" si="1"/>
        <v>1.3195703419047715</v>
      </c>
      <c r="S21" s="60">
        <v>0.5150645520699582</v>
      </c>
      <c r="T21" s="60">
        <f t="shared" si="6"/>
        <v>0.8045057898348134</v>
      </c>
      <c r="U21" s="72">
        <v>39703250.48</v>
      </c>
      <c r="V21" s="73">
        <v>352370.59</v>
      </c>
      <c r="W21" s="69">
        <v>2276</v>
      </c>
      <c r="X21" s="38"/>
    </row>
    <row r="22" spans="1:24" ht="15.75">
      <c r="A22" s="15" t="s">
        <v>27</v>
      </c>
      <c r="B22" s="16" t="s">
        <v>8</v>
      </c>
      <c r="C22" s="71">
        <v>22985056</v>
      </c>
      <c r="D22" s="78">
        <f>109214908.559447*0.21</f>
        <v>22935130.79748387</v>
      </c>
      <c r="E22" s="63">
        <v>0</v>
      </c>
      <c r="F22" s="63">
        <f t="shared" si="0"/>
        <v>22985056</v>
      </c>
      <c r="G22" s="51">
        <v>36</v>
      </c>
      <c r="H22" s="72">
        <v>22928785.46</v>
      </c>
      <c r="I22" s="59">
        <f t="shared" si="2"/>
        <v>0.9975518641329393</v>
      </c>
      <c r="J22" s="59">
        <v>0.9984213860518765</v>
      </c>
      <c r="K22" s="59">
        <f t="shared" si="3"/>
        <v>-0.0008695219189371883</v>
      </c>
      <c r="L22" s="51">
        <v>36</v>
      </c>
      <c r="M22" s="72">
        <v>22928785.46</v>
      </c>
      <c r="N22" s="59">
        <f t="shared" si="4"/>
        <v>0.9975518641329393</v>
      </c>
      <c r="O22" s="59">
        <v>0.9984213860518765</v>
      </c>
      <c r="P22" s="59">
        <f t="shared" si="5"/>
        <v>-0.0008695219189371883</v>
      </c>
      <c r="Q22" s="72">
        <v>18073460.01</v>
      </c>
      <c r="R22" s="59">
        <f t="shared" si="1"/>
        <v>0.7863135077852323</v>
      </c>
      <c r="S22" s="60">
        <v>0.7389875186730022</v>
      </c>
      <c r="T22" s="60">
        <f t="shared" si="6"/>
        <v>0.04732598911223018</v>
      </c>
      <c r="U22" s="62">
        <v>0</v>
      </c>
      <c r="V22" s="68">
        <v>0</v>
      </c>
      <c r="W22" s="69">
        <v>18</v>
      </c>
      <c r="X22" s="38"/>
    </row>
    <row r="23" spans="1:165" s="9" customFormat="1" ht="15.75">
      <c r="A23" s="13" t="s">
        <v>40</v>
      </c>
      <c r="B23" s="14" t="s">
        <v>41</v>
      </c>
      <c r="C23" s="57">
        <f>SUM(C24:C31)</f>
        <v>3574699537</v>
      </c>
      <c r="D23" s="57">
        <f>SUM(D24:D31)</f>
        <v>3326542866.614766</v>
      </c>
      <c r="E23" s="57">
        <f>SUM(E24:E31)</f>
        <v>185944674.67205653</v>
      </c>
      <c r="F23" s="57">
        <f t="shared" si="0"/>
        <v>3760644211.6720567</v>
      </c>
      <c r="G23" s="57">
        <f>SUM(G24:G31)</f>
        <v>3172</v>
      </c>
      <c r="H23" s="57">
        <f>H24+H25+H26+H27+H28+H29+H30+H31</f>
        <v>3709509289.63</v>
      </c>
      <c r="I23" s="61">
        <f t="shared" si="2"/>
        <v>1.037712191258216</v>
      </c>
      <c r="J23" s="61">
        <v>1.057689503726254</v>
      </c>
      <c r="K23" s="61">
        <f t="shared" si="3"/>
        <v>-0.019977312468038022</v>
      </c>
      <c r="L23" s="57">
        <f>SUM(L24:L31)</f>
        <v>3171</v>
      </c>
      <c r="M23" s="57">
        <f>M24+M25+M26+M27+M28+M29+M30+M31</f>
        <v>3708238500.63</v>
      </c>
      <c r="N23" s="61">
        <f t="shared" si="4"/>
        <v>1.037356695925854</v>
      </c>
      <c r="O23" s="61">
        <v>1.0571065483649906</v>
      </c>
      <c r="P23" s="61">
        <f t="shared" si="5"/>
        <v>-0.019749852439136628</v>
      </c>
      <c r="Q23" s="57">
        <f>Q24+Q25+Q26+Q27+Q28+Q29+Q30+Q31</f>
        <v>2994457584.1399994</v>
      </c>
      <c r="R23" s="61">
        <f t="shared" si="1"/>
        <v>0.8376809164366978</v>
      </c>
      <c r="S23" s="58">
        <v>0.7941503970351729</v>
      </c>
      <c r="T23" s="58">
        <f t="shared" si="6"/>
        <v>0.04353051940152497</v>
      </c>
      <c r="U23" s="57">
        <f>U24+U25+U26+U27+U28+U29+U30+U31</f>
        <v>803759737.4900001</v>
      </c>
      <c r="V23" s="67">
        <f>V24+V25+V26+V27+V28+V29+V30+V31</f>
        <v>17303895.13</v>
      </c>
      <c r="W23" s="57">
        <f>W24+W25+W26+W27+W28+W29+W30+W31</f>
        <v>2088</v>
      </c>
      <c r="X23" s="3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</row>
    <row r="24" spans="1:24" ht="31.5">
      <c r="A24" s="15" t="s">
        <v>28</v>
      </c>
      <c r="B24" s="16" t="s">
        <v>11</v>
      </c>
      <c r="C24" s="71">
        <v>596710761</v>
      </c>
      <c r="D24" s="78">
        <v>586604900.1085578</v>
      </c>
      <c r="E24" s="63">
        <v>55309229.85161155</v>
      </c>
      <c r="F24" s="63">
        <f t="shared" si="0"/>
        <v>652019990.8516115</v>
      </c>
      <c r="G24" s="51">
        <v>721</v>
      </c>
      <c r="H24" s="72">
        <v>660431018.76</v>
      </c>
      <c r="I24" s="59">
        <f t="shared" si="2"/>
        <v>1.1067858364967547</v>
      </c>
      <c r="J24" s="59">
        <v>1.1068985447540807</v>
      </c>
      <c r="K24" s="59">
        <f t="shared" si="3"/>
        <v>-0.00011270825732601075</v>
      </c>
      <c r="L24" s="51">
        <v>721</v>
      </c>
      <c r="M24" s="72">
        <v>660431018.76</v>
      </c>
      <c r="N24" s="59">
        <f t="shared" si="4"/>
        <v>1.1067858364967547</v>
      </c>
      <c r="O24" s="59">
        <v>1.1065235275017942</v>
      </c>
      <c r="P24" s="59">
        <f t="shared" si="5"/>
        <v>0.00026230899496049176</v>
      </c>
      <c r="Q24" s="72">
        <v>518236154.83</v>
      </c>
      <c r="R24" s="59">
        <f t="shared" si="1"/>
        <v>0.8684880325628985</v>
      </c>
      <c r="S24" s="60">
        <v>0.7996121049507937</v>
      </c>
      <c r="T24" s="60">
        <f t="shared" si="6"/>
        <v>0.06887592761210481</v>
      </c>
      <c r="U24" s="72">
        <v>148286014.96</v>
      </c>
      <c r="V24" s="68">
        <v>0</v>
      </c>
      <c r="W24" s="69">
        <v>564</v>
      </c>
      <c r="X24" s="38"/>
    </row>
    <row r="25" spans="1:24" ht="31.5">
      <c r="A25" s="15" t="s">
        <v>29</v>
      </c>
      <c r="B25" s="16" t="s">
        <v>12</v>
      </c>
      <c r="C25" s="71">
        <v>564273066</v>
      </c>
      <c r="D25" s="78">
        <v>537394191.1534225</v>
      </c>
      <c r="E25" s="63">
        <v>35224820</v>
      </c>
      <c r="F25" s="63">
        <f aca="true" t="shared" si="7" ref="F25:F31">C25+E25</f>
        <v>599497886</v>
      </c>
      <c r="G25" s="51">
        <v>454</v>
      </c>
      <c r="H25" s="72">
        <v>602445413.58</v>
      </c>
      <c r="I25" s="59">
        <f t="shared" si="2"/>
        <v>1.0676487145675673</v>
      </c>
      <c r="J25" s="59">
        <v>1.0646145061440873</v>
      </c>
      <c r="K25" s="59">
        <f t="shared" si="3"/>
        <v>0.0030342084234800115</v>
      </c>
      <c r="L25" s="51">
        <v>453</v>
      </c>
      <c r="M25" s="72">
        <v>601174624.58</v>
      </c>
      <c r="N25" s="59">
        <f t="shared" si="4"/>
        <v>1.06539663294863</v>
      </c>
      <c r="O25" s="59">
        <v>1.0627145849275748</v>
      </c>
      <c r="P25" s="59">
        <f t="shared" si="5"/>
        <v>0.0026820480210552056</v>
      </c>
      <c r="Q25" s="72">
        <v>499339178.36</v>
      </c>
      <c r="R25" s="59">
        <f t="shared" si="1"/>
        <v>0.8849247083503362</v>
      </c>
      <c r="S25" s="60">
        <v>0.8132902699630182</v>
      </c>
      <c r="T25" s="60">
        <f t="shared" si="6"/>
        <v>0.07163443838731798</v>
      </c>
      <c r="U25" s="72">
        <v>61774534.93</v>
      </c>
      <c r="V25" s="68">
        <v>0</v>
      </c>
      <c r="W25" s="69">
        <v>282</v>
      </c>
      <c r="X25" s="38"/>
    </row>
    <row r="26" spans="1:165" s="6" customFormat="1" ht="31.5">
      <c r="A26" s="15" t="s">
        <v>30</v>
      </c>
      <c r="B26" s="16" t="s">
        <v>13</v>
      </c>
      <c r="C26" s="71">
        <v>938052224</v>
      </c>
      <c r="D26" s="78">
        <v>826342095.7975205</v>
      </c>
      <c r="E26" s="63">
        <v>48497160</v>
      </c>
      <c r="F26" s="63">
        <f t="shared" si="7"/>
        <v>986549384</v>
      </c>
      <c r="G26" s="51">
        <v>50</v>
      </c>
      <c r="H26" s="72">
        <v>977940122.78</v>
      </c>
      <c r="I26" s="59">
        <f t="shared" si="2"/>
        <v>1.0425220448920336</v>
      </c>
      <c r="J26" s="59">
        <v>1.026220411444811</v>
      </c>
      <c r="K26" s="59">
        <f t="shared" si="3"/>
        <v>0.016301633447222574</v>
      </c>
      <c r="L26" s="51">
        <v>50</v>
      </c>
      <c r="M26" s="72">
        <v>977940122.78</v>
      </c>
      <c r="N26" s="59">
        <f t="shared" si="4"/>
        <v>1.0425220448920336</v>
      </c>
      <c r="O26" s="59">
        <v>1.026220411444811</v>
      </c>
      <c r="P26" s="59">
        <f t="shared" si="5"/>
        <v>0.016301633447222574</v>
      </c>
      <c r="Q26" s="72">
        <v>778500105.9</v>
      </c>
      <c r="R26" s="59">
        <f t="shared" si="1"/>
        <v>0.8299112629149312</v>
      </c>
      <c r="S26" s="60">
        <v>0.7542559003623235</v>
      </c>
      <c r="T26" s="60">
        <f t="shared" si="6"/>
        <v>0.07565536255260774</v>
      </c>
      <c r="U26" s="72">
        <v>165668224.46</v>
      </c>
      <c r="V26" s="68">
        <v>0</v>
      </c>
      <c r="W26" s="70">
        <v>17</v>
      </c>
      <c r="X26" s="3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6" customFormat="1" ht="30.75" customHeight="1">
      <c r="A27" s="15" t="s">
        <v>31</v>
      </c>
      <c r="B27" s="16" t="s">
        <v>14</v>
      </c>
      <c r="C27" s="71">
        <v>378730606</v>
      </c>
      <c r="D27" s="78">
        <v>336530782.19664735</v>
      </c>
      <c r="E27" s="63">
        <v>31777162.485062692</v>
      </c>
      <c r="F27" s="63">
        <f t="shared" si="7"/>
        <v>410507768.4850627</v>
      </c>
      <c r="G27" s="51">
        <v>1405</v>
      </c>
      <c r="H27" s="72">
        <v>404922431.13</v>
      </c>
      <c r="I27" s="59">
        <f t="shared" si="2"/>
        <v>1.0691568748737459</v>
      </c>
      <c r="J27" s="59">
        <v>1.0787176856522656</v>
      </c>
      <c r="K27" s="59">
        <f t="shared" si="3"/>
        <v>-0.009560810778519668</v>
      </c>
      <c r="L27" s="51">
        <v>1405</v>
      </c>
      <c r="M27" s="72">
        <v>404922431.13</v>
      </c>
      <c r="N27" s="59">
        <f t="shared" si="4"/>
        <v>1.0691568748737459</v>
      </c>
      <c r="O27" s="59">
        <v>1.0776901846955564</v>
      </c>
      <c r="P27" s="59">
        <f t="shared" si="5"/>
        <v>-0.008533309821810553</v>
      </c>
      <c r="Q27" s="72">
        <v>293934400.97</v>
      </c>
      <c r="R27" s="59">
        <f t="shared" si="1"/>
        <v>0.7761041656348208</v>
      </c>
      <c r="S27" s="60">
        <v>0.7163369841570185</v>
      </c>
      <c r="T27" s="60">
        <f t="shared" si="6"/>
        <v>0.059767181477802245</v>
      </c>
      <c r="U27" s="72">
        <v>85855634.01</v>
      </c>
      <c r="V27" s="73">
        <v>846400.27</v>
      </c>
      <c r="W27" s="70">
        <v>892</v>
      </c>
      <c r="X27" s="39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6" customFormat="1" ht="31.5" customHeight="1">
      <c r="A28" s="15" t="s">
        <v>32</v>
      </c>
      <c r="B28" s="16" t="s">
        <v>15</v>
      </c>
      <c r="C28" s="71">
        <v>704174472</v>
      </c>
      <c r="D28" s="78">
        <v>617991062.8810889</v>
      </c>
      <c r="E28" s="63">
        <v>3598355.3353822688</v>
      </c>
      <c r="F28" s="63">
        <f t="shared" si="7"/>
        <v>707772827.3353822</v>
      </c>
      <c r="G28" s="51">
        <v>352</v>
      </c>
      <c r="H28" s="72">
        <v>649366144.38</v>
      </c>
      <c r="I28" s="59">
        <f t="shared" si="2"/>
        <v>0.9221665513316137</v>
      </c>
      <c r="J28" s="59">
        <v>0.9282400333876346</v>
      </c>
      <c r="K28" s="59">
        <f t="shared" si="3"/>
        <v>-0.0060734820560208735</v>
      </c>
      <c r="L28" s="51">
        <v>352</v>
      </c>
      <c r="M28" s="72">
        <v>649366144.38</v>
      </c>
      <c r="N28" s="59">
        <f t="shared" si="4"/>
        <v>0.9221665513316137</v>
      </c>
      <c r="O28" s="59">
        <v>0.9276735644003863</v>
      </c>
      <c r="P28" s="59">
        <f t="shared" si="5"/>
        <v>-0.005507013068772548</v>
      </c>
      <c r="Q28" s="72">
        <v>570305486.449999</v>
      </c>
      <c r="R28" s="59">
        <f t="shared" si="1"/>
        <v>0.8098923052836812</v>
      </c>
      <c r="S28" s="60">
        <v>0.7861394411355472</v>
      </c>
      <c r="T28" s="60">
        <f t="shared" si="6"/>
        <v>0.023752864148133934</v>
      </c>
      <c r="U28" s="72">
        <v>203296395.05</v>
      </c>
      <c r="V28" s="73">
        <v>16457494.86</v>
      </c>
      <c r="W28" s="70">
        <v>228</v>
      </c>
      <c r="X28" s="39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6" customFormat="1" ht="15.75">
      <c r="A29" s="15" t="s">
        <v>33</v>
      </c>
      <c r="B29" s="16" t="s">
        <v>16</v>
      </c>
      <c r="C29" s="71">
        <v>322948363</v>
      </c>
      <c r="D29" s="78">
        <v>352874442.0850778</v>
      </c>
      <c r="E29" s="63">
        <v>11537947</v>
      </c>
      <c r="F29" s="63">
        <f>C29+E29</f>
        <v>334486310</v>
      </c>
      <c r="G29" s="51">
        <v>110</v>
      </c>
      <c r="H29" s="72">
        <v>344819884.21</v>
      </c>
      <c r="I29" s="59">
        <f t="shared" si="2"/>
        <v>1.0677245148630772</v>
      </c>
      <c r="J29" s="59">
        <v>1.3165717781018758</v>
      </c>
      <c r="K29" s="59">
        <f t="shared" si="3"/>
        <v>-0.24884726323879858</v>
      </c>
      <c r="L29" s="51">
        <v>110</v>
      </c>
      <c r="M29" s="72">
        <v>344819884.21</v>
      </c>
      <c r="N29" s="59">
        <f t="shared" si="4"/>
        <v>1.0677245148630772</v>
      </c>
      <c r="O29" s="59">
        <v>1.3165717781018758</v>
      </c>
      <c r="P29" s="59">
        <f t="shared" si="5"/>
        <v>-0.24884726323879858</v>
      </c>
      <c r="Q29" s="72">
        <v>282638972.94</v>
      </c>
      <c r="R29" s="59">
        <f t="shared" si="1"/>
        <v>0.8751831726733353</v>
      </c>
      <c r="S29" s="60">
        <v>0.9981595305067392</v>
      </c>
      <c r="T29" s="60">
        <f t="shared" si="6"/>
        <v>-0.12297635783340388</v>
      </c>
      <c r="U29" s="72">
        <v>138878934.08</v>
      </c>
      <c r="V29" s="68">
        <v>0</v>
      </c>
      <c r="W29" s="70">
        <v>64</v>
      </c>
      <c r="X29" s="39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24" ht="15.75">
      <c r="A30" s="15" t="s">
        <v>34</v>
      </c>
      <c r="B30" s="16" t="s">
        <v>17</v>
      </c>
      <c r="C30" s="71">
        <v>57610045</v>
      </c>
      <c r="D30" s="78">
        <f>109214908.559447*0.52</f>
        <v>56791752.450912446</v>
      </c>
      <c r="E30" s="63">
        <v>0</v>
      </c>
      <c r="F30" s="63">
        <f t="shared" si="7"/>
        <v>57610045</v>
      </c>
      <c r="G30" s="51">
        <v>46</v>
      </c>
      <c r="H30" s="72">
        <v>57512812.34</v>
      </c>
      <c r="I30" s="59">
        <f t="shared" si="2"/>
        <v>0.9983122273207737</v>
      </c>
      <c r="J30" s="59">
        <v>0.9993476741773071</v>
      </c>
      <c r="K30" s="59">
        <f t="shared" si="3"/>
        <v>-0.0010354468565333397</v>
      </c>
      <c r="L30" s="51">
        <v>46</v>
      </c>
      <c r="M30" s="72">
        <v>57512812.34</v>
      </c>
      <c r="N30" s="59">
        <f t="shared" si="4"/>
        <v>0.9983122273207737</v>
      </c>
      <c r="O30" s="59">
        <v>0.9993476741773071</v>
      </c>
      <c r="P30" s="59">
        <f t="shared" si="5"/>
        <v>-0.0010354468565333397</v>
      </c>
      <c r="Q30" s="72">
        <v>43116473.07</v>
      </c>
      <c r="R30" s="59">
        <f t="shared" si="1"/>
        <v>0.7484193610680221</v>
      </c>
      <c r="S30" s="60">
        <v>0.7017671925095701</v>
      </c>
      <c r="T30" s="60">
        <f t="shared" si="6"/>
        <v>0.046652168558452</v>
      </c>
      <c r="U30" s="62">
        <v>0</v>
      </c>
      <c r="V30" s="68">
        <v>0</v>
      </c>
      <c r="W30" s="70">
        <v>24</v>
      </c>
      <c r="X30" s="38"/>
    </row>
    <row r="31" spans="1:24" ht="15.75">
      <c r="A31" s="15" t="s">
        <v>35</v>
      </c>
      <c r="B31" s="16" t="s">
        <v>18</v>
      </c>
      <c r="C31" s="71">
        <v>12200000</v>
      </c>
      <c r="D31" s="78">
        <f>109214908.559447*0.11</f>
        <v>12013639.94153917</v>
      </c>
      <c r="E31" s="63">
        <v>0</v>
      </c>
      <c r="F31" s="63">
        <f t="shared" si="7"/>
        <v>12200000</v>
      </c>
      <c r="G31" s="51">
        <v>34</v>
      </c>
      <c r="H31" s="72">
        <v>12071462.45</v>
      </c>
      <c r="I31" s="59">
        <f t="shared" si="2"/>
        <v>0.9894641352459016</v>
      </c>
      <c r="J31" s="59">
        <v>0.99170265</v>
      </c>
      <c r="K31" s="59">
        <f t="shared" si="3"/>
        <v>-0.0022385147540984196</v>
      </c>
      <c r="L31" s="51">
        <v>34</v>
      </c>
      <c r="M31" s="72">
        <v>12071462.45</v>
      </c>
      <c r="N31" s="59">
        <f t="shared" si="4"/>
        <v>0.9894641352459016</v>
      </c>
      <c r="O31" s="59">
        <v>0.99170265</v>
      </c>
      <c r="P31" s="59">
        <f t="shared" si="5"/>
        <v>-0.0022385147540984196</v>
      </c>
      <c r="Q31" s="72">
        <v>8386811.62</v>
      </c>
      <c r="R31" s="59">
        <f t="shared" si="1"/>
        <v>0.687443575409836</v>
      </c>
      <c r="S31" s="60">
        <v>0.6230982</v>
      </c>
      <c r="T31" s="60">
        <f t="shared" si="6"/>
        <v>0.06434537540983598</v>
      </c>
      <c r="U31" s="62">
        <v>0</v>
      </c>
      <c r="V31" s="68">
        <v>0</v>
      </c>
      <c r="W31" s="70">
        <v>17</v>
      </c>
      <c r="X31" s="38"/>
    </row>
    <row r="32" spans="1:24" ht="15.75">
      <c r="A32" s="86" t="s">
        <v>61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X32" s="38"/>
    </row>
    <row r="33" spans="1:22" s="18" customFormat="1" ht="18.75" customHeight="1">
      <c r="A33" s="88" t="s">
        <v>52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2:21" ht="9.75" customHeight="1">
      <c r="B34" s="1"/>
      <c r="F34" s="44"/>
      <c r="M34" s="1"/>
      <c r="N34" s="1"/>
      <c r="O34" s="1"/>
      <c r="U34" s="1"/>
    </row>
    <row r="35" spans="1:23" ht="41.25" customHeight="1">
      <c r="A35" s="25"/>
      <c r="C35"/>
      <c r="D35"/>
      <c r="E35" s="49"/>
      <c r="F35"/>
      <c r="G35" s="26"/>
      <c r="H35" s="27"/>
      <c r="I35" s="25"/>
      <c r="J35" s="3"/>
      <c r="M35" s="45" t="s">
        <v>53</v>
      </c>
      <c r="N35" s="45"/>
      <c r="O35" s="46"/>
      <c r="P35" s="46"/>
      <c r="Q35" s="50"/>
      <c r="R35" s="50"/>
      <c r="S35" s="50"/>
      <c r="T35" s="50"/>
      <c r="U35" s="81" t="s">
        <v>65</v>
      </c>
      <c r="V35" s="81"/>
      <c r="W35" s="19"/>
    </row>
    <row r="36" spans="3:23" ht="24.75" customHeight="1">
      <c r="C36"/>
      <c r="D36"/>
      <c r="E36"/>
      <c r="F36"/>
      <c r="G36" s="29"/>
      <c r="H36" s="5"/>
      <c r="I36" s="42"/>
      <c r="J36" s="28"/>
      <c r="K36" s="28"/>
      <c r="L36" s="28"/>
      <c r="M36" s="45"/>
      <c r="N36" s="28"/>
      <c r="O36" s="28"/>
      <c r="P36" s="28"/>
      <c r="Q36" s="20"/>
      <c r="R36" s="20"/>
      <c r="S36" s="20"/>
      <c r="T36" s="20"/>
      <c r="W36" s="22"/>
    </row>
    <row r="37" spans="1:23" ht="19.5" customHeight="1">
      <c r="A37" s="47" t="s">
        <v>78</v>
      </c>
      <c r="B37" s="48"/>
      <c r="C37"/>
      <c r="D37"/>
      <c r="E37"/>
      <c r="F37"/>
      <c r="G37" s="29"/>
      <c r="H37" s="5"/>
      <c r="I37" s="42"/>
      <c r="J37" s="41"/>
      <c r="K37" s="41"/>
      <c r="L37" s="28"/>
      <c r="M37" s="28"/>
      <c r="N37" s="28"/>
      <c r="O37" s="28"/>
      <c r="P37" s="28"/>
      <c r="Q37" s="20"/>
      <c r="R37" s="20"/>
      <c r="S37" s="20"/>
      <c r="T37" s="20"/>
      <c r="U37" s="21"/>
      <c r="V37" s="20"/>
      <c r="W37" s="22"/>
    </row>
    <row r="38" spans="1:9" ht="17.25" customHeight="1">
      <c r="A38" s="47" t="s">
        <v>76</v>
      </c>
      <c r="B38" s="48"/>
      <c r="I38" s="20"/>
    </row>
    <row r="39" spans="1:9" ht="19.5" customHeight="1">
      <c r="A39" s="47" t="s">
        <v>77</v>
      </c>
      <c r="B39" s="48"/>
      <c r="I39" s="20"/>
    </row>
    <row r="40" spans="4:9" ht="23.25">
      <c r="D40" s="30"/>
      <c r="E40" s="30"/>
      <c r="F40" s="30"/>
      <c r="G40" s="30"/>
      <c r="I40" s="20"/>
    </row>
    <row r="41" spans="4:9" ht="23.25">
      <c r="D41" s="30"/>
      <c r="E41" s="30"/>
      <c r="F41" s="30"/>
      <c r="G41" s="30"/>
      <c r="I41" s="20"/>
    </row>
    <row r="42" spans="4:9" ht="23.25">
      <c r="D42" s="30"/>
      <c r="E42" s="30"/>
      <c r="F42" s="30"/>
      <c r="G42" s="30"/>
      <c r="I42" s="20"/>
    </row>
    <row r="43" spans="4:9" ht="23.25">
      <c r="D43" s="30"/>
      <c r="E43" s="30"/>
      <c r="F43" s="30"/>
      <c r="G43" s="30"/>
      <c r="I43" s="20"/>
    </row>
    <row r="44" spans="4:7" ht="15.75">
      <c r="D44" s="30"/>
      <c r="E44" s="30"/>
      <c r="F44" s="30"/>
      <c r="G44" s="30"/>
    </row>
    <row r="45" spans="4:7" ht="15.75">
      <c r="D45" s="30"/>
      <c r="E45" s="30"/>
      <c r="F45" s="30"/>
      <c r="G45" s="30"/>
    </row>
    <row r="46" spans="4:7" ht="15.75">
      <c r="D46" s="30"/>
      <c r="E46" s="30"/>
      <c r="F46" s="30"/>
      <c r="G46" s="30"/>
    </row>
    <row r="47" spans="4:7" ht="15.75">
      <c r="D47" s="30"/>
      <c r="E47" s="30"/>
      <c r="F47" s="30"/>
      <c r="G47" s="30"/>
    </row>
    <row r="48" spans="4:7" ht="15.75">
      <c r="D48" s="30"/>
      <c r="E48" s="30"/>
      <c r="F48" s="30"/>
      <c r="G48" s="30"/>
    </row>
    <row r="49" spans="4:7" ht="15.75">
      <c r="D49" s="30"/>
      <c r="E49" s="30"/>
      <c r="F49" s="30"/>
      <c r="G49" s="30"/>
    </row>
    <row r="50" spans="4:7" ht="15.75">
      <c r="D50" s="30"/>
      <c r="E50" s="30"/>
      <c r="F50" s="30"/>
      <c r="G50" s="30"/>
    </row>
    <row r="51" spans="4:7" ht="15.75">
      <c r="D51" s="30"/>
      <c r="E51" s="30"/>
      <c r="F51" s="30"/>
      <c r="G51" s="30"/>
    </row>
    <row r="52" spans="4:7" ht="15.75">
      <c r="D52" s="30"/>
      <c r="E52" s="30"/>
      <c r="F52" s="30"/>
      <c r="G52" s="30"/>
    </row>
    <row r="53" spans="4:7" ht="15.75">
      <c r="D53" s="30"/>
      <c r="E53" s="30"/>
      <c r="F53" s="30"/>
      <c r="G53" s="30"/>
    </row>
    <row r="54" spans="4:7" ht="15.75">
      <c r="D54" s="30"/>
      <c r="E54" s="30"/>
      <c r="F54" s="30"/>
      <c r="G54" s="30"/>
    </row>
    <row r="55" spans="4:7" ht="15.75">
      <c r="D55" s="30"/>
      <c r="E55" s="30"/>
      <c r="F55" s="30"/>
      <c r="G55" s="30"/>
    </row>
    <row r="56" spans="4:7" ht="15.75">
      <c r="D56" s="30"/>
      <c r="E56" s="30"/>
      <c r="F56" s="30"/>
      <c r="G56" s="30"/>
    </row>
    <row r="57" spans="4:7" ht="15.75">
      <c r="D57" s="30"/>
      <c r="E57" s="30"/>
      <c r="F57" s="30"/>
      <c r="G57" s="30"/>
    </row>
    <row r="58" spans="4:7" ht="15.75">
      <c r="D58" s="32"/>
      <c r="E58" s="32"/>
      <c r="F58" s="32"/>
      <c r="G58" s="32"/>
    </row>
    <row r="59" spans="4:7" ht="15.75">
      <c r="D59" s="30"/>
      <c r="E59" s="30"/>
      <c r="F59" s="30"/>
      <c r="G59" s="30"/>
    </row>
    <row r="60" spans="4:7" ht="15.75">
      <c r="D60" s="30"/>
      <c r="E60" s="30"/>
      <c r="F60" s="30"/>
      <c r="G60" s="30"/>
    </row>
    <row r="61" spans="4:7" ht="15.75">
      <c r="D61" s="10"/>
      <c r="E61" s="10"/>
      <c r="F61" s="10"/>
      <c r="G61" s="10"/>
    </row>
  </sheetData>
  <sheetProtection selectLockedCells="1" selectUnlockedCells="1"/>
  <mergeCells count="27">
    <mergeCell ref="P1:V1"/>
    <mergeCell ref="A3:V3"/>
    <mergeCell ref="A4:V4"/>
    <mergeCell ref="A6:B8"/>
    <mergeCell ref="C6:C8"/>
    <mergeCell ref="E6:E8"/>
    <mergeCell ref="F6:F8"/>
    <mergeCell ref="G6:H7"/>
    <mergeCell ref="I6:I8"/>
    <mergeCell ref="K6:K8"/>
    <mergeCell ref="A33:V33"/>
    <mergeCell ref="J6:J8"/>
    <mergeCell ref="D6:D8"/>
    <mergeCell ref="L6:M7"/>
    <mergeCell ref="N6:N8"/>
    <mergeCell ref="O6:O8"/>
    <mergeCell ref="P6:P8"/>
    <mergeCell ref="W6:W7"/>
    <mergeCell ref="U35:V35"/>
    <mergeCell ref="Q6:Q8"/>
    <mergeCell ref="R6:R8"/>
    <mergeCell ref="S6:S8"/>
    <mergeCell ref="T6:T8"/>
    <mergeCell ref="U6:U8"/>
    <mergeCell ref="V6:V8"/>
    <mergeCell ref="A32:V32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46" r:id="rId1"/>
  <headerFooter>
    <oddHeader>&amp;C&amp;P</oddHeader>
    <oddFooter>&amp;L&amp;F; 2007.-2013.gada plānošanas perioda ES fondu apguve līdz 2014.gada 31.decembrim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Informatīvais ziņojums parEiropas Savienības struktūrfondu un Kohēzijas fonda, Eiropas Ekonomikas zonas finanšu instrumenta, Norvēģijas finanšu instrumenta un Latvijas un Šveices sadarbības programmas investīciju progresu līdz 2014.gada 31.decembrim</dc:subject>
  <dc:creator>signe.albina@fm.gov.lv</dc:creator>
  <cp:keywords/>
  <dc:description/>
  <cp:lastModifiedBy>Ieva Puriņa</cp:lastModifiedBy>
  <cp:lastPrinted>2014-07-24T10:33:13Z</cp:lastPrinted>
  <dcterms:created xsi:type="dcterms:W3CDTF">2011-06-22T11:07:26Z</dcterms:created>
  <dcterms:modified xsi:type="dcterms:W3CDTF">2015-02-26T09:44:27Z</dcterms:modified>
  <cp:category/>
  <cp:version/>
  <cp:contentType/>
  <cp:contentStatus/>
</cp:coreProperties>
</file>