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LAF\Padome_2015\Informativais_zinojums\Uz_MK_250615\"/>
    </mc:Choice>
  </mc:AlternateContent>
  <bookViews>
    <workbookView xWindow="0" yWindow="0" windowWidth="20700" windowHeight="7905"/>
  </bookViews>
  <sheets>
    <sheet name="1.pielikum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2" i="1" l="1"/>
  <c r="AC42" i="1"/>
  <c r="AB42" i="1"/>
  <c r="O42" i="1"/>
  <c r="N42" i="1"/>
  <c r="AE41" i="1"/>
  <c r="AE40" i="1" s="1"/>
  <c r="AC41" i="1"/>
  <c r="AB41" i="1"/>
  <c r="O41" i="1"/>
  <c r="N41" i="1"/>
  <c r="AG40" i="1"/>
  <c r="AF40" i="1"/>
  <c r="AC40" i="1"/>
  <c r="AB40" i="1"/>
  <c r="AA40" i="1"/>
  <c r="Y40" i="1"/>
  <c r="X40" i="1"/>
  <c r="W40" i="1"/>
  <c r="U40" i="1"/>
  <c r="T40" i="1"/>
  <c r="M40" i="1"/>
  <c r="L40" i="1"/>
  <c r="K40" i="1"/>
  <c r="H40" i="1"/>
  <c r="G40" i="1"/>
  <c r="F40" i="1"/>
  <c r="E40" i="1"/>
  <c r="D40" i="1"/>
  <c r="C40" i="1"/>
  <c r="AE39" i="1"/>
  <c r="AC39" i="1"/>
  <c r="AB39" i="1"/>
  <c r="O39" i="1"/>
  <c r="N39" i="1"/>
  <c r="AE36" i="1"/>
  <c r="AD36" i="1"/>
  <c r="AC36" i="1"/>
  <c r="AB36" i="1"/>
  <c r="Z36" i="1"/>
  <c r="O36" i="1"/>
  <c r="N36" i="1"/>
  <c r="R36" i="1" s="1"/>
  <c r="AE35" i="1"/>
  <c r="AC35" i="1"/>
  <c r="AD35" i="1" s="1"/>
  <c r="AB35" i="1"/>
  <c r="Z35" i="1"/>
  <c r="R35" i="1"/>
  <c r="O35" i="1"/>
  <c r="S35" i="1" s="1"/>
  <c r="N35" i="1"/>
  <c r="AE33" i="1"/>
  <c r="AC33" i="1"/>
  <c r="AB33" i="1"/>
  <c r="Z33" i="1"/>
  <c r="V33" i="1"/>
  <c r="S33" i="1"/>
  <c r="R33" i="1"/>
  <c r="O33" i="1"/>
  <c r="N33" i="1"/>
  <c r="AG32" i="1"/>
  <c r="AF32" i="1"/>
  <c r="AA32" i="1"/>
  <c r="Y32" i="1"/>
  <c r="Z32" i="1" s="1"/>
  <c r="X32" i="1"/>
  <c r="W32" i="1"/>
  <c r="AE32" i="1" s="1"/>
  <c r="U32" i="1"/>
  <c r="T32" i="1"/>
  <c r="AB32" i="1" s="1"/>
  <c r="M32" i="1"/>
  <c r="K32" i="1"/>
  <c r="H32" i="1"/>
  <c r="G32" i="1"/>
  <c r="F32" i="1"/>
  <c r="E32" i="1"/>
  <c r="D32" i="1"/>
  <c r="AE31" i="1"/>
  <c r="AC31" i="1"/>
  <c r="AB31" i="1"/>
  <c r="Z31" i="1"/>
  <c r="V31" i="1"/>
  <c r="R31" i="1"/>
  <c r="O31" i="1"/>
  <c r="N31" i="1"/>
  <c r="AE30" i="1"/>
  <c r="AC30" i="1"/>
  <c r="AB30" i="1"/>
  <c r="V30" i="1"/>
  <c r="N30" i="1"/>
  <c r="AE29" i="1"/>
  <c r="AD29" i="1"/>
  <c r="AC29" i="1"/>
  <c r="AB29" i="1"/>
  <c r="Z29" i="1"/>
  <c r="V29" i="1"/>
  <c r="O29" i="1"/>
  <c r="S29" i="1" s="1"/>
  <c r="N29" i="1"/>
  <c r="R29" i="1" s="1"/>
  <c r="AE28" i="1"/>
  <c r="AC28" i="1"/>
  <c r="Z28" i="1"/>
  <c r="X28" i="1"/>
  <c r="T28" i="1"/>
  <c r="T25" i="1" s="1"/>
  <c r="O28" i="1"/>
  <c r="S28" i="1" s="1"/>
  <c r="N28" i="1"/>
  <c r="R28" i="1" s="1"/>
  <c r="V27" i="1"/>
  <c r="AE26" i="1"/>
  <c r="AC26" i="1"/>
  <c r="AC25" i="1" s="1"/>
  <c r="AB26" i="1"/>
  <c r="Z26" i="1"/>
  <c r="V26" i="1"/>
  <c r="S26" i="1"/>
  <c r="R26" i="1"/>
  <c r="O26" i="1"/>
  <c r="N26" i="1"/>
  <c r="AG25" i="1"/>
  <c r="AF25" i="1"/>
  <c r="AF43" i="1" s="1"/>
  <c r="AE25" i="1"/>
  <c r="AA25" i="1"/>
  <c r="Y25" i="1"/>
  <c r="X25" i="1"/>
  <c r="W25" i="1"/>
  <c r="U25" i="1"/>
  <c r="M25" i="1"/>
  <c r="L25" i="1"/>
  <c r="K25" i="1"/>
  <c r="H25" i="1"/>
  <c r="G25" i="1"/>
  <c r="F25" i="1"/>
  <c r="E25" i="1"/>
  <c r="E43" i="1" s="1"/>
  <c r="D25" i="1"/>
  <c r="C25" i="1"/>
  <c r="AC24" i="1"/>
  <c r="AD24" i="1" s="1"/>
  <c r="AA24" i="1"/>
  <c r="AE24" i="1" s="1"/>
  <c r="Y24" i="1"/>
  <c r="Z24" i="1" s="1"/>
  <c r="X24" i="1"/>
  <c r="AB24" i="1" s="1"/>
  <c r="R24" i="1"/>
  <c r="N24" i="1"/>
  <c r="M24" i="1"/>
  <c r="O24" i="1" s="1"/>
  <c r="L24" i="1"/>
  <c r="E24" i="1"/>
  <c r="D24" i="1"/>
  <c r="C24" i="1"/>
  <c r="AE23" i="1"/>
  <c r="AE21" i="1" s="1"/>
  <c r="AD23" i="1"/>
  <c r="AC23" i="1"/>
  <c r="AB23" i="1"/>
  <c r="Z23" i="1"/>
  <c r="V23" i="1"/>
  <c r="O23" i="1"/>
  <c r="S23" i="1" s="1"/>
  <c r="N23" i="1"/>
  <c r="R23" i="1" s="1"/>
  <c r="AE22" i="1"/>
  <c r="AC22" i="1"/>
  <c r="AB22" i="1"/>
  <c r="AB21" i="1" s="1"/>
  <c r="Z22" i="1"/>
  <c r="V22" i="1"/>
  <c r="R22" i="1"/>
  <c r="O22" i="1"/>
  <c r="N22" i="1"/>
  <c r="AG21" i="1"/>
  <c r="AF21" i="1"/>
  <c r="AC21" i="1"/>
  <c r="AA21" i="1"/>
  <c r="Y21" i="1"/>
  <c r="X21" i="1"/>
  <c r="W21" i="1"/>
  <c r="U21" i="1"/>
  <c r="T21" i="1"/>
  <c r="M21" i="1"/>
  <c r="L21" i="1"/>
  <c r="K21" i="1"/>
  <c r="H21" i="1"/>
  <c r="G21" i="1"/>
  <c r="F21" i="1"/>
  <c r="E21" i="1"/>
  <c r="D21" i="1"/>
  <c r="C21" i="1"/>
  <c r="AE20" i="1"/>
  <c r="AC20" i="1"/>
  <c r="AC18" i="1" s="1"/>
  <c r="AB20" i="1"/>
  <c r="Z20" i="1"/>
  <c r="V20" i="1"/>
  <c r="O20" i="1"/>
  <c r="S20" i="1" s="1"/>
  <c r="N20" i="1"/>
  <c r="R20" i="1" s="1"/>
  <c r="AE19" i="1"/>
  <c r="AC19" i="1"/>
  <c r="AB19" i="1"/>
  <c r="AD19" i="1" s="1"/>
  <c r="Z19" i="1"/>
  <c r="V19" i="1"/>
  <c r="R19" i="1"/>
  <c r="O19" i="1"/>
  <c r="N19" i="1"/>
  <c r="AG18" i="1"/>
  <c r="AF18" i="1"/>
  <c r="AE18" i="1"/>
  <c r="AB18" i="1"/>
  <c r="AA18" i="1"/>
  <c r="Y18" i="1"/>
  <c r="X18" i="1"/>
  <c r="Z18" i="1" s="1"/>
  <c r="W18" i="1"/>
  <c r="U18" i="1"/>
  <c r="T18" i="1"/>
  <c r="V18" i="1" s="1"/>
  <c r="M18" i="1"/>
  <c r="L18" i="1"/>
  <c r="K18" i="1"/>
  <c r="H18" i="1"/>
  <c r="G18" i="1"/>
  <c r="F18" i="1"/>
  <c r="E18" i="1"/>
  <c r="D18" i="1"/>
  <c r="C18" i="1"/>
  <c r="AE17" i="1"/>
  <c r="AC17" i="1"/>
  <c r="AD17" i="1" s="1"/>
  <c r="AB17" i="1"/>
  <c r="Z17" i="1"/>
  <c r="V17" i="1"/>
  <c r="S17" i="1"/>
  <c r="O17" i="1"/>
  <c r="N17" i="1"/>
  <c r="AE16" i="1"/>
  <c r="AE14" i="1" s="1"/>
  <c r="AE13" i="1" s="1"/>
  <c r="AD16" i="1"/>
  <c r="AC16" i="1"/>
  <c r="AB16" i="1"/>
  <c r="Z16" i="1"/>
  <c r="V16" i="1"/>
  <c r="O16" i="1"/>
  <c r="S16" i="1" s="1"/>
  <c r="N16" i="1"/>
  <c r="R16" i="1" s="1"/>
  <c r="AE15" i="1"/>
  <c r="AC15" i="1"/>
  <c r="AB15" i="1"/>
  <c r="Z15" i="1"/>
  <c r="V15" i="1"/>
  <c r="O15" i="1"/>
  <c r="N15" i="1"/>
  <c r="AF14" i="1"/>
  <c r="AF13" i="1" s="1"/>
  <c r="AB14" i="1"/>
  <c r="AA14" i="1"/>
  <c r="AA13" i="1" s="1"/>
  <c r="Y14" i="1"/>
  <c r="X14" i="1"/>
  <c r="W14" i="1"/>
  <c r="U14" i="1"/>
  <c r="T14" i="1"/>
  <c r="O14" i="1"/>
  <c r="M14" i="1"/>
  <c r="L14" i="1"/>
  <c r="K14" i="1"/>
  <c r="H14" i="1"/>
  <c r="G14" i="1"/>
  <c r="F14" i="1"/>
  <c r="E14" i="1"/>
  <c r="D14" i="1"/>
  <c r="D13" i="1" s="1"/>
  <c r="D43" i="1" s="1"/>
  <c r="C14" i="1"/>
  <c r="AG13" i="1"/>
  <c r="Y13" i="1"/>
  <c r="W13" i="1"/>
  <c r="U13" i="1"/>
  <c r="M13" i="1"/>
  <c r="K13" i="1"/>
  <c r="G13" i="1"/>
  <c r="F13" i="1"/>
  <c r="E13" i="1"/>
  <c r="C13" i="1"/>
  <c r="C43" i="1" s="1"/>
  <c r="AE12" i="1"/>
  <c r="AC12" i="1"/>
  <c r="AB12" i="1"/>
  <c r="O12" i="1"/>
  <c r="N12" i="1"/>
  <c r="AE11" i="1"/>
  <c r="AC11" i="1"/>
  <c r="AD11" i="1" s="1"/>
  <c r="AB11" i="1"/>
  <c r="Z11" i="1"/>
  <c r="V11" i="1"/>
  <c r="O11" i="1"/>
  <c r="N11" i="1"/>
  <c r="AG10" i="1"/>
  <c r="AF10" i="1"/>
  <c r="AE10" i="1"/>
  <c r="AB10" i="1"/>
  <c r="AA10" i="1"/>
  <c r="Y10" i="1"/>
  <c r="X10" i="1"/>
  <c r="Z10" i="1" s="1"/>
  <c r="W10" i="1"/>
  <c r="W43" i="1" s="1"/>
  <c r="U10" i="1"/>
  <c r="U43" i="1" s="1"/>
  <c r="T10" i="1"/>
  <c r="V10" i="1" s="1"/>
  <c r="O10" i="1"/>
  <c r="M10" i="1"/>
  <c r="L10" i="1"/>
  <c r="K10" i="1"/>
  <c r="K43" i="1" s="1"/>
  <c r="H10" i="1"/>
  <c r="G10" i="1"/>
  <c r="G43" i="1" s="1"/>
  <c r="F10" i="1"/>
  <c r="E10" i="1"/>
  <c r="S11" i="1" l="1"/>
  <c r="H13" i="1"/>
  <c r="N14" i="1"/>
  <c r="AD21" i="1"/>
  <c r="O21" i="1"/>
  <c r="N18" i="1"/>
  <c r="S19" i="1"/>
  <c r="Z21" i="1"/>
  <c r="V28" i="1"/>
  <c r="AD31" i="1"/>
  <c r="AD33" i="1"/>
  <c r="M43" i="1"/>
  <c r="AC10" i="1"/>
  <c r="L13" i="1"/>
  <c r="L43" i="1" s="1"/>
  <c r="Z14" i="1"/>
  <c r="X13" i="1"/>
  <c r="R15" i="1"/>
  <c r="AD18" i="1"/>
  <c r="V21" i="1"/>
  <c r="S22" i="1"/>
  <c r="AD22" i="1"/>
  <c r="S24" i="1"/>
  <c r="N25" i="1"/>
  <c r="S31" i="1"/>
  <c r="O40" i="1"/>
  <c r="H43" i="1"/>
  <c r="AA43" i="1"/>
  <c r="AE43" i="1"/>
  <c r="V25" i="1"/>
  <c r="AB28" i="1"/>
  <c r="AB25" i="1" s="1"/>
  <c r="AD25" i="1" s="1"/>
  <c r="AB13" i="1"/>
  <c r="AD26" i="1"/>
  <c r="N32" i="1"/>
  <c r="V32" i="1"/>
  <c r="Y43" i="1"/>
  <c r="F43" i="1"/>
  <c r="N10" i="1"/>
  <c r="R11" i="1"/>
  <c r="V14" i="1"/>
  <c r="T13" i="1"/>
  <c r="V13" i="1" s="1"/>
  <c r="S15" i="1"/>
  <c r="AD15" i="1"/>
  <c r="AC14" i="1"/>
  <c r="R17" i="1"/>
  <c r="O18" i="1"/>
  <c r="AD20" i="1"/>
  <c r="N21" i="1"/>
  <c r="Z25" i="1"/>
  <c r="O25" i="1"/>
  <c r="O32" i="1"/>
  <c r="AC32" i="1"/>
  <c r="AD32" i="1" s="1"/>
  <c r="S36" i="1"/>
  <c r="N40" i="1"/>
  <c r="AB43" i="1" l="1"/>
  <c r="T43" i="1"/>
  <c r="V43" i="1" s="1"/>
  <c r="S25" i="1"/>
  <c r="R25" i="1"/>
  <c r="R18" i="1"/>
  <c r="S18" i="1"/>
  <c r="AD14" i="1"/>
  <c r="AC13" i="1"/>
  <c r="AD13" i="1" s="1"/>
  <c r="S32" i="1"/>
  <c r="R32" i="1"/>
  <c r="P32" i="1"/>
  <c r="O13" i="1"/>
  <c r="Z43" i="1"/>
  <c r="AD28" i="1"/>
  <c r="R14" i="1"/>
  <c r="S14" i="1"/>
  <c r="N13" i="1"/>
  <c r="R10" i="1"/>
  <c r="N43" i="1"/>
  <c r="P25" i="1" s="1"/>
  <c r="S10" i="1"/>
  <c r="P40" i="1"/>
  <c r="S21" i="1"/>
  <c r="R21" i="1"/>
  <c r="P21" i="1"/>
  <c r="X43" i="1"/>
  <c r="Z13" i="1"/>
  <c r="AC43" i="1"/>
  <c r="AD43" i="1" s="1"/>
  <c r="AD10" i="1"/>
  <c r="P10" i="1" l="1"/>
  <c r="P14" i="1"/>
  <c r="O43" i="1"/>
  <c r="S43" i="1"/>
  <c r="I31" i="1"/>
  <c r="I19" i="1"/>
  <c r="R43" i="1"/>
  <c r="I42" i="1"/>
  <c r="I39" i="1"/>
  <c r="I33" i="1"/>
  <c r="I30" i="1"/>
  <c r="Q27" i="1"/>
  <c r="I26" i="1"/>
  <c r="I22" i="1"/>
  <c r="I17" i="1"/>
  <c r="I15" i="1"/>
  <c r="I11" i="1"/>
  <c r="P41" i="1"/>
  <c r="P29" i="1"/>
  <c r="I29" i="1"/>
  <c r="I27" i="1"/>
  <c r="I24" i="1"/>
  <c r="I21" i="1"/>
  <c r="I25" i="1"/>
  <c r="I40" i="1"/>
  <c r="P30" i="1"/>
  <c r="I23" i="1"/>
  <c r="P36" i="1"/>
  <c r="P28" i="1"/>
  <c r="I28" i="1"/>
  <c r="I20" i="1"/>
  <c r="P12" i="1"/>
  <c r="I12" i="1"/>
  <c r="P20" i="1"/>
  <c r="P16" i="1"/>
  <c r="I16" i="1"/>
  <c r="I41" i="1"/>
  <c r="P27" i="1"/>
  <c r="P23" i="1"/>
  <c r="P24" i="1"/>
  <c r="P31" i="1"/>
  <c r="P35" i="1"/>
  <c r="I32" i="1"/>
  <c r="P19" i="1"/>
  <c r="I10" i="1"/>
  <c r="I13" i="1"/>
  <c r="P22" i="1"/>
  <c r="P11" i="1"/>
  <c r="I18" i="1"/>
  <c r="P39" i="1"/>
  <c r="I14" i="1"/>
  <c r="P15" i="1"/>
  <c r="P26" i="1"/>
  <c r="P33" i="1"/>
  <c r="P17" i="1"/>
  <c r="P42" i="1"/>
  <c r="P13" i="1"/>
  <c r="R13" i="1"/>
  <c r="S13" i="1"/>
  <c r="P18" i="1"/>
  <c r="J42" i="1" l="1"/>
  <c r="J39" i="1"/>
  <c r="J33" i="1"/>
  <c r="J30" i="1"/>
  <c r="J26" i="1"/>
  <c r="J22" i="1"/>
  <c r="J17" i="1"/>
  <c r="J15" i="1"/>
  <c r="J41" i="1"/>
  <c r="Q30" i="1"/>
  <c r="J24" i="1"/>
  <c r="J20" i="1"/>
  <c r="Q28" i="1"/>
  <c r="J28" i="1"/>
  <c r="Q19" i="1"/>
  <c r="Q12" i="1"/>
  <c r="J12" i="1"/>
  <c r="J11" i="1"/>
  <c r="Q31" i="1"/>
  <c r="Q29" i="1"/>
  <c r="Q16" i="1"/>
  <c r="J16" i="1"/>
  <c r="J31" i="1"/>
  <c r="Q23" i="1"/>
  <c r="J23" i="1"/>
  <c r="J29" i="1"/>
  <c r="J19" i="1"/>
  <c r="J10" i="1"/>
  <c r="Q24" i="1"/>
  <c r="Q22" i="1"/>
  <c r="Q15" i="1"/>
  <c r="J21" i="1"/>
  <c r="Q20" i="1"/>
  <c r="Q35" i="1"/>
  <c r="Q36" i="1"/>
  <c r="J18" i="1"/>
  <c r="J32" i="1"/>
  <c r="Q11" i="1"/>
  <c r="J40" i="1"/>
  <c r="J14" i="1"/>
  <c r="Q39" i="1"/>
  <c r="Q14" i="1"/>
  <c r="Q10" i="1"/>
  <c r="Q41" i="1"/>
  <c r="J25" i="1"/>
  <c r="Q42" i="1"/>
  <c r="Q17" i="1"/>
  <c r="Q26" i="1"/>
  <c r="Q33" i="1"/>
  <c r="Q18" i="1"/>
  <c r="Q21" i="1"/>
  <c r="Q32" i="1"/>
  <c r="Q40" i="1"/>
  <c r="Q25" i="1"/>
  <c r="J13" i="1"/>
  <c r="Q13" i="1"/>
</calcChain>
</file>

<file path=xl/comments1.xml><?xml version="1.0" encoding="utf-8"?>
<comments xmlns="http://schemas.openxmlformats.org/spreadsheetml/2006/main">
  <authors>
    <author>Aiva Avota</author>
  </authors>
  <commentList>
    <comment ref="C24" authorId="0" shapeId="0">
      <text>
        <r>
          <rPr>
            <b/>
            <sz val="9"/>
            <color indexed="81"/>
            <rFont val="Tahoma"/>
            <family val="2"/>
            <charset val="186"/>
          </rPr>
          <t>Aiva Avota:</t>
        </r>
        <r>
          <rPr>
            <sz val="9"/>
            <color indexed="81"/>
            <rFont val="Tahoma"/>
            <family val="2"/>
            <charset val="186"/>
          </rPr>
          <t xml:space="preserve">
KM+Iem</t>
        </r>
      </text>
    </comment>
  </commentList>
</comments>
</file>

<file path=xl/sharedStrings.xml><?xml version="1.0" encoding="utf-8"?>
<sst xmlns="http://schemas.openxmlformats.org/spreadsheetml/2006/main" count="154" uniqueCount="120">
  <si>
    <t>Atgūšana 2014.gadā</t>
  </si>
  <si>
    <t>Nr.p.k.</t>
  </si>
  <si>
    <t>Fondi/programmas</t>
  </si>
  <si>
    <t>Apstiprināto projektu skaits ar noslēgtajiem līgumiem 2014.gadā[1]</t>
  </si>
  <si>
    <t>Kopējais pieprasītais publiskais finansējums 2014.gadā[2]</t>
  </si>
  <si>
    <t>Kopējais finansējums projektiem [5], kuros konstatētas neatbilstības, 2014.gadā</t>
  </si>
  <si>
    <t>Ir ziņots EK/OLAF</t>
  </si>
  <si>
    <t xml:space="preserve">Nav ziņots EK/OLAF </t>
  </si>
  <si>
    <t>Kopā 2014.gadā</t>
  </si>
  <si>
    <t>Īpatsvars kopējā 2014.gadā konstatētā neatbilstību apjomā un skaitā</t>
  </si>
  <si>
    <t>Īpatsvars kopējā projektu finansējumā, kuros konstatētas neatbilstības</t>
  </si>
  <si>
    <t>Neatbilstību apjoms vidēji uz vienu neatbilstību 2013.gadā</t>
  </si>
  <si>
    <t>Kopā</t>
  </si>
  <si>
    <t>2014.gadā</t>
  </si>
  <si>
    <t>Neatbilstību apjoms 2014.gadā[3]</t>
  </si>
  <si>
    <t>Neatbilstību gadījumu skaits 2014.gadā</t>
  </si>
  <si>
    <t>Atgūstamā summa</t>
  </si>
  <si>
    <t>Faktiski atgūtā summa</t>
  </si>
  <si>
    <t xml:space="preserve">Slēgto neatbilstību gadījumu skaits </t>
  </si>
  <si>
    <t>Slēgto neatbilstību gadījumu skaits</t>
  </si>
  <si>
    <t xml:space="preserve">Atgūstamā summa </t>
  </si>
  <si>
    <t xml:space="preserve">Faktiski atgūtā summa </t>
  </si>
  <si>
    <t>Maksātnespējas un bankrota gadījumu skaits un apjoms [6]</t>
  </si>
  <si>
    <t>EUR</t>
  </si>
  <si>
    <t>Summa, kas deklarēta</t>
  </si>
  <si>
    <t>Summa, par kuru ir konstatēta neatbilstība, bet kura nav deklarēta</t>
  </si>
  <si>
    <t>% no apjoma</t>
  </si>
  <si>
    <t>% no skaita</t>
  </si>
  <si>
    <t xml:space="preserve">Neatbilstību apjoms </t>
  </si>
  <si>
    <t xml:space="preserve">Neatbilstību gadījumu skaits </t>
  </si>
  <si>
    <t>%</t>
  </si>
  <si>
    <t>Summa</t>
  </si>
  <si>
    <t>Skaits</t>
  </si>
  <si>
    <t>9=(6+7)/$N$49*100%</t>
  </si>
  <si>
    <t>10=8/$P$49 * 100%</t>
  </si>
  <si>
    <t>14=6+7+11+12</t>
  </si>
  <si>
    <t>15=8+13</t>
  </si>
  <si>
    <t>16=14/$N$49 * 100%</t>
  </si>
  <si>
    <t>17=15/$O$49*100%</t>
  </si>
  <si>
    <t>18=14/5 *100%</t>
  </si>
  <si>
    <t>19=14/15</t>
  </si>
  <si>
    <t>22=21/20*100%</t>
  </si>
  <si>
    <t>26=25/24*100%</t>
  </si>
  <si>
    <t>28=20+24</t>
  </si>
  <si>
    <t>29=21+25</t>
  </si>
  <si>
    <t>30=29/28* 100%</t>
  </si>
  <si>
    <t>31=23+27</t>
  </si>
  <si>
    <t>Eiropas Savienības struktūrfondi 2004.-2006.gada plānošanas periods</t>
  </si>
  <si>
    <t>1.1.</t>
  </si>
  <si>
    <t>Eiropas Reģionālās attīstības fonds (ERAF)</t>
  </si>
  <si>
    <t>Programma slēgta</t>
  </si>
  <si>
    <t>Eiropas Savienības Kohēzijas fonds  2004.-2006.gada plānošanas periods</t>
  </si>
  <si>
    <t>X</t>
  </si>
  <si>
    <t>Eiropas Savienības struktūrfondi 2007.-2013.gada plānošanas periods</t>
  </si>
  <si>
    <t>3.1.</t>
  </si>
  <si>
    <t>ERAF</t>
  </si>
  <si>
    <t>3.1.1.</t>
  </si>
  <si>
    <t>2.darbības programma "Uzņēmējdarbība un inovācijas"</t>
  </si>
  <si>
    <t>3.1.2.</t>
  </si>
  <si>
    <t>3.darbības programma "Infrastruktūra un pakalpojumi"</t>
  </si>
  <si>
    <t>3.1.3.</t>
  </si>
  <si>
    <t>Tehniskā palīdzība ERAF ieviešanai</t>
  </si>
  <si>
    <t>3.2.</t>
  </si>
  <si>
    <t>ESF</t>
  </si>
  <si>
    <t>3.2.1.</t>
  </si>
  <si>
    <t>1.darbības programma "Cilvēkresursi un nodarbinātība"</t>
  </si>
  <si>
    <t>3.2.2.</t>
  </si>
  <si>
    <t>Tehniskā palīdzība ESF ieviešanai</t>
  </si>
  <si>
    <t>Eiropas Savienības Kohēzijas fonds 2007.-2013.gada plānošanas periods</t>
  </si>
  <si>
    <t>4.1.</t>
  </si>
  <si>
    <t>4.2.</t>
  </si>
  <si>
    <t>Tehniskā palīdzība KF ieviešanai</t>
  </si>
  <si>
    <t>Vispārīgā programma „Solidaritāte un migrācijas plūsmu pārvaldība”</t>
  </si>
  <si>
    <t>Eiropas Lauksaimniecības un lauku attīstības fondi 2007.-2013.gada plānošanas periods, neskaitot priekšfinansējumu[4]</t>
  </si>
  <si>
    <t>6.1.</t>
  </si>
  <si>
    <t>Eiropas Lauksaimniecības garantiju fonds (ELGF)</t>
  </si>
  <si>
    <t>Priekšfinansējums ELGF ietvaros</t>
  </si>
  <si>
    <t>6.2.</t>
  </si>
  <si>
    <t>Eiropas Lauksaimniecības fonds lauku attīstībai (ELFLA)</t>
  </si>
  <si>
    <t>6.2.1.</t>
  </si>
  <si>
    <t>Priekšfinansējums ELFLA ietvaros</t>
  </si>
  <si>
    <t>6.3.</t>
  </si>
  <si>
    <t>Eiropas Zivsaimniecības fonds (EZF)</t>
  </si>
  <si>
    <t>6.3.1.</t>
  </si>
  <si>
    <t>Priekšfinansējums EZF ietvaros</t>
  </si>
  <si>
    <t>Eiropas Savienības struktūrfondu 3.mērķa „Eiropas teritoriālā sadarbība” programmas</t>
  </si>
  <si>
    <t>7.1.</t>
  </si>
  <si>
    <t>Latvijas-Lietuvas pārrobežu sadarbības programma</t>
  </si>
  <si>
    <t>7.2.</t>
  </si>
  <si>
    <t>Igaunijas-Latvijas pārrobežu sadarbības programma</t>
  </si>
  <si>
    <t>7.3.</t>
  </si>
  <si>
    <t>Centrālā Baltijas jūras reģiona INTERREG IVA pārrobežu sadarbības programma</t>
  </si>
  <si>
    <t>7.4.</t>
  </si>
  <si>
    <t>Baltijas jūras reģiona transnacionālās sadarbības programma</t>
  </si>
  <si>
    <t>7.5.</t>
  </si>
  <si>
    <t>Starpreģionu sadarbības programmas INTERREG IVC</t>
  </si>
  <si>
    <t>7.6.</t>
  </si>
  <si>
    <t>Pilsētvides attīstības programmas URBACT II</t>
  </si>
  <si>
    <t>7.7.</t>
  </si>
  <si>
    <t>ESPON 2013</t>
  </si>
  <si>
    <t>8.</t>
  </si>
  <si>
    <t>Citi ES finanšu palīdzības instrumenti</t>
  </si>
  <si>
    <t>8.1.</t>
  </si>
  <si>
    <t>TEN-T programma</t>
  </si>
  <si>
    <t>8.2.</t>
  </si>
  <si>
    <t>TEN-E programma</t>
  </si>
  <si>
    <r>
      <t xml:space="preserve">[1] </t>
    </r>
    <r>
      <rPr>
        <b/>
        <sz val="12"/>
        <rFont val="Times New Roman"/>
        <family val="2"/>
        <charset val="186"/>
      </rPr>
      <t>Projekti ar statusu</t>
    </r>
    <r>
      <rPr>
        <sz val="12"/>
        <rFont val="Times New Roman"/>
        <family val="2"/>
        <charset val="186"/>
      </rPr>
      <t xml:space="preserve"> - līgums/lēmums, pabeigts, pārtraukts, pārtraukts uzraudzības periodā</t>
    </r>
  </si>
  <si>
    <r>
      <t xml:space="preserve">[2] </t>
    </r>
    <r>
      <rPr>
        <b/>
        <sz val="12"/>
        <rFont val="Times New Roman"/>
        <family val="2"/>
        <charset val="186"/>
      </rPr>
      <t xml:space="preserve">Kopējais pieprasītais publiskais finansējums ir </t>
    </r>
    <r>
      <rPr>
        <sz val="12"/>
        <rFont val="Times New Roman"/>
        <family val="2"/>
        <charset val="186"/>
      </rPr>
      <t>(Pieprasītais finansējums plus Veiktie avansa maksājumi) mīnus Dzēstie avansi)</t>
    </r>
  </si>
  <si>
    <r>
      <t xml:space="preserve">[3] </t>
    </r>
    <r>
      <rPr>
        <b/>
        <sz val="12"/>
        <rFont val="Times New Roman"/>
        <family val="2"/>
        <charset val="186"/>
      </rPr>
      <t>Neatbilstības ar finansiālu ietekmi un neatbilstoši veiktie izdevumi. Publiskais finansējums.</t>
    </r>
  </si>
  <si>
    <t>[4] Saskaņā ar 14.07.2009. MK noteikumu Nr.783 "Kārtība, kādā piešķir valsts un Eiropas Savienības atbalstu lauku un zivsaimniecības attīstībai" 37, 38, 39, 41.punktu, ELFLA un EZF ietvaros tiek veikti priekšfinansējuma maksājumi, kas  ir valsts budžeta izdevumi, kamēr projekts vēl nav ieviests. Pēc projekta ieviešanas, izdevumi tiek deklarēti Eiropas Komisijai. Lielākā daļa norādīto neatbilstību šajā pozīcijā attiecas uz pašvaldībām, kuras atsakās no priekšfinansējuma un tādējādi šie gadījumi nav uzskatāmi kā neatbilstības un finansējums nav uzskaitāms kā neatbilstoši veiktie izdevumi.</t>
  </si>
  <si>
    <t>[5] Kopējās attiecināmās izmaksas, Publiskais finansējums</t>
  </si>
  <si>
    <t>[6]Atbilstoši Eiropas Komisijas lēmumam 12.12.2010 par bankrotiem un maksātnespējas gadījumiem (2004-2006 un 2007-2013), ja tie nav saistīti ar krāpšanu vai neatbilstību nav jāziņo EK/OLAF. Attiecīgi vairs netiek izdalīts ir/nav ziņots, bet iekļauta informācija par to, cik maksātnespējas un bankrota gadījumi ir atklāti kopumā</t>
  </si>
  <si>
    <r>
      <t xml:space="preserve">[9] </t>
    </r>
    <r>
      <rPr>
        <b/>
        <sz val="12"/>
        <rFont val="Times New Roman"/>
        <family val="2"/>
        <charset val="186"/>
      </rPr>
      <t>Neatbilstību gadījumu skaits</t>
    </r>
    <r>
      <rPr>
        <sz val="12"/>
        <rFont val="Times New Roman"/>
        <family val="2"/>
        <charset val="186"/>
      </rPr>
      <t xml:space="preserve"> - neatbilstību gadījumu skaits projektā (katra neatbilstība atsevišķi) neatkarīgi no tā cik maksājumos neatbilstoši veiktie izdevumi tiek atgūti</t>
    </r>
  </si>
  <si>
    <t>2.pielikums</t>
  </si>
  <si>
    <t>finanšu ministrs</t>
  </si>
  <si>
    <t>J.Reirs</t>
  </si>
  <si>
    <t>A.Avota</t>
  </si>
  <si>
    <t>67083954, aiva.avota@fm.gov.lv</t>
  </si>
  <si>
    <t>2014.gadā konstatēto neatbilstību apjoms (euro) un neatbilstību gadījumu skaits sadalījumā pa fondiem/programmām, izdalot atsevišķi maksātnespējas un bankrota gadījumus</t>
  </si>
  <si>
    <t>26.06.2015.  09:23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</si>
</sst>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2"/>
      <color theme="1"/>
      <name val="Times New Roman"/>
      <family val="2"/>
      <charset val="186"/>
    </font>
    <font>
      <sz val="12"/>
      <color theme="1"/>
      <name val="Times New Roman"/>
      <family val="2"/>
      <charset val="186"/>
    </font>
    <font>
      <sz val="11"/>
      <name val="Times New Roman"/>
      <family val="2"/>
      <charset val="186"/>
    </font>
    <font>
      <sz val="12"/>
      <name val="Times New Roman"/>
      <family val="2"/>
      <charset val="186"/>
    </font>
    <font>
      <b/>
      <sz val="12"/>
      <name val="Times New Roman"/>
      <family val="2"/>
      <charset val="186"/>
    </font>
    <font>
      <i/>
      <sz val="12"/>
      <name val="Times New Roman"/>
      <family val="2"/>
      <charset val="186"/>
    </font>
    <font>
      <b/>
      <sz val="10"/>
      <name val="Times New Roman"/>
      <family val="2"/>
      <charset val="186"/>
    </font>
    <font>
      <u/>
      <sz val="12"/>
      <color theme="10"/>
      <name val="Times New Roman"/>
      <family val="2"/>
      <charset val="186"/>
    </font>
    <font>
      <i/>
      <sz val="10"/>
      <name val="Times New Roman"/>
      <family val="2"/>
      <charset val="186"/>
    </font>
    <font>
      <sz val="10"/>
      <name val="Times New Roman"/>
      <family val="2"/>
      <charset val="186"/>
    </font>
    <font>
      <b/>
      <sz val="11"/>
      <name val="Times New Roman"/>
      <family val="2"/>
      <charset val="186"/>
    </font>
    <font>
      <i/>
      <sz val="11"/>
      <name val="Times New Roman"/>
      <family val="2"/>
      <charset val="186"/>
    </font>
    <font>
      <u/>
      <sz val="10"/>
      <name val="Times New Roman"/>
      <family val="2"/>
      <charset val="186"/>
    </font>
    <font>
      <sz val="9"/>
      <name val="Times New Roman"/>
      <family val="2"/>
      <charset val="186"/>
    </font>
    <font>
      <b/>
      <sz val="9"/>
      <color indexed="81"/>
      <name val="Tahoma"/>
      <family val="2"/>
      <charset val="186"/>
    </font>
    <font>
      <sz val="9"/>
      <color indexed="81"/>
      <name val="Tahoma"/>
      <family val="2"/>
      <charset val="186"/>
    </font>
  </fonts>
  <fills count="11">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
      <patternFill patternType="solid">
        <fgColor rgb="FFB8CCE4"/>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C6D9F1"/>
        <bgColor indexed="64"/>
      </patternFill>
    </fill>
    <fill>
      <patternFill patternType="solid">
        <fgColor rgb="FFE5B8B7"/>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63">
    <xf numFmtId="0" fontId="0" fillId="0" borderId="0" xfId="0"/>
    <xf numFmtId="0" fontId="2" fillId="0" borderId="0" xfId="0" applyFont="1" applyAlignment="1">
      <alignment horizontal="center"/>
    </xf>
    <xf numFmtId="0" fontId="3" fillId="0" borderId="0" xfId="0" applyFont="1"/>
    <xf numFmtId="0" fontId="5" fillId="0" borderId="0" xfId="0" applyFont="1" applyAlignment="1">
      <alignment horizontal="center" wrapText="1"/>
    </xf>
    <xf numFmtId="0" fontId="2" fillId="0" borderId="0" xfId="0" applyFont="1"/>
    <xf numFmtId="4" fontId="2" fillId="0" borderId="0" xfId="0" applyNumberFormat="1" applyFont="1"/>
    <xf numFmtId="0" fontId="6" fillId="2" borderId="27" xfId="0" applyFont="1" applyFill="1" applyBorder="1" applyAlignment="1">
      <alignment horizontal="center" vertical="center" wrapText="1"/>
    </xf>
    <xf numFmtId="0" fontId="6" fillId="3" borderId="27"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3" borderId="29" xfId="2"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9" fillId="0" borderId="0" xfId="0" applyFont="1"/>
    <xf numFmtId="0" fontId="10" fillId="5" borderId="34" xfId="0" applyFont="1" applyFill="1" applyBorder="1" applyAlignment="1">
      <alignment horizontal="center" vertical="center" wrapText="1"/>
    </xf>
    <xf numFmtId="0" fontId="10" fillId="5" borderId="28" xfId="0" applyFont="1" applyFill="1" applyBorder="1" applyAlignment="1">
      <alignment vertical="center" wrapText="1"/>
    </xf>
    <xf numFmtId="0" fontId="10" fillId="5" borderId="19" xfId="0" applyFont="1" applyFill="1" applyBorder="1" applyAlignment="1">
      <alignment horizontal="center" vertical="center" wrapText="1"/>
    </xf>
    <xf numFmtId="4" fontId="10" fillId="5" borderId="19" xfId="0" applyNumberFormat="1" applyFont="1" applyFill="1" applyBorder="1" applyAlignment="1">
      <alignment horizontal="center" vertical="center" wrapText="1"/>
    </xf>
    <xf numFmtId="4" fontId="10" fillId="5" borderId="29" xfId="0" applyNumberFormat="1" applyFont="1" applyFill="1" applyBorder="1" applyAlignment="1">
      <alignment horizontal="center" vertical="center" wrapText="1"/>
    </xf>
    <xf numFmtId="10" fontId="10" fillId="5" borderId="29" xfId="1" applyNumberFormat="1" applyFont="1" applyFill="1" applyBorder="1" applyAlignment="1">
      <alignment horizontal="center" vertical="center" wrapText="1"/>
    </xf>
    <xf numFmtId="10" fontId="10" fillId="5" borderId="31" xfId="0" applyNumberFormat="1" applyFont="1" applyFill="1" applyBorder="1" applyAlignment="1">
      <alignment horizontal="center" vertical="center" wrapText="1"/>
    </xf>
    <xf numFmtId="3" fontId="10" fillId="5" borderId="39" xfId="0" applyNumberFormat="1" applyFont="1" applyFill="1" applyBorder="1" applyAlignment="1">
      <alignment horizontal="center" vertical="center" wrapText="1"/>
    </xf>
    <xf numFmtId="4" fontId="10" fillId="5" borderId="34" xfId="0" applyNumberFormat="1" applyFont="1" applyFill="1" applyBorder="1" applyAlignment="1">
      <alignment horizontal="center" vertical="center" wrapText="1"/>
    </xf>
    <xf numFmtId="10" fontId="10" fillId="5" borderId="34" xfId="0" applyNumberFormat="1" applyFont="1" applyFill="1" applyBorder="1" applyAlignment="1">
      <alignment horizontal="center" vertical="center" wrapText="1"/>
    </xf>
    <xf numFmtId="10" fontId="10" fillId="5" borderId="40" xfId="1" applyNumberFormat="1" applyFont="1" applyFill="1" applyBorder="1" applyAlignment="1">
      <alignment horizontal="center" vertical="center" wrapText="1"/>
    </xf>
    <xf numFmtId="10" fontId="10" fillId="5" borderId="34" xfId="1" applyNumberFormat="1" applyFont="1" applyFill="1" applyBorder="1" applyAlignment="1">
      <alignment horizontal="center" vertical="center" wrapText="1"/>
    </xf>
    <xf numFmtId="3" fontId="10" fillId="5" borderId="39" xfId="1" applyNumberFormat="1" applyFont="1" applyFill="1" applyBorder="1" applyAlignment="1">
      <alignment horizontal="center" vertical="center" wrapText="1"/>
    </xf>
    <xf numFmtId="10" fontId="10" fillId="5" borderId="19" xfId="1" applyNumberFormat="1" applyFont="1" applyFill="1" applyBorder="1" applyAlignment="1">
      <alignment horizontal="center" vertical="center" wrapText="1"/>
    </xf>
    <xf numFmtId="0" fontId="10" fillId="5" borderId="39" xfId="0" applyFont="1" applyFill="1" applyBorder="1" applyAlignment="1">
      <alignment horizontal="center" vertical="center" wrapText="1"/>
    </xf>
    <xf numFmtId="3" fontId="10" fillId="5" borderId="28" xfId="0" applyNumberFormat="1" applyFont="1" applyFill="1" applyBorder="1" applyAlignment="1">
      <alignment horizontal="center" vertical="center" wrapText="1"/>
    </xf>
    <xf numFmtId="4" fontId="10" fillId="5" borderId="27" xfId="0" applyNumberFormat="1" applyFont="1" applyFill="1" applyBorder="1" applyAlignment="1">
      <alignment horizontal="center" vertical="center" wrapText="1"/>
    </xf>
    <xf numFmtId="4" fontId="10" fillId="5" borderId="28" xfId="0" applyNumberFormat="1" applyFont="1" applyFill="1" applyBorder="1" applyAlignment="1">
      <alignment horizontal="center" vertical="center" wrapText="1"/>
    </xf>
    <xf numFmtId="10" fontId="10" fillId="5" borderId="28" xfId="1" applyNumberFormat="1"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28" xfId="0" applyFont="1" applyFill="1" applyBorder="1" applyAlignment="1">
      <alignment horizontal="right" vertical="center" wrapText="1"/>
    </xf>
    <xf numFmtId="0" fontId="2" fillId="4" borderId="19" xfId="0" applyFont="1" applyFill="1" applyBorder="1" applyAlignment="1">
      <alignment horizontal="center" vertical="center" wrapText="1"/>
    </xf>
    <xf numFmtId="4" fontId="2" fillId="4" borderId="19" xfId="0" applyNumberFormat="1" applyFont="1" applyFill="1" applyBorder="1" applyAlignment="1">
      <alignment horizontal="center" vertical="center" wrapText="1"/>
    </xf>
    <xf numFmtId="4" fontId="2" fillId="4" borderId="29" xfId="0" applyNumberFormat="1" applyFont="1" applyFill="1" applyBorder="1" applyAlignment="1">
      <alignment horizontal="center" vertical="center" wrapText="1"/>
    </xf>
    <xf numFmtId="10" fontId="2" fillId="4" borderId="29" xfId="1" applyNumberFormat="1" applyFont="1" applyFill="1" applyBorder="1" applyAlignment="1">
      <alignment horizontal="center" vertical="center" wrapText="1"/>
    </xf>
    <xf numFmtId="10" fontId="2" fillId="4" borderId="31" xfId="0" applyNumberFormat="1" applyFont="1" applyFill="1" applyBorder="1" applyAlignment="1">
      <alignment horizontal="center" vertical="center" wrapText="1"/>
    </xf>
    <xf numFmtId="4" fontId="10" fillId="4" borderId="19" xfId="0" applyNumberFormat="1" applyFont="1" applyFill="1" applyBorder="1" applyAlignment="1">
      <alignment horizontal="center" vertical="center" wrapText="1"/>
    </xf>
    <xf numFmtId="3" fontId="2" fillId="4" borderId="39" xfId="0" applyNumberFormat="1" applyFont="1" applyFill="1" applyBorder="1" applyAlignment="1">
      <alignment horizontal="center" vertical="center" wrapText="1"/>
    </xf>
    <xf numFmtId="4" fontId="2" fillId="4" borderId="34" xfId="0" applyNumberFormat="1" applyFont="1" applyFill="1" applyBorder="1" applyAlignment="1">
      <alignment horizontal="center" vertical="center" wrapText="1"/>
    </xf>
    <xf numFmtId="10" fontId="2" fillId="4" borderId="34" xfId="0" applyNumberFormat="1" applyFont="1" applyFill="1" applyBorder="1" applyAlignment="1">
      <alignment horizontal="center" vertical="center" wrapText="1"/>
    </xf>
    <xf numFmtId="10" fontId="2" fillId="4" borderId="40" xfId="1" applyNumberFormat="1" applyFont="1" applyFill="1" applyBorder="1" applyAlignment="1">
      <alignment horizontal="center" vertical="center" wrapText="1"/>
    </xf>
    <xf numFmtId="10" fontId="2" fillId="4" borderId="34" xfId="1" applyNumberFormat="1" applyFont="1" applyFill="1" applyBorder="1" applyAlignment="1">
      <alignment horizontal="center" vertical="center" wrapText="1"/>
    </xf>
    <xf numFmtId="3" fontId="2" fillId="4" borderId="39" xfId="1" applyNumberFormat="1" applyFont="1" applyFill="1" applyBorder="1" applyAlignment="1">
      <alignment horizontal="center" vertical="center" wrapText="1"/>
    </xf>
    <xf numFmtId="10" fontId="2" fillId="4" borderId="19" xfId="1"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3" fontId="10" fillId="4" borderId="28" xfId="0" applyNumberFormat="1" applyFont="1" applyFill="1" applyBorder="1" applyAlignment="1">
      <alignment horizontal="center" vertical="center" wrapText="1"/>
    </xf>
    <xf numFmtId="4" fontId="2" fillId="4" borderId="27" xfId="0" applyNumberFormat="1" applyFont="1" applyFill="1" applyBorder="1" applyAlignment="1">
      <alignment horizontal="center" vertical="center" wrapText="1"/>
    </xf>
    <xf numFmtId="4" fontId="2" fillId="4" borderId="28" xfId="0" applyNumberFormat="1" applyFont="1" applyFill="1" applyBorder="1" applyAlignment="1">
      <alignment horizontal="center" vertical="center" wrapText="1"/>
    </xf>
    <xf numFmtId="10" fontId="2" fillId="4" borderId="28" xfId="1" applyNumberFormat="1" applyFont="1" applyFill="1" applyBorder="1" applyAlignment="1">
      <alignment horizontal="center" vertical="center" wrapText="1"/>
    </xf>
    <xf numFmtId="4" fontId="2" fillId="0" borderId="34" xfId="0" applyNumberFormat="1" applyFont="1" applyBorder="1" applyAlignment="1">
      <alignment horizontal="center" vertical="center"/>
    </xf>
    <xf numFmtId="0" fontId="2" fillId="0" borderId="39" xfId="0" applyFont="1" applyBorder="1" applyAlignment="1">
      <alignment horizontal="center" vertical="center"/>
    </xf>
    <xf numFmtId="3" fontId="10" fillId="5" borderId="34" xfId="0" applyNumberFormat="1" applyFont="1" applyFill="1" applyBorder="1" applyAlignment="1">
      <alignment horizontal="center" vertical="center" wrapText="1"/>
    </xf>
    <xf numFmtId="0" fontId="2" fillId="6" borderId="28" xfId="0" applyFont="1" applyFill="1" applyBorder="1" applyAlignment="1">
      <alignment horizontal="center" vertical="center" wrapText="1"/>
    </xf>
    <xf numFmtId="3" fontId="2" fillId="6" borderId="34" xfId="0" applyNumberFormat="1" applyFont="1" applyFill="1" applyBorder="1" applyAlignment="1">
      <alignment horizontal="center" vertical="center" wrapText="1"/>
    </xf>
    <xf numFmtId="4" fontId="2" fillId="6" borderId="19" xfId="0" applyNumberFormat="1" applyFont="1" applyFill="1" applyBorder="1" applyAlignment="1">
      <alignment horizontal="center" vertical="center" wrapText="1"/>
    </xf>
    <xf numFmtId="4" fontId="2" fillId="6" borderId="29" xfId="0" applyNumberFormat="1" applyFont="1" applyFill="1" applyBorder="1" applyAlignment="1">
      <alignment horizontal="center" vertical="center" wrapText="1"/>
    </xf>
    <xf numFmtId="0" fontId="2" fillId="6" borderId="19" xfId="0" applyFont="1" applyFill="1" applyBorder="1" applyAlignment="1">
      <alignment horizontal="center" vertical="center" wrapText="1"/>
    </xf>
    <xf numFmtId="10" fontId="2" fillId="6" borderId="29" xfId="1" applyNumberFormat="1" applyFont="1" applyFill="1" applyBorder="1" applyAlignment="1">
      <alignment horizontal="center" vertical="center" wrapText="1"/>
    </xf>
    <xf numFmtId="10" fontId="2" fillId="6" borderId="31" xfId="0" applyNumberFormat="1" applyFont="1" applyFill="1" applyBorder="1" applyAlignment="1">
      <alignment horizontal="center" vertical="center" wrapText="1"/>
    </xf>
    <xf numFmtId="3" fontId="2" fillId="6" borderId="39" xfId="0" applyNumberFormat="1" applyFont="1" applyFill="1" applyBorder="1" applyAlignment="1">
      <alignment horizontal="center" vertical="center" wrapText="1"/>
    </xf>
    <xf numFmtId="4" fontId="2" fillId="6" borderId="34" xfId="0" applyNumberFormat="1" applyFont="1" applyFill="1" applyBorder="1" applyAlignment="1">
      <alignment horizontal="center" vertical="center" wrapText="1"/>
    </xf>
    <xf numFmtId="10" fontId="2" fillId="6" borderId="34" xfId="0" applyNumberFormat="1" applyFont="1" applyFill="1" applyBorder="1" applyAlignment="1">
      <alignment horizontal="center" vertical="center" wrapText="1"/>
    </xf>
    <xf numFmtId="10" fontId="2" fillId="6" borderId="40" xfId="1" applyNumberFormat="1" applyFont="1" applyFill="1" applyBorder="1" applyAlignment="1">
      <alignment horizontal="center" vertical="center" wrapText="1"/>
    </xf>
    <xf numFmtId="10" fontId="2" fillId="6" borderId="34" xfId="1" applyNumberFormat="1" applyFont="1" applyFill="1" applyBorder="1" applyAlignment="1">
      <alignment horizontal="center" vertical="center" wrapText="1"/>
    </xf>
    <xf numFmtId="3" fontId="2" fillId="6" borderId="39" xfId="1" applyNumberFormat="1" applyFont="1" applyFill="1" applyBorder="1" applyAlignment="1">
      <alignment horizontal="center" vertical="center" wrapText="1"/>
    </xf>
    <xf numFmtId="10" fontId="2" fillId="6" borderId="19" xfId="1" applyNumberFormat="1" applyFont="1" applyFill="1" applyBorder="1" applyAlignment="1">
      <alignment horizontal="center" vertical="center" wrapText="1"/>
    </xf>
    <xf numFmtId="0" fontId="2" fillId="6" borderId="39" xfId="0" applyFont="1" applyFill="1" applyBorder="1" applyAlignment="1">
      <alignment horizontal="center" vertical="center" wrapText="1"/>
    </xf>
    <xf numFmtId="3" fontId="2" fillId="6" borderId="28" xfId="0" applyNumberFormat="1" applyFont="1" applyFill="1" applyBorder="1" applyAlignment="1">
      <alignment horizontal="center" vertical="center" wrapText="1"/>
    </xf>
    <xf numFmtId="4" fontId="2" fillId="6" borderId="27" xfId="0" applyNumberFormat="1" applyFont="1" applyFill="1" applyBorder="1" applyAlignment="1">
      <alignment horizontal="center" vertical="center" wrapText="1"/>
    </xf>
    <xf numFmtId="4" fontId="2" fillId="6" borderId="28" xfId="0" applyNumberFormat="1" applyFont="1" applyFill="1" applyBorder="1" applyAlignment="1">
      <alignment horizontal="center" vertical="center" wrapText="1"/>
    </xf>
    <xf numFmtId="10" fontId="2" fillId="6" borderId="28" xfId="1" applyNumberFormat="1" applyFont="1" applyFill="1" applyBorder="1" applyAlignment="1">
      <alignment horizontal="center" vertical="center" wrapText="1"/>
    </xf>
    <xf numFmtId="4" fontId="2" fillId="6" borderId="34" xfId="0" applyNumberFormat="1" applyFont="1" applyFill="1" applyBorder="1" applyAlignment="1">
      <alignment horizontal="center" vertical="center"/>
    </xf>
    <xf numFmtId="0" fontId="2" fillId="6" borderId="39" xfId="0" applyFont="1" applyFill="1" applyBorder="1" applyAlignment="1">
      <alignment horizontal="center" vertical="center"/>
    </xf>
    <xf numFmtId="3" fontId="2" fillId="4" borderId="34" xfId="0" applyNumberFormat="1" applyFont="1" applyFill="1" applyBorder="1" applyAlignment="1">
      <alignment horizontal="center" vertical="center" wrapText="1"/>
    </xf>
    <xf numFmtId="4" fontId="2" fillId="7" borderId="2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wrapText="1"/>
    </xf>
    <xf numFmtId="0" fontId="2" fillId="7" borderId="19" xfId="0" applyFont="1" applyFill="1" applyBorder="1" applyAlignment="1">
      <alignment horizontal="center" vertical="center" wrapText="1"/>
    </xf>
    <xf numFmtId="3" fontId="2" fillId="7" borderId="39" xfId="0" applyNumberFormat="1" applyFont="1" applyFill="1" applyBorder="1" applyAlignment="1">
      <alignment horizontal="center" vertical="center" wrapText="1"/>
    </xf>
    <xf numFmtId="4" fontId="2" fillId="7" borderId="34" xfId="0" applyNumberFormat="1" applyFont="1" applyFill="1" applyBorder="1" applyAlignment="1">
      <alignment horizontal="center" vertical="center" wrapText="1"/>
    </xf>
    <xf numFmtId="10" fontId="2" fillId="7" borderId="19" xfId="1" applyNumberFormat="1" applyFont="1" applyFill="1" applyBorder="1" applyAlignment="1">
      <alignment horizontal="center" vertical="center" wrapText="1"/>
    </xf>
    <xf numFmtId="0" fontId="2" fillId="7" borderId="39" xfId="0" applyFont="1" applyFill="1" applyBorder="1" applyAlignment="1">
      <alignment horizontal="center" vertical="center" wrapText="1"/>
    </xf>
    <xf numFmtId="3" fontId="2" fillId="7" borderId="28" xfId="0" applyNumberFormat="1" applyFont="1" applyFill="1" applyBorder="1" applyAlignment="1">
      <alignment horizontal="center" vertical="center" wrapText="1"/>
    </xf>
    <xf numFmtId="4" fontId="2" fillId="7" borderId="27" xfId="0" applyNumberFormat="1" applyFont="1" applyFill="1" applyBorder="1" applyAlignment="1">
      <alignment horizontal="center" vertical="center" wrapText="1"/>
    </xf>
    <xf numFmtId="0" fontId="2" fillId="4" borderId="39" xfId="0" applyFont="1" applyFill="1" applyBorder="1" applyAlignment="1">
      <alignment horizontal="center" vertical="center" wrapText="1"/>
    </xf>
    <xf numFmtId="3" fontId="2" fillId="4" borderId="28" xfId="0" applyNumberFormat="1" applyFont="1" applyFill="1" applyBorder="1" applyAlignment="1">
      <alignment horizontal="center" vertical="center" wrapText="1"/>
    </xf>
    <xf numFmtId="10" fontId="2" fillId="7" borderId="34" xfId="0" applyNumberFormat="1" applyFont="1" applyFill="1" applyBorder="1" applyAlignment="1">
      <alignment horizontal="center" vertical="center" wrapText="1"/>
    </xf>
    <xf numFmtId="10" fontId="2" fillId="7" borderId="40" xfId="1" applyNumberFormat="1" applyFont="1" applyFill="1" applyBorder="1" applyAlignment="1">
      <alignment horizontal="center" vertical="center" wrapText="1"/>
    </xf>
    <xf numFmtId="10" fontId="2" fillId="7" borderId="34" xfId="1" applyNumberFormat="1" applyFont="1" applyFill="1" applyBorder="1" applyAlignment="1">
      <alignment horizontal="center" vertical="center" wrapText="1"/>
    </xf>
    <xf numFmtId="3" fontId="2" fillId="7" borderId="39" xfId="1" applyNumberFormat="1" applyFont="1" applyFill="1" applyBorder="1" applyAlignment="1">
      <alignment horizontal="center" vertical="center" wrapText="1"/>
    </xf>
    <xf numFmtId="0" fontId="2" fillId="0" borderId="34" xfId="0" applyFont="1" applyBorder="1" applyAlignment="1">
      <alignment horizontal="center" vertical="center" wrapText="1"/>
    </xf>
    <xf numFmtId="3" fontId="2" fillId="0" borderId="34"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10" fontId="2" fillId="0" borderId="29" xfId="1"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10" fontId="2" fillId="0" borderId="34" xfId="0" applyNumberFormat="1" applyFont="1" applyBorder="1" applyAlignment="1">
      <alignment horizontal="center" vertical="center" wrapText="1"/>
    </xf>
    <xf numFmtId="10" fontId="2" fillId="0" borderId="40" xfId="1" applyNumberFormat="1" applyFont="1" applyBorder="1" applyAlignment="1">
      <alignment horizontal="center" vertical="center" wrapText="1"/>
    </xf>
    <xf numFmtId="10" fontId="2" fillId="0" borderId="34" xfId="1" applyNumberFormat="1" applyFont="1" applyBorder="1" applyAlignment="1">
      <alignment horizontal="center" vertical="center" wrapText="1"/>
    </xf>
    <xf numFmtId="3" fontId="2" fillId="0" borderId="39" xfId="1" applyNumberFormat="1" applyFont="1" applyBorder="1" applyAlignment="1">
      <alignment horizontal="center" vertical="center" wrapText="1"/>
    </xf>
    <xf numFmtId="4" fontId="2" fillId="7" borderId="28" xfId="0" applyNumberFormat="1" applyFont="1" applyFill="1" applyBorder="1" applyAlignment="1">
      <alignment horizontal="center" vertical="center" wrapText="1"/>
    </xf>
    <xf numFmtId="10" fontId="2" fillId="0" borderId="28" xfId="1"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10" fontId="2" fillId="0" borderId="19" xfId="1" applyNumberFormat="1" applyFont="1" applyBorder="1" applyAlignment="1">
      <alignment horizontal="center" vertical="center" wrapText="1"/>
    </xf>
    <xf numFmtId="0" fontId="2" fillId="0" borderId="39" xfId="0" applyFont="1" applyBorder="1" applyAlignment="1">
      <alignment horizontal="center" vertical="center" wrapText="1"/>
    </xf>
    <xf numFmtId="3" fontId="2" fillId="0" borderId="28"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0" fontId="4" fillId="8" borderId="0" xfId="0" applyFont="1" applyFill="1" applyBorder="1" applyAlignment="1">
      <alignment wrapText="1"/>
    </xf>
    <xf numFmtId="0" fontId="2" fillId="0" borderId="28" xfId="0" applyFont="1" applyBorder="1" applyAlignment="1">
      <alignment horizontal="right" vertical="center" wrapText="1"/>
    </xf>
    <xf numFmtId="4" fontId="2" fillId="0" borderId="2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11" fillId="0" borderId="28" xfId="0" applyFont="1" applyBorder="1" applyAlignment="1">
      <alignment horizontal="right" vertical="center" wrapText="1"/>
    </xf>
    <xf numFmtId="0" fontId="10" fillId="9" borderId="34" xfId="0" applyFont="1" applyFill="1" applyBorder="1" applyAlignment="1">
      <alignment horizontal="center" vertical="center" wrapText="1"/>
    </xf>
    <xf numFmtId="0" fontId="10" fillId="9" borderId="28" xfId="0" applyFont="1" applyFill="1" applyBorder="1" applyAlignment="1">
      <alignment vertical="center" wrapText="1"/>
    </xf>
    <xf numFmtId="3" fontId="10" fillId="9" borderId="34" xfId="0" applyNumberFormat="1" applyFont="1" applyFill="1" applyBorder="1" applyAlignment="1">
      <alignment horizontal="center" vertical="center" wrapText="1"/>
    </xf>
    <xf numFmtId="4" fontId="10" fillId="9" borderId="19" xfId="0" applyNumberFormat="1" applyFont="1" applyFill="1" applyBorder="1" applyAlignment="1">
      <alignment horizontal="center" vertical="center" wrapText="1"/>
    </xf>
    <xf numFmtId="4" fontId="10" fillId="9" borderId="29" xfId="0" applyNumberFormat="1" applyFont="1" applyFill="1" applyBorder="1" applyAlignment="1">
      <alignment horizontal="center" vertical="center" wrapText="1"/>
    </xf>
    <xf numFmtId="0" fontId="10" fillId="9" borderId="19" xfId="0" applyFont="1" applyFill="1" applyBorder="1" applyAlignment="1">
      <alignment horizontal="center" vertical="center" wrapText="1"/>
    </xf>
    <xf numFmtId="10" fontId="10" fillId="9" borderId="29" xfId="1" applyNumberFormat="1" applyFont="1" applyFill="1" applyBorder="1" applyAlignment="1">
      <alignment horizontal="center" vertical="center" wrapText="1"/>
    </xf>
    <xf numFmtId="10" fontId="10" fillId="9" borderId="31" xfId="0" applyNumberFormat="1" applyFont="1" applyFill="1" applyBorder="1" applyAlignment="1">
      <alignment horizontal="center" vertical="center" wrapText="1"/>
    </xf>
    <xf numFmtId="3" fontId="10" fillId="9" borderId="39" xfId="0" applyNumberFormat="1" applyFont="1" applyFill="1" applyBorder="1" applyAlignment="1">
      <alignment horizontal="center" vertical="center" wrapText="1"/>
    </xf>
    <xf numFmtId="4" fontId="10" fillId="9" borderId="34" xfId="0" applyNumberFormat="1" applyFont="1" applyFill="1" applyBorder="1" applyAlignment="1">
      <alignment horizontal="center" vertical="center" wrapText="1"/>
    </xf>
    <xf numFmtId="10" fontId="10" fillId="9" borderId="34" xfId="0" applyNumberFormat="1" applyFont="1" applyFill="1" applyBorder="1" applyAlignment="1">
      <alignment horizontal="center" vertical="center" wrapText="1"/>
    </xf>
    <xf numFmtId="10" fontId="10" fillId="9" borderId="40" xfId="1" applyNumberFormat="1" applyFont="1" applyFill="1" applyBorder="1" applyAlignment="1">
      <alignment horizontal="center" vertical="center" wrapText="1"/>
    </xf>
    <xf numFmtId="10" fontId="10" fillId="9" borderId="34" xfId="1" applyNumberFormat="1" applyFont="1" applyFill="1" applyBorder="1" applyAlignment="1">
      <alignment horizontal="center" vertical="center" wrapText="1"/>
    </xf>
    <xf numFmtId="3" fontId="10" fillId="9" borderId="39" xfId="1" applyNumberFormat="1" applyFont="1" applyFill="1" applyBorder="1" applyAlignment="1">
      <alignment horizontal="center" vertical="center" wrapText="1"/>
    </xf>
    <xf numFmtId="10" fontId="10" fillId="9" borderId="19" xfId="1" applyNumberFormat="1" applyFont="1" applyFill="1" applyBorder="1" applyAlignment="1">
      <alignment horizontal="center" vertical="center" wrapText="1"/>
    </xf>
    <xf numFmtId="0" fontId="10" fillId="9" borderId="39" xfId="0" applyFont="1" applyFill="1" applyBorder="1" applyAlignment="1">
      <alignment horizontal="center" vertical="center" wrapText="1"/>
    </xf>
    <xf numFmtId="3" fontId="10" fillId="9" borderId="28" xfId="0" applyNumberFormat="1" applyFont="1" applyFill="1" applyBorder="1" applyAlignment="1">
      <alignment horizontal="center" vertical="center" wrapText="1"/>
    </xf>
    <xf numFmtId="4" fontId="10" fillId="9" borderId="27" xfId="0" applyNumberFormat="1" applyFont="1" applyFill="1" applyBorder="1" applyAlignment="1">
      <alignment horizontal="center" vertical="center" wrapText="1"/>
    </xf>
    <xf numFmtId="4" fontId="10" fillId="9" borderId="28" xfId="0" applyNumberFormat="1" applyFont="1" applyFill="1" applyBorder="1" applyAlignment="1">
      <alignment horizontal="center" vertical="center" wrapText="1"/>
    </xf>
    <xf numFmtId="10" fontId="10" fillId="9" borderId="28" xfId="1" applyNumberFormat="1"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1" xfId="0" applyFont="1" applyFill="1" applyBorder="1" applyAlignment="1">
      <alignment horizontal="right" vertical="center" wrapText="1"/>
    </xf>
    <xf numFmtId="4" fontId="2" fillId="4" borderId="42" xfId="0" applyNumberFormat="1" applyFont="1" applyFill="1" applyBorder="1" applyAlignment="1">
      <alignment horizontal="center" vertical="center" wrapText="1"/>
    </xf>
    <xf numFmtId="4" fontId="2" fillId="4" borderId="32" xfId="0" applyNumberFormat="1" applyFont="1" applyFill="1" applyBorder="1" applyAlignment="1">
      <alignment horizontal="center" vertical="center" wrapText="1"/>
    </xf>
    <xf numFmtId="0" fontId="2" fillId="4" borderId="32" xfId="0" applyFont="1" applyFill="1" applyBorder="1" applyAlignment="1">
      <alignment horizontal="center" vertical="center" wrapText="1"/>
    </xf>
    <xf numFmtId="10" fontId="2" fillId="4" borderId="42" xfId="1" applyNumberFormat="1" applyFont="1" applyFill="1" applyBorder="1" applyAlignment="1">
      <alignment horizontal="center" vertical="center" wrapText="1"/>
    </xf>
    <xf numFmtId="10" fontId="2" fillId="4" borderId="43" xfId="0" applyNumberFormat="1" applyFont="1" applyFill="1" applyBorder="1" applyAlignment="1">
      <alignment horizontal="center" vertical="center" wrapText="1"/>
    </xf>
    <xf numFmtId="3" fontId="2" fillId="4" borderId="30" xfId="0" applyNumberFormat="1" applyFont="1" applyFill="1" applyBorder="1" applyAlignment="1">
      <alignment horizontal="center" vertical="center" wrapText="1"/>
    </xf>
    <xf numFmtId="4" fontId="2" fillId="4" borderId="35" xfId="0" applyNumberFormat="1" applyFont="1" applyFill="1" applyBorder="1" applyAlignment="1">
      <alignment horizontal="center" vertical="center" wrapText="1"/>
    </xf>
    <xf numFmtId="10" fontId="2" fillId="4" borderId="35" xfId="0" applyNumberFormat="1" applyFont="1" applyFill="1" applyBorder="1" applyAlignment="1">
      <alignment horizontal="center" vertical="center" wrapText="1"/>
    </xf>
    <xf numFmtId="10" fontId="2" fillId="4" borderId="44" xfId="1" applyNumberFormat="1" applyFont="1" applyFill="1" applyBorder="1" applyAlignment="1">
      <alignment horizontal="center" vertical="center" wrapText="1"/>
    </xf>
    <xf numFmtId="10" fontId="2" fillId="4" borderId="35" xfId="1" applyNumberFormat="1" applyFont="1" applyFill="1" applyBorder="1" applyAlignment="1">
      <alignment horizontal="center" vertical="center" wrapText="1"/>
    </xf>
    <xf numFmtId="3" fontId="2" fillId="4" borderId="30" xfId="1" applyNumberFormat="1" applyFont="1" applyFill="1" applyBorder="1" applyAlignment="1">
      <alignment horizontal="center" vertical="center" wrapText="1"/>
    </xf>
    <xf numFmtId="10" fontId="2" fillId="4" borderId="32" xfId="1" applyNumberFormat="1" applyFont="1" applyFill="1" applyBorder="1" applyAlignment="1">
      <alignment horizontal="center" vertical="center" wrapText="1"/>
    </xf>
    <xf numFmtId="0" fontId="2" fillId="4" borderId="30" xfId="0" applyFont="1" applyFill="1" applyBorder="1" applyAlignment="1">
      <alignment horizontal="center" vertical="center" wrapText="1"/>
    </xf>
    <xf numFmtId="3" fontId="2" fillId="4" borderId="41" xfId="0" applyNumberFormat="1" applyFont="1" applyFill="1" applyBorder="1" applyAlignment="1">
      <alignment horizontal="center" vertical="center" wrapText="1"/>
    </xf>
    <xf numFmtId="4" fontId="2" fillId="4" borderId="36" xfId="0" applyNumberFormat="1" applyFont="1" applyFill="1" applyBorder="1" applyAlignment="1">
      <alignment horizontal="center" vertical="center" wrapText="1"/>
    </xf>
    <xf numFmtId="4" fontId="2" fillId="4" borderId="41" xfId="0" applyNumberFormat="1" applyFont="1" applyFill="1" applyBorder="1" applyAlignment="1">
      <alignment horizontal="center" vertical="center" wrapText="1"/>
    </xf>
    <xf numFmtId="10" fontId="2" fillId="4" borderId="41" xfId="1" applyNumberFormat="1" applyFont="1" applyFill="1" applyBorder="1" applyAlignment="1">
      <alignment horizontal="center" vertical="center" wrapText="1"/>
    </xf>
    <xf numFmtId="4" fontId="2" fillId="0" borderId="35" xfId="0" applyNumberFormat="1" applyFont="1" applyBorder="1" applyAlignment="1">
      <alignment horizontal="center" vertical="center"/>
    </xf>
    <xf numFmtId="0" fontId="2" fillId="0" borderId="30" xfId="0" applyFont="1" applyBorder="1" applyAlignment="1">
      <alignment horizontal="center" vertical="center"/>
    </xf>
    <xf numFmtId="3" fontId="10" fillId="10" borderId="47" xfId="0" applyNumberFormat="1" applyFont="1" applyFill="1" applyBorder="1" applyAlignment="1">
      <alignment horizontal="center" vertical="center" wrapText="1"/>
    </xf>
    <xf numFmtId="4" fontId="10" fillId="10" borderId="48" xfId="0" applyNumberFormat="1" applyFont="1" applyFill="1" applyBorder="1" applyAlignment="1">
      <alignment horizontal="center" vertical="center" wrapText="1"/>
    </xf>
    <xf numFmtId="4" fontId="10" fillId="10" borderId="7" xfId="0" applyNumberFormat="1" applyFont="1" applyFill="1" applyBorder="1" applyAlignment="1">
      <alignment horizontal="center" vertical="center" wrapText="1"/>
    </xf>
    <xf numFmtId="4" fontId="10" fillId="10" borderId="8" xfId="0" applyNumberFormat="1" applyFont="1" applyFill="1" applyBorder="1" applyAlignment="1">
      <alignment horizontal="center" vertical="center" wrapText="1"/>
    </xf>
    <xf numFmtId="0" fontId="10" fillId="10" borderId="8" xfId="0" applyFont="1" applyFill="1" applyBorder="1" applyAlignment="1">
      <alignment horizontal="center" vertical="center" wrapText="1"/>
    </xf>
    <xf numFmtId="9" fontId="10" fillId="10" borderId="7" xfId="1" applyFont="1" applyFill="1" applyBorder="1" applyAlignment="1">
      <alignment horizontal="center" vertical="center" wrapText="1"/>
    </xf>
    <xf numFmtId="10" fontId="10" fillId="10" borderId="3" xfId="0" applyNumberFormat="1" applyFont="1" applyFill="1" applyBorder="1" applyAlignment="1">
      <alignment horizontal="center" vertical="center" wrapText="1"/>
    </xf>
    <xf numFmtId="3" fontId="10" fillId="10" borderId="9" xfId="0" applyNumberFormat="1" applyFont="1" applyFill="1" applyBorder="1" applyAlignment="1">
      <alignment horizontal="center" vertical="center" wrapText="1"/>
    </xf>
    <xf numFmtId="4" fontId="10" fillId="10" borderId="45" xfId="0" applyNumberFormat="1" applyFont="1" applyFill="1" applyBorder="1" applyAlignment="1">
      <alignment horizontal="center" vertical="center" wrapText="1"/>
    </xf>
    <xf numFmtId="10" fontId="10" fillId="10" borderId="45" xfId="0" applyNumberFormat="1" applyFont="1" applyFill="1" applyBorder="1" applyAlignment="1">
      <alignment horizontal="center" vertical="center" wrapText="1"/>
    </xf>
    <xf numFmtId="0" fontId="10" fillId="10" borderId="2" xfId="0" applyFont="1" applyFill="1" applyBorder="1" applyAlignment="1">
      <alignment horizontal="center" vertical="center" wrapText="1"/>
    </xf>
    <xf numFmtId="10" fontId="10" fillId="10" borderId="45" xfId="1" applyNumberFormat="1" applyFont="1" applyFill="1" applyBorder="1" applyAlignment="1">
      <alignment horizontal="center" vertical="center" wrapText="1"/>
    </xf>
    <xf numFmtId="3" fontId="10" fillId="10" borderId="9" xfId="1" applyNumberFormat="1" applyFont="1" applyFill="1" applyBorder="1" applyAlignment="1">
      <alignment horizontal="center" vertical="center" wrapText="1"/>
    </xf>
    <xf numFmtId="10" fontId="10" fillId="10" borderId="8" xfId="1" applyNumberFormat="1" applyFont="1" applyFill="1" applyBorder="1" applyAlignment="1">
      <alignment horizontal="center" vertical="center" wrapText="1"/>
    </xf>
    <xf numFmtId="0" fontId="10" fillId="10" borderId="9" xfId="0" applyFont="1" applyFill="1" applyBorder="1" applyAlignment="1">
      <alignment horizontal="center" vertical="center" wrapText="1"/>
    </xf>
    <xf numFmtId="3" fontId="10" fillId="10" borderId="46"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4" fontId="10" fillId="10" borderId="46" xfId="0" applyNumberFormat="1" applyFont="1" applyFill="1" applyBorder="1" applyAlignment="1">
      <alignment horizontal="center" vertical="center" wrapText="1"/>
    </xf>
    <xf numFmtId="10" fontId="10" fillId="10" borderId="46" xfId="1" applyNumberFormat="1" applyFont="1" applyFill="1" applyBorder="1" applyAlignment="1">
      <alignment horizontal="center" vertical="center" wrapText="1"/>
    </xf>
    <xf numFmtId="2" fontId="2" fillId="0" borderId="0" xfId="0" applyNumberFormat="1" applyFont="1"/>
    <xf numFmtId="0" fontId="2" fillId="0" borderId="0" xfId="0" applyFont="1" applyBorder="1"/>
    <xf numFmtId="4" fontId="3" fillId="0" borderId="0" xfId="0" applyNumberFormat="1" applyFont="1"/>
    <xf numFmtId="164" fontId="3" fillId="0" borderId="0" xfId="1" applyNumberFormat="1" applyFont="1"/>
    <xf numFmtId="0" fontId="12" fillId="0" borderId="0" xfId="2" applyFont="1" applyAlignment="1">
      <alignment horizontal="left" vertical="center" wrapText="1"/>
    </xf>
    <xf numFmtId="0" fontId="12" fillId="0" borderId="0" xfId="2" applyFont="1" applyAlignment="1">
      <alignment horizontal="left" wrapText="1"/>
    </xf>
    <xf numFmtId="0" fontId="3" fillId="0" borderId="0" xfId="0" applyFont="1" applyAlignment="1">
      <alignment horizontal="left"/>
    </xf>
    <xf numFmtId="0" fontId="13" fillId="0" borderId="0" xfId="0" applyFont="1" applyAlignment="1">
      <alignment horizontal="left"/>
    </xf>
    <xf numFmtId="0" fontId="3" fillId="0" borderId="0" xfId="0" applyFont="1"/>
    <xf numFmtId="0" fontId="3" fillId="0" borderId="0" xfId="0" applyFont="1"/>
    <xf numFmtId="0" fontId="6" fillId="2" borderId="36"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38"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10" fillId="10" borderId="45" xfId="0" applyFont="1" applyFill="1" applyBorder="1" applyAlignment="1">
      <alignment horizontal="right" vertical="center" wrapText="1"/>
    </xf>
    <xf numFmtId="0" fontId="10" fillId="10" borderId="46" xfId="0" applyFont="1" applyFill="1" applyBorder="1" applyAlignment="1">
      <alignment horizontal="right" vertical="center" wrapText="1"/>
    </xf>
    <xf numFmtId="0" fontId="6" fillId="3" borderId="30" xfId="0" applyFont="1" applyFill="1" applyBorder="1" applyAlignment="1">
      <alignment horizontal="center" vertical="center"/>
    </xf>
    <xf numFmtId="0" fontId="6" fillId="3" borderId="37"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2" borderId="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4" fillId="3" borderId="1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2"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814917</xdr:colOff>
      <xdr:row>53</xdr:row>
      <xdr:rowOff>84667</xdr:rowOff>
    </xdr:from>
    <xdr:to>
      <xdr:col>10</xdr:col>
      <xdr:colOff>179916</xdr:colOff>
      <xdr:row>63</xdr:row>
      <xdr:rowOff>15875</xdr:rowOff>
    </xdr:to>
    <xdr:sp macro="" textlink="">
      <xdr:nvSpPr>
        <xdr:cNvPr id="2" name="TextBox 1"/>
        <xdr:cNvSpPr txBox="1"/>
      </xdr:nvSpPr>
      <xdr:spPr>
        <a:xfrm>
          <a:off x="814917" y="17239192"/>
          <a:ext cx="11614149" cy="193145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solidFill>
                <a:sysClr val="windowText" lastClr="000000"/>
              </a:solidFill>
            </a:rPr>
            <a:t> </a:t>
          </a:r>
          <a:r>
            <a:rPr lang="lv-LV" sz="1400">
              <a:solidFill>
                <a:sysClr val="windowText" lastClr="000000"/>
              </a:solidFill>
            </a:rPr>
            <a:t> </a:t>
          </a:r>
          <a:r>
            <a:rPr lang="lv-LV" sz="1400" b="1">
              <a:solidFill>
                <a:sysClr val="windowText" lastClr="000000"/>
              </a:solidFill>
            </a:rPr>
            <a:t>Ziņojumā </a:t>
          </a:r>
          <a:r>
            <a:rPr lang="lv-LV" sz="1400" b="1">
              <a:solidFill>
                <a:sysClr val="windowText" lastClr="000000"/>
              </a:solidFill>
              <a:effectLst/>
              <a:latin typeface="+mn-lt"/>
              <a:ea typeface="+mn-ea"/>
              <a:cs typeface="+mn-cs"/>
            </a:rPr>
            <a:t> turpmāk netiek iekļauta </a:t>
          </a:r>
          <a:r>
            <a:rPr lang="lv-LV" sz="1400" b="1">
              <a:solidFill>
                <a:sysClr val="windowText" lastClr="000000"/>
              </a:solidFill>
            </a:rPr>
            <a:t>informācija par</a:t>
          </a:r>
          <a:r>
            <a:rPr lang="lv-LV" sz="1400" b="1" baseline="0">
              <a:solidFill>
                <a:sysClr val="windowText" lastClr="000000"/>
              </a:solidFill>
            </a:rPr>
            <a:t> šādiem </a:t>
          </a:r>
          <a:r>
            <a:rPr lang="lv-LV" sz="1400" b="1">
              <a:solidFill>
                <a:sysClr val="windowText" lastClr="000000"/>
              </a:solidFill>
              <a:effectLst/>
              <a:latin typeface="+mn-lt"/>
              <a:ea typeface="+mn-ea"/>
              <a:cs typeface="+mn-cs"/>
            </a:rPr>
            <a:t>ES fondiem</a:t>
          </a:r>
          <a:r>
            <a:rPr lang="lv-LV" sz="1400" b="1" baseline="0">
              <a:solidFill>
                <a:sysClr val="windowText" lastClr="000000"/>
              </a:solidFill>
              <a:effectLst/>
              <a:latin typeface="+mn-lt"/>
              <a:ea typeface="+mn-ea"/>
              <a:cs typeface="+mn-cs"/>
            </a:rPr>
            <a:t> </a:t>
          </a:r>
          <a:r>
            <a:rPr lang="lv-LV" sz="1400" b="1">
              <a:solidFill>
                <a:sysClr val="windowText" lastClr="000000"/>
              </a:solidFill>
              <a:effectLst/>
              <a:latin typeface="+mn-lt"/>
              <a:ea typeface="+mn-ea"/>
              <a:cs typeface="+mn-cs"/>
            </a:rPr>
            <a:t>un citiem ES finanšu palīdzības instrumentiem</a:t>
          </a:r>
          <a:r>
            <a:rPr lang="lv-LV" sz="1400">
              <a:solidFill>
                <a:sysClr val="windowText" lastClr="000000"/>
              </a:solidFill>
              <a:effectLst/>
              <a:latin typeface="+mn-lt"/>
              <a:ea typeface="+mn-ea"/>
              <a:cs typeface="+mn-cs"/>
            </a:rPr>
            <a:t>, ņemot vērā, ka ziņojumi par konstatētajām neatbilstībām vairs netiek saņemti un/vai fonds/programma ir slēgta:</a:t>
          </a:r>
        </a:p>
        <a:p>
          <a:r>
            <a:rPr lang="lv-LV" sz="1400">
              <a:solidFill>
                <a:sysClr val="windowText" lastClr="000000"/>
              </a:solidFill>
              <a:effectLst/>
              <a:latin typeface="+mn-lt"/>
              <a:ea typeface="+mn-ea"/>
              <a:cs typeface="+mn-cs"/>
            </a:rPr>
            <a:t>-</a:t>
          </a:r>
          <a:r>
            <a:rPr lang="lv-LV" sz="1400" baseline="0">
              <a:solidFill>
                <a:sysClr val="windowText" lastClr="000000"/>
              </a:solidFill>
              <a:effectLst/>
              <a:latin typeface="+mn-lt"/>
              <a:ea typeface="+mn-ea"/>
              <a:cs typeface="+mn-cs"/>
            </a:rPr>
            <a:t> Eiropas Lauksaimniecības virzības un garantiju fonda Virzības daļa (ELVGF Virzības daļa;</a:t>
          </a:r>
        </a:p>
        <a:p>
          <a:r>
            <a:rPr lang="lv-LV" sz="1400" baseline="0">
              <a:solidFill>
                <a:sysClr val="windowText" lastClr="000000"/>
              </a:solidFill>
              <a:effectLst/>
              <a:latin typeface="+mn-lt"/>
              <a:ea typeface="+mn-ea"/>
              <a:cs typeface="+mn-cs"/>
            </a:rPr>
            <a:t>- Eiropas Lauksaimniecības virzības un garantiju fonda Garantiju daļa (ELVGF Garantiju daļa);</a:t>
          </a:r>
        </a:p>
        <a:p>
          <a:r>
            <a:rPr lang="lv-LV" sz="1400" baseline="0">
              <a:solidFill>
                <a:sysClr val="windowText" lastClr="000000"/>
              </a:solidFill>
              <a:effectLst/>
              <a:latin typeface="+mn-lt"/>
              <a:ea typeface="+mn-ea"/>
              <a:cs typeface="+mn-cs"/>
            </a:rPr>
            <a:t>- Eiropas Sociālais fonds (ESF);</a:t>
          </a:r>
        </a:p>
        <a:p>
          <a:r>
            <a:rPr lang="lv-LV" sz="1400" baseline="0">
              <a:solidFill>
                <a:sysClr val="windowText" lastClr="000000"/>
              </a:solidFill>
              <a:effectLst/>
              <a:latin typeface="+mn-lt"/>
              <a:ea typeface="+mn-ea"/>
              <a:cs typeface="+mn-cs"/>
            </a:rPr>
            <a:t>- Zivsaimniecības vadības finanšu instruments (ZVFI);</a:t>
          </a:r>
        </a:p>
        <a:p>
          <a:r>
            <a:rPr lang="lv-LV" sz="1400" baseline="0">
              <a:solidFill>
                <a:sysClr val="windowText" lastClr="000000"/>
              </a:solidFill>
              <a:effectLst/>
              <a:latin typeface="+mn-lt"/>
              <a:ea typeface="+mn-ea"/>
              <a:cs typeface="+mn-cs"/>
            </a:rPr>
            <a:t>- Eiropas Kopienas iniciatīvas (</a:t>
          </a:r>
          <a:r>
            <a:rPr lang="lv-LV" sz="1400">
              <a:solidFill>
                <a:sysClr val="windowText" lastClr="000000"/>
              </a:solidFill>
              <a:effectLst/>
              <a:latin typeface="+mn-lt"/>
              <a:ea typeface="+mn-ea"/>
              <a:cs typeface="+mn-cs"/>
            </a:rPr>
            <a:t>EQUAL programm</a:t>
          </a:r>
          <a:r>
            <a:rPr lang="lv-LV" sz="1400" baseline="0">
              <a:solidFill>
                <a:sysClr val="windowText" lastClr="000000"/>
              </a:solidFill>
              <a:effectLst/>
              <a:latin typeface="+mn-lt"/>
              <a:ea typeface="+mn-ea"/>
              <a:cs typeface="+mn-cs"/>
            </a:rPr>
            <a:t>a un INTERREG III programmas 2004.-2006.gadam);</a:t>
          </a:r>
        </a:p>
        <a:p>
          <a:r>
            <a:rPr lang="lv-LV" sz="1400" baseline="0">
              <a:solidFill>
                <a:sysClr val="windowText" lastClr="000000"/>
              </a:solidFill>
              <a:effectLst/>
              <a:latin typeface="+mn-lt"/>
              <a:ea typeface="+mn-ea"/>
              <a:cs typeface="+mn-cs"/>
            </a:rPr>
            <a:t>- Pirmsiestāšanās instrumenti (</a:t>
          </a:r>
          <a:r>
            <a:rPr lang="lv-LV" sz="1400">
              <a:solidFill>
                <a:sysClr val="windowText" lastClr="000000"/>
              </a:solidFill>
              <a:effectLst/>
              <a:latin typeface="+mn-lt"/>
              <a:ea typeface="+mn-ea"/>
              <a:cs typeface="+mn-cs"/>
            </a:rPr>
            <a:t>Phare, Pārejas un SAPARD programma).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74"/>
  <sheetViews>
    <sheetView tabSelected="1" topLeftCell="A37" zoomScale="60" zoomScaleNormal="60" workbookViewId="0">
      <pane xSplit="2" topLeftCell="C1" activePane="topRight" state="frozen"/>
      <selection pane="topRight" activeCell="A73" sqref="A73"/>
    </sheetView>
  </sheetViews>
  <sheetFormatPr defaultColWidth="11.875" defaultRowHeight="15.75" x14ac:dyDescent="0.25"/>
  <cols>
    <col min="1" max="1" width="12" style="2" bestFit="1" customWidth="1"/>
    <col min="2" max="2" width="33.75" style="2" customWidth="1"/>
    <col min="3" max="3" width="15.75" style="2" customWidth="1"/>
    <col min="4" max="4" width="15.25" style="2" customWidth="1"/>
    <col min="5" max="5" width="15.125" style="2" customWidth="1"/>
    <col min="6" max="6" width="16.25" style="2" bestFit="1" customWidth="1"/>
    <col min="7" max="7" width="16.625" style="2" bestFit="1" customWidth="1"/>
    <col min="8" max="13" width="12" style="2" bestFit="1" customWidth="1"/>
    <col min="14" max="14" width="16.375" style="2" customWidth="1"/>
    <col min="15" max="19" width="12" style="2" bestFit="1" customWidth="1"/>
    <col min="20" max="20" width="14.25" style="2" bestFit="1" customWidth="1"/>
    <col min="21" max="21" width="13.125" style="2" bestFit="1" customWidth="1"/>
    <col min="22" max="22" width="12" style="2" bestFit="1" customWidth="1"/>
    <col min="23" max="23" width="10.25" style="2" customWidth="1"/>
    <col min="24" max="24" width="13.875" style="2" customWidth="1"/>
    <col min="25" max="25" width="13" style="2" bestFit="1" customWidth="1"/>
    <col min="26" max="27" width="12" style="2" bestFit="1" customWidth="1"/>
    <col min="28" max="28" width="14.25" style="2" bestFit="1" customWidth="1"/>
    <col min="29" max="29" width="13.125" style="2" customWidth="1"/>
    <col min="30" max="30" width="13" style="2" bestFit="1" customWidth="1"/>
    <col min="31" max="31" width="11.25" style="2" customWidth="1"/>
    <col min="32" max="32" width="12.125" style="2" bestFit="1" customWidth="1"/>
    <col min="33" max="33" width="12" style="2" bestFit="1" customWidth="1"/>
    <col min="34" max="16384" width="11.875" style="2"/>
  </cols>
  <sheetData>
    <row r="1" spans="1:33"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6" customHeight="1" x14ac:dyDescent="0.25">
      <c r="A2" s="232" t="s">
        <v>118</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3"/>
      <c r="AC2" s="3"/>
      <c r="AD2" s="3"/>
      <c r="AE2" s="234" t="s">
        <v>113</v>
      </c>
      <c r="AF2" s="234"/>
      <c r="AG2" s="4"/>
    </row>
    <row r="3" spans="1:33" ht="16.5" thickBot="1" x14ac:dyDescent="0.3">
      <c r="A3" s="4"/>
      <c r="B3" s="4"/>
      <c r="C3" s="4"/>
      <c r="D3" s="4"/>
      <c r="E3" s="4"/>
      <c r="F3" s="4"/>
      <c r="G3" s="4"/>
      <c r="H3" s="4"/>
      <c r="I3" s="4"/>
      <c r="J3" s="4"/>
      <c r="K3" s="4"/>
      <c r="L3" s="4"/>
      <c r="M3" s="4"/>
      <c r="N3" s="4"/>
      <c r="O3" s="4"/>
      <c r="P3" s="4"/>
      <c r="Q3" s="4"/>
      <c r="R3" s="4"/>
      <c r="S3" s="4"/>
      <c r="T3" s="5"/>
      <c r="U3" s="4"/>
      <c r="V3" s="4"/>
      <c r="W3" s="4"/>
      <c r="X3" s="4"/>
      <c r="Y3" s="4"/>
      <c r="Z3" s="4"/>
      <c r="AA3" s="4"/>
      <c r="AB3" s="4"/>
      <c r="AC3" s="4"/>
      <c r="AD3" s="4"/>
      <c r="AE3" s="4"/>
      <c r="AF3" s="4"/>
      <c r="AG3" s="4"/>
    </row>
    <row r="4" spans="1:33" ht="16.5" thickBot="1" x14ac:dyDescent="0.3">
      <c r="A4" s="4"/>
      <c r="B4" s="4"/>
      <c r="C4" s="4"/>
      <c r="D4" s="4"/>
      <c r="E4" s="4"/>
      <c r="F4" s="4"/>
      <c r="G4" s="4"/>
      <c r="H4" s="4"/>
      <c r="I4" s="4"/>
      <c r="J4" s="4"/>
      <c r="K4" s="4"/>
      <c r="L4" s="4"/>
      <c r="M4" s="4"/>
      <c r="N4" s="4"/>
      <c r="O4" s="4"/>
      <c r="P4" s="4"/>
      <c r="Q4" s="4"/>
      <c r="R4" s="4"/>
      <c r="S4" s="4"/>
      <c r="T4" s="235" t="s">
        <v>0</v>
      </c>
      <c r="U4" s="236"/>
      <c r="V4" s="236"/>
      <c r="W4" s="236"/>
      <c r="X4" s="236"/>
      <c r="Y4" s="236"/>
      <c r="Z4" s="236"/>
      <c r="AA4" s="236"/>
      <c r="AB4" s="236"/>
      <c r="AC4" s="236"/>
      <c r="AD4" s="236"/>
      <c r="AE4" s="237"/>
      <c r="AF4" s="4"/>
      <c r="AG4" s="4"/>
    </row>
    <row r="5" spans="1:33" ht="16.149999999999999" customHeight="1" thickBot="1" x14ac:dyDescent="0.3">
      <c r="A5" s="238" t="s">
        <v>1</v>
      </c>
      <c r="B5" s="241" t="s">
        <v>2</v>
      </c>
      <c r="C5" s="242" t="s">
        <v>3</v>
      </c>
      <c r="D5" s="245" t="s">
        <v>4</v>
      </c>
      <c r="E5" s="245" t="s">
        <v>5</v>
      </c>
      <c r="F5" s="247" t="s">
        <v>6</v>
      </c>
      <c r="G5" s="247"/>
      <c r="H5" s="247"/>
      <c r="I5" s="247"/>
      <c r="J5" s="248"/>
      <c r="K5" s="249" t="s">
        <v>7</v>
      </c>
      <c r="L5" s="250"/>
      <c r="M5" s="251"/>
      <c r="N5" s="215" t="s">
        <v>8</v>
      </c>
      <c r="O5" s="216"/>
      <c r="P5" s="215" t="s">
        <v>9</v>
      </c>
      <c r="Q5" s="216"/>
      <c r="R5" s="220" t="s">
        <v>10</v>
      </c>
      <c r="S5" s="207" t="s">
        <v>11</v>
      </c>
      <c r="T5" s="252" t="s">
        <v>6</v>
      </c>
      <c r="U5" s="253"/>
      <c r="V5" s="253"/>
      <c r="W5" s="254"/>
      <c r="X5" s="252" t="s">
        <v>7</v>
      </c>
      <c r="Y5" s="253"/>
      <c r="Z5" s="253"/>
      <c r="AA5" s="253"/>
      <c r="AB5" s="252" t="s">
        <v>12</v>
      </c>
      <c r="AC5" s="253"/>
      <c r="AD5" s="253"/>
      <c r="AE5" s="254"/>
      <c r="AF5" s="255" t="s">
        <v>13</v>
      </c>
      <c r="AG5" s="256"/>
    </row>
    <row r="6" spans="1:33" ht="102.75" customHeight="1" x14ac:dyDescent="0.25">
      <c r="A6" s="239"/>
      <c r="B6" s="213"/>
      <c r="C6" s="243"/>
      <c r="D6" s="246"/>
      <c r="E6" s="246"/>
      <c r="F6" s="257" t="s">
        <v>14</v>
      </c>
      <c r="G6" s="258"/>
      <c r="H6" s="259" t="s">
        <v>15</v>
      </c>
      <c r="I6" s="262" t="s">
        <v>9</v>
      </c>
      <c r="J6" s="218"/>
      <c r="K6" s="257" t="s">
        <v>14</v>
      </c>
      <c r="L6" s="258"/>
      <c r="M6" s="207" t="s">
        <v>15</v>
      </c>
      <c r="N6" s="217"/>
      <c r="O6" s="218"/>
      <c r="P6" s="219"/>
      <c r="Q6" s="218"/>
      <c r="R6" s="221"/>
      <c r="S6" s="208"/>
      <c r="T6" s="6" t="s">
        <v>16</v>
      </c>
      <c r="U6" s="210" t="s">
        <v>17</v>
      </c>
      <c r="V6" s="211"/>
      <c r="W6" s="212" t="s">
        <v>18</v>
      </c>
      <c r="X6" s="6" t="s">
        <v>16</v>
      </c>
      <c r="Y6" s="210" t="s">
        <v>17</v>
      </c>
      <c r="Z6" s="211"/>
      <c r="AA6" s="212" t="s">
        <v>19</v>
      </c>
      <c r="AB6" s="6" t="s">
        <v>20</v>
      </c>
      <c r="AC6" s="210" t="s">
        <v>21</v>
      </c>
      <c r="AD6" s="211"/>
      <c r="AE6" s="212" t="s">
        <v>19</v>
      </c>
      <c r="AF6" s="226" t="s">
        <v>22</v>
      </c>
      <c r="AG6" s="227"/>
    </row>
    <row r="7" spans="1:33" ht="76.5" customHeight="1" x14ac:dyDescent="0.25">
      <c r="A7" s="239"/>
      <c r="B7" s="213"/>
      <c r="C7" s="243"/>
      <c r="D7" s="228" t="s">
        <v>23</v>
      </c>
      <c r="E7" s="228" t="s">
        <v>23</v>
      </c>
      <c r="F7" s="7" t="s">
        <v>24</v>
      </c>
      <c r="G7" s="8" t="s">
        <v>25</v>
      </c>
      <c r="H7" s="260"/>
      <c r="I7" s="9" t="s">
        <v>26</v>
      </c>
      <c r="J7" s="230" t="s">
        <v>27</v>
      </c>
      <c r="K7" s="7" t="s">
        <v>24</v>
      </c>
      <c r="L7" s="8" t="s">
        <v>25</v>
      </c>
      <c r="M7" s="208"/>
      <c r="N7" s="10" t="s">
        <v>28</v>
      </c>
      <c r="O7" s="230" t="s">
        <v>29</v>
      </c>
      <c r="P7" s="11" t="s">
        <v>26</v>
      </c>
      <c r="Q7" s="212" t="s">
        <v>27</v>
      </c>
      <c r="R7" s="231" t="s">
        <v>30</v>
      </c>
      <c r="S7" s="208"/>
      <c r="T7" s="205" t="s">
        <v>23</v>
      </c>
      <c r="U7" s="203" t="s">
        <v>23</v>
      </c>
      <c r="V7" s="203" t="s">
        <v>30</v>
      </c>
      <c r="W7" s="213"/>
      <c r="X7" s="205" t="s">
        <v>23</v>
      </c>
      <c r="Y7" s="203" t="s">
        <v>23</v>
      </c>
      <c r="Z7" s="203" t="s">
        <v>30</v>
      </c>
      <c r="AA7" s="213"/>
      <c r="AB7" s="200" t="s">
        <v>23</v>
      </c>
      <c r="AC7" s="202" t="s">
        <v>23</v>
      </c>
      <c r="AD7" s="203" t="s">
        <v>30</v>
      </c>
      <c r="AE7" s="213"/>
      <c r="AF7" s="10" t="s">
        <v>31</v>
      </c>
      <c r="AG7" s="224" t="s">
        <v>32</v>
      </c>
    </row>
    <row r="8" spans="1:33" ht="35.25" customHeight="1" x14ac:dyDescent="0.25">
      <c r="A8" s="240"/>
      <c r="B8" s="214"/>
      <c r="C8" s="244"/>
      <c r="D8" s="229"/>
      <c r="E8" s="229"/>
      <c r="F8" s="12" t="s">
        <v>23</v>
      </c>
      <c r="G8" s="12" t="s">
        <v>23</v>
      </c>
      <c r="H8" s="261"/>
      <c r="I8" s="13" t="s">
        <v>23</v>
      </c>
      <c r="J8" s="209"/>
      <c r="K8" s="12" t="s">
        <v>23</v>
      </c>
      <c r="L8" s="12" t="s">
        <v>23</v>
      </c>
      <c r="M8" s="209"/>
      <c r="N8" s="14" t="s">
        <v>23</v>
      </c>
      <c r="O8" s="209"/>
      <c r="P8" s="15" t="s">
        <v>23</v>
      </c>
      <c r="Q8" s="214"/>
      <c r="R8" s="221"/>
      <c r="S8" s="209"/>
      <c r="T8" s="206"/>
      <c r="U8" s="204"/>
      <c r="V8" s="204"/>
      <c r="W8" s="214"/>
      <c r="X8" s="206"/>
      <c r="Y8" s="204"/>
      <c r="Z8" s="204"/>
      <c r="AA8" s="214"/>
      <c r="AB8" s="201"/>
      <c r="AC8" s="202"/>
      <c r="AD8" s="204"/>
      <c r="AE8" s="214"/>
      <c r="AF8" s="16" t="s">
        <v>23</v>
      </c>
      <c r="AG8" s="225"/>
    </row>
    <row r="9" spans="1:33" s="27" customFormat="1" ht="25.5" x14ac:dyDescent="0.2">
      <c r="A9" s="17">
        <v>1</v>
      </c>
      <c r="B9" s="18">
        <v>2</v>
      </c>
      <c r="C9" s="17">
        <v>3</v>
      </c>
      <c r="D9" s="19">
        <v>4</v>
      </c>
      <c r="E9" s="19">
        <v>5</v>
      </c>
      <c r="F9" s="20">
        <v>6</v>
      </c>
      <c r="G9" s="19">
        <v>7</v>
      </c>
      <c r="H9" s="19">
        <v>8</v>
      </c>
      <c r="I9" s="20" t="s">
        <v>33</v>
      </c>
      <c r="J9" s="21" t="s">
        <v>34</v>
      </c>
      <c r="K9" s="20">
        <v>11</v>
      </c>
      <c r="L9" s="19">
        <v>12</v>
      </c>
      <c r="M9" s="22">
        <v>13</v>
      </c>
      <c r="N9" s="17" t="s">
        <v>35</v>
      </c>
      <c r="O9" s="22" t="s">
        <v>36</v>
      </c>
      <c r="P9" s="17" t="s">
        <v>37</v>
      </c>
      <c r="Q9" s="23" t="s">
        <v>38</v>
      </c>
      <c r="R9" s="17" t="s">
        <v>39</v>
      </c>
      <c r="S9" s="22" t="s">
        <v>40</v>
      </c>
      <c r="T9" s="17">
        <v>20</v>
      </c>
      <c r="U9" s="19">
        <v>21</v>
      </c>
      <c r="V9" s="19" t="s">
        <v>41</v>
      </c>
      <c r="W9" s="22">
        <v>23</v>
      </c>
      <c r="X9" s="17">
        <v>24</v>
      </c>
      <c r="Y9" s="19">
        <v>25</v>
      </c>
      <c r="Z9" s="19" t="s">
        <v>42</v>
      </c>
      <c r="AA9" s="18">
        <v>27</v>
      </c>
      <c r="AB9" s="24" t="s">
        <v>43</v>
      </c>
      <c r="AC9" s="18" t="s">
        <v>44</v>
      </c>
      <c r="AD9" s="18" t="s">
        <v>45</v>
      </c>
      <c r="AE9" s="22" t="s">
        <v>46</v>
      </c>
      <c r="AF9" s="25">
        <v>32</v>
      </c>
      <c r="AG9" s="26">
        <v>33</v>
      </c>
    </row>
    <row r="10" spans="1:33" ht="28.5" x14ac:dyDescent="0.25">
      <c r="A10" s="28">
        <v>1</v>
      </c>
      <c r="B10" s="29" t="s">
        <v>47</v>
      </c>
      <c r="C10" s="28"/>
      <c r="D10" s="30"/>
      <c r="E10" s="31">
        <f>SUM(E11:E11)</f>
        <v>0</v>
      </c>
      <c r="F10" s="32">
        <f>SUM(F11:F11)</f>
        <v>0</v>
      </c>
      <c r="G10" s="31">
        <f>SUM(G11:G11)</f>
        <v>0</v>
      </c>
      <c r="H10" s="30">
        <f>SUM(H11:H11)</f>
        <v>0</v>
      </c>
      <c r="I10" s="33">
        <f t="shared" ref="I10:I33" si="0">(F10+G10)/$N$43*100%</f>
        <v>0</v>
      </c>
      <c r="J10" s="34">
        <f t="shared" ref="J10:J26" si="1">H10/$O$43*100%</f>
        <v>0</v>
      </c>
      <c r="K10" s="32">
        <f>SUM(K11:K11)</f>
        <v>0</v>
      </c>
      <c r="L10" s="31">
        <f>SUM(L11:L11)</f>
        <v>0</v>
      </c>
      <c r="M10" s="35">
        <f>SUM(M11:M11)</f>
        <v>0</v>
      </c>
      <c r="N10" s="36">
        <f>SUM(N11:N11)</f>
        <v>0</v>
      </c>
      <c r="O10" s="35">
        <f>SUM(O11:O11)</f>
        <v>0</v>
      </c>
      <c r="P10" s="37">
        <f>N10/$N$43</f>
        <v>0</v>
      </c>
      <c r="Q10" s="38">
        <f t="shared" ref="Q10:Q24" si="2">O10/$O$43*100%</f>
        <v>0</v>
      </c>
      <c r="R10" s="39" t="e">
        <f>N10/E10*100%</f>
        <v>#DIV/0!</v>
      </c>
      <c r="S10" s="40" t="e">
        <f>N10/O10</f>
        <v>#DIV/0!</v>
      </c>
      <c r="T10" s="36">
        <f>SUM(T11:T11)</f>
        <v>0</v>
      </c>
      <c r="U10" s="31">
        <f>SUM(U11:U11)</f>
        <v>0</v>
      </c>
      <c r="V10" s="41" t="e">
        <f t="shared" ref="V10:V11" si="3">U10/T10*100%</f>
        <v>#DIV/0!</v>
      </c>
      <c r="W10" s="42">
        <f>SUM(W11:W11)</f>
        <v>0</v>
      </c>
      <c r="X10" s="36">
        <f>SUM(X11:X11)</f>
        <v>0</v>
      </c>
      <c r="Y10" s="31">
        <f>SUM(Y11:Y11)</f>
        <v>0</v>
      </c>
      <c r="Z10" s="41" t="e">
        <f>Y10/X10</f>
        <v>#DIV/0!</v>
      </c>
      <c r="AA10" s="43">
        <f>SUM(AA11:AA11)</f>
        <v>0</v>
      </c>
      <c r="AB10" s="44">
        <f>SUM(AB11:AB11)</f>
        <v>0</v>
      </c>
      <c r="AC10" s="45">
        <f>SUM(AC11:AC11)</f>
        <v>0</v>
      </c>
      <c r="AD10" s="46" t="e">
        <f>AC10/AB10*100%</f>
        <v>#DIV/0!</v>
      </c>
      <c r="AE10" s="35">
        <f>SUM(AE11:AE11)</f>
        <v>0</v>
      </c>
      <c r="AF10" s="36">
        <f>SUM(AF11:AF11)</f>
        <v>0</v>
      </c>
      <c r="AG10" s="42">
        <f>SUM(AG11:AG11)</f>
        <v>0</v>
      </c>
    </row>
    <row r="11" spans="1:33" ht="30" x14ac:dyDescent="0.25">
      <c r="A11" s="47" t="s">
        <v>48</v>
      </c>
      <c r="B11" s="48" t="s">
        <v>49</v>
      </c>
      <c r="C11" s="47" t="s">
        <v>50</v>
      </c>
      <c r="D11" s="49" t="s">
        <v>50</v>
      </c>
      <c r="E11" s="50"/>
      <c r="F11" s="51"/>
      <c r="G11" s="50"/>
      <c r="H11" s="49"/>
      <c r="I11" s="52">
        <f t="shared" si="0"/>
        <v>0</v>
      </c>
      <c r="J11" s="53">
        <f t="shared" si="1"/>
        <v>0</v>
      </c>
      <c r="K11" s="51"/>
      <c r="L11" s="54"/>
      <c r="M11" s="55"/>
      <c r="N11" s="56">
        <f t="shared" ref="N11:N12" si="4">F11+G11+K11+L11</f>
        <v>0</v>
      </c>
      <c r="O11" s="55">
        <f t="shared" ref="O11:O12" si="5">H11+M11</f>
        <v>0</v>
      </c>
      <c r="P11" s="57">
        <f>N11/$N$43</f>
        <v>0</v>
      </c>
      <c r="Q11" s="58">
        <f t="shared" si="2"/>
        <v>0</v>
      </c>
      <c r="R11" s="59" t="e">
        <f>N11/E11*100%</f>
        <v>#DIV/0!</v>
      </c>
      <c r="S11" s="60" t="e">
        <f>N11/O11</f>
        <v>#DIV/0!</v>
      </c>
      <c r="T11" s="56"/>
      <c r="U11" s="54"/>
      <c r="V11" s="61" t="e">
        <f t="shared" si="3"/>
        <v>#DIV/0!</v>
      </c>
      <c r="W11" s="62"/>
      <c r="X11" s="56"/>
      <c r="Y11" s="54"/>
      <c r="Z11" s="61" t="e">
        <f>Y11/X11</f>
        <v>#DIV/0!</v>
      </c>
      <c r="AA11" s="63"/>
      <c r="AB11" s="64">
        <f t="shared" ref="AB11:AC12" si="6">T11+X11</f>
        <v>0</v>
      </c>
      <c r="AC11" s="65">
        <f t="shared" si="6"/>
        <v>0</v>
      </c>
      <c r="AD11" s="66" t="e">
        <f>AC11/AB11*100%</f>
        <v>#DIV/0!</v>
      </c>
      <c r="AE11" s="55">
        <f t="shared" ref="AE11:AE12" si="7">W11+AA11</f>
        <v>0</v>
      </c>
      <c r="AF11" s="67"/>
      <c r="AG11" s="68"/>
    </row>
    <row r="12" spans="1:33" ht="28.5" x14ac:dyDescent="0.25">
      <c r="A12" s="28">
        <v>2</v>
      </c>
      <c r="B12" s="29" t="s">
        <v>51</v>
      </c>
      <c r="C12" s="69"/>
      <c r="D12" s="31"/>
      <c r="E12" s="31"/>
      <c r="F12" s="32"/>
      <c r="G12" s="31"/>
      <c r="H12" s="30"/>
      <c r="I12" s="33">
        <f t="shared" si="0"/>
        <v>0</v>
      </c>
      <c r="J12" s="34">
        <f t="shared" si="1"/>
        <v>0</v>
      </c>
      <c r="K12" s="32"/>
      <c r="L12" s="31"/>
      <c r="M12" s="35"/>
      <c r="N12" s="36">
        <f t="shared" si="4"/>
        <v>0</v>
      </c>
      <c r="O12" s="35">
        <f t="shared" si="5"/>
        <v>0</v>
      </c>
      <c r="P12" s="37">
        <f t="shared" ref="P12:Q27" si="8">N12/$N$43*100%</f>
        <v>0</v>
      </c>
      <c r="Q12" s="38">
        <f t="shared" si="2"/>
        <v>0</v>
      </c>
      <c r="R12" s="39" t="s">
        <v>52</v>
      </c>
      <c r="S12" s="40" t="s">
        <v>52</v>
      </c>
      <c r="T12" s="36"/>
      <c r="U12" s="31"/>
      <c r="V12" s="41"/>
      <c r="W12" s="42"/>
      <c r="X12" s="36"/>
      <c r="Y12" s="31"/>
      <c r="Z12" s="41"/>
      <c r="AA12" s="43"/>
      <c r="AB12" s="44">
        <f t="shared" si="6"/>
        <v>0</v>
      </c>
      <c r="AC12" s="45">
        <f t="shared" si="6"/>
        <v>0</v>
      </c>
      <c r="AD12" s="46"/>
      <c r="AE12" s="35">
        <f t="shared" si="7"/>
        <v>0</v>
      </c>
      <c r="AF12" s="36"/>
      <c r="AG12" s="42"/>
    </row>
    <row r="13" spans="1:33" ht="28.5" x14ac:dyDescent="0.25">
      <c r="A13" s="28">
        <v>3</v>
      </c>
      <c r="B13" s="29" t="s">
        <v>53</v>
      </c>
      <c r="C13" s="69">
        <f t="shared" ref="C13:H13" si="9">C14+C18</f>
        <v>1018</v>
      </c>
      <c r="D13" s="31">
        <f t="shared" si="9"/>
        <v>718339770.12999988</v>
      </c>
      <c r="E13" s="31">
        <f t="shared" si="9"/>
        <v>823086383.08999991</v>
      </c>
      <c r="F13" s="32">
        <f t="shared" si="9"/>
        <v>9180388.4199999999</v>
      </c>
      <c r="G13" s="31">
        <f t="shared" si="9"/>
        <v>2676036.8899999997</v>
      </c>
      <c r="H13" s="30">
        <f t="shared" si="9"/>
        <v>224</v>
      </c>
      <c r="I13" s="33">
        <f t="shared" si="0"/>
        <v>0.44610916287101587</v>
      </c>
      <c r="J13" s="34">
        <f t="shared" si="1"/>
        <v>0.10433162552398696</v>
      </c>
      <c r="K13" s="32">
        <f>K14+K18</f>
        <v>331983.12000000005</v>
      </c>
      <c r="L13" s="31">
        <f>L14+L18</f>
        <v>2800042.2600000002</v>
      </c>
      <c r="M13" s="35">
        <f>M14+M18</f>
        <v>892</v>
      </c>
      <c r="N13" s="36">
        <f>N14+N18</f>
        <v>14988450.690000001</v>
      </c>
      <c r="O13" s="35">
        <f>O14+O18</f>
        <v>1116</v>
      </c>
      <c r="P13" s="37">
        <f>N13/$N$43*100%</f>
        <v>0.56395456600311533</v>
      </c>
      <c r="Q13" s="38">
        <f t="shared" si="2"/>
        <v>0.51979506287843502</v>
      </c>
      <c r="R13" s="39">
        <f t="shared" ref="R13:R26" si="10">N13/E13*100%</f>
        <v>1.8210057896634036E-2</v>
      </c>
      <c r="S13" s="40">
        <f t="shared" ref="S13:S31" si="11">N13/O13</f>
        <v>13430.511370967743</v>
      </c>
      <c r="T13" s="36">
        <f>T14+T18</f>
        <v>9906334.6600000001</v>
      </c>
      <c r="U13" s="31">
        <f>U14+U18</f>
        <v>7238648.6600000001</v>
      </c>
      <c r="V13" s="41">
        <f t="shared" ref="V13:V20" si="12">U13/T13*100%</f>
        <v>0.73070907741774194</v>
      </c>
      <c r="W13" s="42">
        <f>W14+W18</f>
        <v>181</v>
      </c>
      <c r="X13" s="36">
        <f>X14+X18</f>
        <v>5082116.0299999993</v>
      </c>
      <c r="Y13" s="31">
        <f>Y14+Y18</f>
        <v>3430168.3500000006</v>
      </c>
      <c r="Z13" s="41">
        <f>Y13/X13</f>
        <v>0.67494884606166716</v>
      </c>
      <c r="AA13" s="43">
        <f>AA14+AA18</f>
        <v>796</v>
      </c>
      <c r="AB13" s="44">
        <f>AB14+AB18</f>
        <v>14988450.690000001</v>
      </c>
      <c r="AC13" s="45">
        <f>AC14+AC18</f>
        <v>10668817.01</v>
      </c>
      <c r="AD13" s="46">
        <f t="shared" ref="AD13:AD26" si="13">AC13/AB13*100%</f>
        <v>0.71180252253276743</v>
      </c>
      <c r="AE13" s="35">
        <f>AE14+AE18</f>
        <v>977</v>
      </c>
      <c r="AF13" s="36">
        <f>AF14+AF18</f>
        <v>3912947.7100000009</v>
      </c>
      <c r="AG13" s="42">
        <f>AG14+AG18</f>
        <v>12</v>
      </c>
    </row>
    <row r="14" spans="1:33" x14ac:dyDescent="0.25">
      <c r="A14" s="47" t="s">
        <v>54</v>
      </c>
      <c r="B14" s="70" t="s">
        <v>55</v>
      </c>
      <c r="C14" s="71">
        <f t="shared" ref="C14:H14" si="14">SUM(C15:C17)</f>
        <v>1014</v>
      </c>
      <c r="D14" s="72">
        <f t="shared" si="14"/>
        <v>663859961.63999987</v>
      </c>
      <c r="E14" s="72">
        <f t="shared" si="14"/>
        <v>549698056.28999996</v>
      </c>
      <c r="F14" s="73">
        <f t="shared" si="14"/>
        <v>9094718.5999999996</v>
      </c>
      <c r="G14" s="72">
        <f t="shared" si="14"/>
        <v>2666771.0099999998</v>
      </c>
      <c r="H14" s="74">
        <f t="shared" si="14"/>
        <v>206</v>
      </c>
      <c r="I14" s="75">
        <f t="shared" si="0"/>
        <v>0.44253711779450761</v>
      </c>
      <c r="J14" s="76">
        <f t="shared" si="1"/>
        <v>9.5947834187238012E-2</v>
      </c>
      <c r="K14" s="73">
        <f>SUM(K15:K17)</f>
        <v>264229.10000000003</v>
      </c>
      <c r="L14" s="72">
        <f>SUM(L15:L17)</f>
        <v>2703387.06</v>
      </c>
      <c r="M14" s="77">
        <f>SUM(M15:M17)</f>
        <v>687</v>
      </c>
      <c r="N14" s="78">
        <f>SUM(N15:N17)</f>
        <v>14729105.770000001</v>
      </c>
      <c r="O14" s="77">
        <f>SUM(O15:O17)</f>
        <v>893</v>
      </c>
      <c r="P14" s="79">
        <f t="shared" si="8"/>
        <v>0.55419646926391775</v>
      </c>
      <c r="Q14" s="80">
        <f t="shared" si="2"/>
        <v>0.41592920353982299</v>
      </c>
      <c r="R14" s="81">
        <f t="shared" si="10"/>
        <v>2.6794902404074502E-2</v>
      </c>
      <c r="S14" s="82">
        <f t="shared" si="11"/>
        <v>16493.95942889138</v>
      </c>
      <c r="T14" s="78">
        <f>SUM(T15:T17)</f>
        <v>9811398.9600000009</v>
      </c>
      <c r="U14" s="72">
        <f>SUM(U15:U17)</f>
        <v>7235308.2700000005</v>
      </c>
      <c r="V14" s="83">
        <f t="shared" si="12"/>
        <v>0.73743900329581535</v>
      </c>
      <c r="W14" s="84">
        <f>SUM(W15:W17)</f>
        <v>169</v>
      </c>
      <c r="X14" s="78">
        <f>SUM(X15:X17)</f>
        <v>4917706.8099999996</v>
      </c>
      <c r="Y14" s="72">
        <f>SUM(Y15:Y17)</f>
        <v>3276276.8900000006</v>
      </c>
      <c r="Z14" s="83">
        <f>Y14/X14</f>
        <v>0.66622045936894736</v>
      </c>
      <c r="AA14" s="85">
        <f>SUM(AA15:AA17)</f>
        <v>612</v>
      </c>
      <c r="AB14" s="86">
        <f>SUM(AB15:AB17)</f>
        <v>14729105.770000001</v>
      </c>
      <c r="AC14" s="87">
        <f>SUM(AC15:AC17)</f>
        <v>10511585.16</v>
      </c>
      <c r="AD14" s="88">
        <f t="shared" si="13"/>
        <v>0.71366078322350179</v>
      </c>
      <c r="AE14" s="77">
        <f>SUM(AE15:AE17)</f>
        <v>781</v>
      </c>
      <c r="AF14" s="89">
        <f>SUM(AF15:AF17)</f>
        <v>3781663.4400000009</v>
      </c>
      <c r="AG14" s="90"/>
    </row>
    <row r="15" spans="1:33" ht="30" x14ac:dyDescent="0.25">
      <c r="A15" s="47" t="s">
        <v>56</v>
      </c>
      <c r="B15" s="48" t="s">
        <v>57</v>
      </c>
      <c r="C15" s="91">
        <v>867</v>
      </c>
      <c r="D15" s="50">
        <v>250438776.95999998</v>
      </c>
      <c r="E15" s="50">
        <v>314924791.5</v>
      </c>
      <c r="F15" s="92">
        <v>4557520.57</v>
      </c>
      <c r="G15" s="93">
        <v>532382.98</v>
      </c>
      <c r="H15" s="94">
        <v>28</v>
      </c>
      <c r="I15" s="52">
        <f t="shared" si="0"/>
        <v>0.19151241225039289</v>
      </c>
      <c r="J15" s="53">
        <f t="shared" si="1"/>
        <v>1.304145319049837E-2</v>
      </c>
      <c r="K15" s="92">
        <v>95262.5</v>
      </c>
      <c r="L15" s="93">
        <v>781708.72</v>
      </c>
      <c r="M15" s="95">
        <v>283</v>
      </c>
      <c r="N15" s="96">
        <f>F15+G15+K15+L15</f>
        <v>5966874.7700000005</v>
      </c>
      <c r="O15" s="55">
        <f>H15+M15</f>
        <v>311</v>
      </c>
      <c r="P15" s="57">
        <f t="shared" si="8"/>
        <v>0.22450927990545289</v>
      </c>
      <c r="Q15" s="58">
        <f t="shared" si="2"/>
        <v>0.14485328365160691</v>
      </c>
      <c r="R15" s="59">
        <f t="shared" si="10"/>
        <v>1.8946983314903618E-2</v>
      </c>
      <c r="S15" s="60">
        <f t="shared" si="11"/>
        <v>19186.092508038586</v>
      </c>
      <c r="T15" s="96">
        <v>5089903.5500000007</v>
      </c>
      <c r="U15" s="93">
        <v>4256513.6900000004</v>
      </c>
      <c r="V15" s="97">
        <f t="shared" si="12"/>
        <v>0.83626608013033954</v>
      </c>
      <c r="W15" s="98">
        <v>20</v>
      </c>
      <c r="X15" s="96">
        <v>876971.22000000009</v>
      </c>
      <c r="Y15" s="93">
        <v>726306.89</v>
      </c>
      <c r="Z15" s="97">
        <f t="shared" ref="Z15:Z26" si="15">Y15/X15*100%</f>
        <v>0.8281992309850259</v>
      </c>
      <c r="AA15" s="99">
        <v>279</v>
      </c>
      <c r="AB15" s="100">
        <f t="shared" ref="AB15:AC17" si="16">T15+X15</f>
        <v>5966874.7700000005</v>
      </c>
      <c r="AC15" s="65">
        <f t="shared" si="16"/>
        <v>4982820.58</v>
      </c>
      <c r="AD15" s="66">
        <f t="shared" si="13"/>
        <v>0.8350804687660639</v>
      </c>
      <c r="AE15" s="55">
        <f>W15+AA15</f>
        <v>299</v>
      </c>
      <c r="AF15" s="67">
        <v>3781663.4400000009</v>
      </c>
      <c r="AG15" s="68">
        <v>20</v>
      </c>
    </row>
    <row r="16" spans="1:33" ht="30" x14ac:dyDescent="0.25">
      <c r="A16" s="47" t="s">
        <v>58</v>
      </c>
      <c r="B16" s="48" t="s">
        <v>59</v>
      </c>
      <c r="C16" s="91">
        <v>146</v>
      </c>
      <c r="D16" s="93">
        <v>399518985.05999988</v>
      </c>
      <c r="E16" s="50">
        <v>207984932.69999999</v>
      </c>
      <c r="F16" s="92">
        <v>4115280.91</v>
      </c>
      <c r="G16" s="93">
        <v>2078515.16</v>
      </c>
      <c r="H16" s="94">
        <v>162</v>
      </c>
      <c r="I16" s="52">
        <f t="shared" si="0"/>
        <v>0.23304740742144384</v>
      </c>
      <c r="J16" s="53">
        <f t="shared" si="1"/>
        <v>7.5454122030740561E-2</v>
      </c>
      <c r="K16" s="92">
        <v>151416.95000000001</v>
      </c>
      <c r="L16" s="93">
        <v>1911464.97</v>
      </c>
      <c r="M16" s="95">
        <v>371</v>
      </c>
      <c r="N16" s="96">
        <f>F16+G16+K16+L16</f>
        <v>8256677.9900000002</v>
      </c>
      <c r="O16" s="55">
        <f>H16+M16</f>
        <v>533</v>
      </c>
      <c r="P16" s="57">
        <f t="shared" si="8"/>
        <v>0.31066528147466083</v>
      </c>
      <c r="Q16" s="58">
        <f t="shared" si="2"/>
        <v>0.24825337680484397</v>
      </c>
      <c r="R16" s="59">
        <f t="shared" si="10"/>
        <v>3.9698442972835604E-2</v>
      </c>
      <c r="S16" s="60">
        <f t="shared" si="11"/>
        <v>15490.953076923077</v>
      </c>
      <c r="T16" s="96">
        <v>4243705.42</v>
      </c>
      <c r="U16" s="93">
        <v>2978794.58</v>
      </c>
      <c r="V16" s="97">
        <f t="shared" si="12"/>
        <v>0.70193245882745559</v>
      </c>
      <c r="W16" s="98">
        <v>149</v>
      </c>
      <c r="X16" s="96">
        <v>4012972.57</v>
      </c>
      <c r="Y16" s="93">
        <v>2539326.3200000003</v>
      </c>
      <c r="Z16" s="97">
        <f t="shared" si="15"/>
        <v>0.63277938627923402</v>
      </c>
      <c r="AA16" s="99">
        <v>320</v>
      </c>
      <c r="AB16" s="100">
        <f t="shared" si="16"/>
        <v>8256677.9900000002</v>
      </c>
      <c r="AC16" s="65">
        <f t="shared" si="16"/>
        <v>5518120.9000000004</v>
      </c>
      <c r="AD16" s="66">
        <f t="shared" si="13"/>
        <v>0.66832216379071852</v>
      </c>
      <c r="AE16" s="55">
        <f>W16+AA16</f>
        <v>469</v>
      </c>
      <c r="AF16" s="67">
        <v>0</v>
      </c>
      <c r="AG16" s="68">
        <v>0</v>
      </c>
    </row>
    <row r="17" spans="1:33" x14ac:dyDescent="0.25">
      <c r="A17" s="47" t="s">
        <v>60</v>
      </c>
      <c r="B17" s="48" t="s">
        <v>61</v>
      </c>
      <c r="C17" s="91">
        <v>1</v>
      </c>
      <c r="D17" s="50">
        <v>13902199.620000005</v>
      </c>
      <c r="E17" s="50">
        <v>26788332.09</v>
      </c>
      <c r="F17" s="51">
        <v>421917.12</v>
      </c>
      <c r="G17" s="93">
        <v>55872.87</v>
      </c>
      <c r="H17" s="94">
        <v>16</v>
      </c>
      <c r="I17" s="52">
        <f t="shared" si="0"/>
        <v>1.7977298122670928E-2</v>
      </c>
      <c r="J17" s="53">
        <f t="shared" si="1"/>
        <v>7.4522589659990687E-3</v>
      </c>
      <c r="K17" s="92">
        <v>17549.650000000001</v>
      </c>
      <c r="L17" s="93">
        <v>10213.370000000001</v>
      </c>
      <c r="M17" s="95">
        <v>33</v>
      </c>
      <c r="N17" s="56">
        <f>F17+G17+K17+L17</f>
        <v>505553.01</v>
      </c>
      <c r="O17" s="55">
        <f>H17+M17</f>
        <v>49</v>
      </c>
      <c r="P17" s="57">
        <f t="shared" si="8"/>
        <v>1.9021907883804007E-2</v>
      </c>
      <c r="Q17" s="58">
        <f t="shared" si="2"/>
        <v>2.2822543083372147E-2</v>
      </c>
      <c r="R17" s="59">
        <f t="shared" si="10"/>
        <v>1.8872134640615469E-2</v>
      </c>
      <c r="S17" s="60">
        <f t="shared" si="11"/>
        <v>10317.408367346939</v>
      </c>
      <c r="T17" s="56">
        <v>477789.99</v>
      </c>
      <c r="U17" s="50">
        <v>0</v>
      </c>
      <c r="V17" s="61">
        <f t="shared" si="12"/>
        <v>0</v>
      </c>
      <c r="W17" s="101">
        <v>0</v>
      </c>
      <c r="X17" s="56">
        <v>27763.02</v>
      </c>
      <c r="Y17" s="50">
        <v>10643.68</v>
      </c>
      <c r="Z17" s="61">
        <f t="shared" si="15"/>
        <v>0.38337616008633069</v>
      </c>
      <c r="AA17" s="102">
        <v>13</v>
      </c>
      <c r="AB17" s="64">
        <f t="shared" si="16"/>
        <v>505553.01</v>
      </c>
      <c r="AC17" s="65">
        <f t="shared" si="16"/>
        <v>10643.68</v>
      </c>
      <c r="AD17" s="66">
        <f t="shared" si="13"/>
        <v>2.1053538975072072E-2</v>
      </c>
      <c r="AE17" s="55">
        <f>W17+AA17</f>
        <v>13</v>
      </c>
      <c r="AF17" s="67">
        <v>0</v>
      </c>
      <c r="AG17" s="68">
        <v>0</v>
      </c>
    </row>
    <row r="18" spans="1:33" x14ac:dyDescent="0.25">
      <c r="A18" s="47" t="s">
        <v>62</v>
      </c>
      <c r="B18" s="70" t="s">
        <v>63</v>
      </c>
      <c r="C18" s="71">
        <f t="shared" ref="C18:H18" si="17">SUM(C19:C20)</f>
        <v>4</v>
      </c>
      <c r="D18" s="72">
        <f t="shared" si="17"/>
        <v>54479808.489999995</v>
      </c>
      <c r="E18" s="72">
        <f t="shared" si="17"/>
        <v>273388326.80000001</v>
      </c>
      <c r="F18" s="73">
        <f t="shared" si="17"/>
        <v>85669.820000000051</v>
      </c>
      <c r="G18" s="72">
        <f t="shared" si="17"/>
        <v>9265.8799999999992</v>
      </c>
      <c r="H18" s="74">
        <f t="shared" si="17"/>
        <v>18</v>
      </c>
      <c r="I18" s="75">
        <f t="shared" si="0"/>
        <v>3.572045076508303E-3</v>
      </c>
      <c r="J18" s="76">
        <f t="shared" si="1"/>
        <v>8.3837913367489515E-3</v>
      </c>
      <c r="K18" s="73">
        <f>SUM(K19:K20)</f>
        <v>67754.02</v>
      </c>
      <c r="L18" s="72">
        <f>SUM(L19:L20)</f>
        <v>96655.2</v>
      </c>
      <c r="M18" s="77">
        <f>SUM(M19:M20)</f>
        <v>205</v>
      </c>
      <c r="N18" s="78">
        <f>SUM(N19:N20)</f>
        <v>259344.92000000004</v>
      </c>
      <c r="O18" s="77">
        <f>SUM(O19:O20)</f>
        <v>223</v>
      </c>
      <c r="P18" s="79">
        <f t="shared" si="8"/>
        <v>9.7580967391975755E-3</v>
      </c>
      <c r="Q18" s="80">
        <f t="shared" si="2"/>
        <v>0.10386585933861202</v>
      </c>
      <c r="R18" s="81">
        <f t="shared" si="10"/>
        <v>9.4863201745159522E-4</v>
      </c>
      <c r="S18" s="82">
        <f t="shared" si="11"/>
        <v>1162.9817040358746</v>
      </c>
      <c r="T18" s="78">
        <f>SUM(T19:T20)</f>
        <v>94935.7</v>
      </c>
      <c r="U18" s="72">
        <f>SUM(U19:U20)</f>
        <v>3340.39</v>
      </c>
      <c r="V18" s="83">
        <f t="shared" si="12"/>
        <v>3.5185815241263296E-2</v>
      </c>
      <c r="W18" s="84">
        <f>SUM(W19:W20)</f>
        <v>12</v>
      </c>
      <c r="X18" s="78">
        <f>SUM(X19:X20)</f>
        <v>164409.22</v>
      </c>
      <c r="Y18" s="72">
        <f>SUM(Y19:Y20)</f>
        <v>153891.46</v>
      </c>
      <c r="Z18" s="83">
        <f t="shared" si="15"/>
        <v>0.93602694544746334</v>
      </c>
      <c r="AA18" s="85">
        <f>SUM(AA19:AA20)</f>
        <v>184</v>
      </c>
      <c r="AB18" s="86">
        <f>SUM(AB19:AB20)</f>
        <v>259344.92</v>
      </c>
      <c r="AC18" s="87">
        <f>SUM(AC19:AC20)</f>
        <v>157231.85</v>
      </c>
      <c r="AD18" s="88">
        <f t="shared" si="13"/>
        <v>0.60626539359244047</v>
      </c>
      <c r="AE18" s="77">
        <f>SUM(AE19:AE20)</f>
        <v>196</v>
      </c>
      <c r="AF18" s="89">
        <f>SUM(AF19:AF20)</f>
        <v>131284.26999999999</v>
      </c>
      <c r="AG18" s="90">
        <f>SUM(AG19:AG20)</f>
        <v>12</v>
      </c>
    </row>
    <row r="19" spans="1:33" ht="30" x14ac:dyDescent="0.25">
      <c r="A19" s="47" t="s">
        <v>64</v>
      </c>
      <c r="B19" s="48" t="s">
        <v>65</v>
      </c>
      <c r="C19" s="91">
        <v>4</v>
      </c>
      <c r="D19" s="50">
        <v>52290832.459999993</v>
      </c>
      <c r="E19" s="50">
        <v>273388326.80000001</v>
      </c>
      <c r="F19" s="51">
        <v>1589.2400000000489</v>
      </c>
      <c r="G19" s="93">
        <v>1751.15</v>
      </c>
      <c r="H19" s="94">
        <v>12</v>
      </c>
      <c r="I19" s="52">
        <f t="shared" si="0"/>
        <v>1.2568531809548715E-4</v>
      </c>
      <c r="J19" s="53">
        <f t="shared" si="1"/>
        <v>5.5891942244993015E-3</v>
      </c>
      <c r="K19" s="51">
        <v>64811.44</v>
      </c>
      <c r="L19" s="50">
        <v>95981.4</v>
      </c>
      <c r="M19" s="55">
        <v>182</v>
      </c>
      <c r="N19" s="96">
        <f>F19+G19+K19+L19</f>
        <v>164133.23000000004</v>
      </c>
      <c r="O19" s="95">
        <f>H19+M19</f>
        <v>194</v>
      </c>
      <c r="P19" s="57">
        <f t="shared" si="8"/>
        <v>6.1756672791468828E-3</v>
      </c>
      <c r="Q19" s="58">
        <f t="shared" si="2"/>
        <v>9.0358639962738699E-2</v>
      </c>
      <c r="R19" s="59">
        <f t="shared" si="10"/>
        <v>6.00366635697922E-4</v>
      </c>
      <c r="S19" s="60">
        <f t="shared" si="11"/>
        <v>846.04757731958784</v>
      </c>
      <c r="T19" s="56">
        <v>3340.39</v>
      </c>
      <c r="U19" s="50">
        <v>3340.39</v>
      </c>
      <c r="V19" s="61">
        <f t="shared" si="12"/>
        <v>1</v>
      </c>
      <c r="W19" s="101">
        <v>12</v>
      </c>
      <c r="X19" s="56">
        <v>160792.84</v>
      </c>
      <c r="Y19" s="50">
        <v>151624.25</v>
      </c>
      <c r="Z19" s="61">
        <f t="shared" si="15"/>
        <v>0.94297886647191509</v>
      </c>
      <c r="AA19" s="102">
        <v>176</v>
      </c>
      <c r="AB19" s="100">
        <f>T19+X19</f>
        <v>164133.23000000001</v>
      </c>
      <c r="AC19" s="65">
        <f>U19+Y19</f>
        <v>154964.64000000001</v>
      </c>
      <c r="AD19" s="66">
        <f t="shared" si="13"/>
        <v>0.94413934338585792</v>
      </c>
      <c r="AE19" s="55">
        <f>W19+AA19</f>
        <v>188</v>
      </c>
      <c r="AF19" s="67">
        <v>131284.26999999999</v>
      </c>
      <c r="AG19" s="68">
        <v>12</v>
      </c>
    </row>
    <row r="20" spans="1:33" x14ac:dyDescent="0.25">
      <c r="A20" s="47" t="s">
        <v>66</v>
      </c>
      <c r="B20" s="48" t="s">
        <v>67</v>
      </c>
      <c r="C20" s="91">
        <v>0</v>
      </c>
      <c r="D20" s="50">
        <v>2188976.0300000012</v>
      </c>
      <c r="E20" s="50">
        <v>0</v>
      </c>
      <c r="F20" s="51">
        <v>84080.58</v>
      </c>
      <c r="G20" s="50">
        <v>7514.73</v>
      </c>
      <c r="H20" s="49">
        <v>6</v>
      </c>
      <c r="I20" s="52">
        <f t="shared" si="0"/>
        <v>3.4463597584128156E-3</v>
      </c>
      <c r="J20" s="53">
        <f t="shared" si="1"/>
        <v>2.7945971122496508E-3</v>
      </c>
      <c r="K20" s="92">
        <v>2942.58</v>
      </c>
      <c r="L20" s="93">
        <v>673.8</v>
      </c>
      <c r="M20" s="95">
        <v>23</v>
      </c>
      <c r="N20" s="96">
        <f>F20+G20+K20+L20</f>
        <v>95211.69</v>
      </c>
      <c r="O20" s="95">
        <f>H20+M20</f>
        <v>29</v>
      </c>
      <c r="P20" s="103">
        <f t="shared" si="8"/>
        <v>3.5824294600506935E-3</v>
      </c>
      <c r="Q20" s="104">
        <f t="shared" si="2"/>
        <v>1.3507219375873311E-2</v>
      </c>
      <c r="R20" s="105" t="e">
        <f t="shared" si="10"/>
        <v>#DIV/0!</v>
      </c>
      <c r="S20" s="106">
        <f t="shared" si="11"/>
        <v>3283.1617241379313</v>
      </c>
      <c r="T20" s="96">
        <v>91595.31</v>
      </c>
      <c r="U20" s="93">
        <v>0</v>
      </c>
      <c r="V20" s="97">
        <f t="shared" si="12"/>
        <v>0</v>
      </c>
      <c r="W20" s="98">
        <v>0</v>
      </c>
      <c r="X20" s="96">
        <v>3616.38</v>
      </c>
      <c r="Y20" s="93">
        <v>2267.21</v>
      </c>
      <c r="Z20" s="97">
        <f t="shared" si="15"/>
        <v>0.62692803300538102</v>
      </c>
      <c r="AA20" s="99">
        <v>8</v>
      </c>
      <c r="AB20" s="100">
        <f>T20+X20</f>
        <v>95211.69</v>
      </c>
      <c r="AC20" s="65">
        <f>U20+Y20</f>
        <v>2267.21</v>
      </c>
      <c r="AD20" s="66">
        <f t="shared" si="13"/>
        <v>2.3812307081199798E-2</v>
      </c>
      <c r="AE20" s="55">
        <f>W20+AA20</f>
        <v>8</v>
      </c>
      <c r="AF20" s="67">
        <v>0</v>
      </c>
      <c r="AG20" s="68">
        <v>0</v>
      </c>
    </row>
    <row r="21" spans="1:33" ht="28.5" x14ac:dyDescent="0.25">
      <c r="A21" s="28">
        <v>4</v>
      </c>
      <c r="B21" s="29" t="s">
        <v>68</v>
      </c>
      <c r="C21" s="69">
        <f t="shared" ref="C21:H21" si="18">SUM(C22:C23)</f>
        <v>45</v>
      </c>
      <c r="D21" s="31">
        <f t="shared" si="18"/>
        <v>460924241.91999996</v>
      </c>
      <c r="E21" s="31">
        <f t="shared" si="18"/>
        <v>316176553.30000001</v>
      </c>
      <c r="F21" s="32">
        <f t="shared" si="18"/>
        <v>693356.66999999993</v>
      </c>
      <c r="G21" s="31">
        <f t="shared" si="18"/>
        <v>133653.87</v>
      </c>
      <c r="H21" s="30">
        <f t="shared" si="18"/>
        <v>10</v>
      </c>
      <c r="I21" s="33">
        <f t="shared" si="0"/>
        <v>3.1117050041527802E-2</v>
      </c>
      <c r="J21" s="34">
        <f t="shared" si="1"/>
        <v>4.657661853749418E-3</v>
      </c>
      <c r="K21" s="32">
        <f>SUM(K22:K23)</f>
        <v>3155740.63</v>
      </c>
      <c r="L21" s="31">
        <f>SUM(L22:L23)</f>
        <v>3719852.27</v>
      </c>
      <c r="M21" s="35">
        <f>SUM(M22:M23)</f>
        <v>76</v>
      </c>
      <c r="N21" s="36">
        <f>SUM(N22:N23)</f>
        <v>7702603.4400000004</v>
      </c>
      <c r="O21" s="35">
        <f>SUM(O22:O23)</f>
        <v>86</v>
      </c>
      <c r="P21" s="37">
        <f t="shared" si="8"/>
        <v>0.28981770497450277</v>
      </c>
      <c r="Q21" s="38">
        <f t="shared" si="2"/>
        <v>4.0055891942244994E-2</v>
      </c>
      <c r="R21" s="39">
        <f t="shared" si="10"/>
        <v>2.4361716134882035E-2</v>
      </c>
      <c r="S21" s="40">
        <f t="shared" si="11"/>
        <v>89565.156279069779</v>
      </c>
      <c r="T21" s="36">
        <f>SUM(T22:T23)</f>
        <v>827010.54</v>
      </c>
      <c r="U21" s="31">
        <f>SUM(U22:U23)</f>
        <v>295313.26</v>
      </c>
      <c r="V21" s="41">
        <f>U21/T21*100%</f>
        <v>0.35708524343595427</v>
      </c>
      <c r="W21" s="42">
        <f>SUM(W22:W23)</f>
        <v>2</v>
      </c>
      <c r="X21" s="36">
        <f>SUM(X22:X23)</f>
        <v>6875592.8999999994</v>
      </c>
      <c r="Y21" s="31">
        <f>SUM(Y22:Y23)</f>
        <v>6787788.3500000006</v>
      </c>
      <c r="Z21" s="41">
        <f t="shared" si="15"/>
        <v>0.9872295304162062</v>
      </c>
      <c r="AA21" s="43">
        <f>SUM(AA22:AA23)</f>
        <v>95</v>
      </c>
      <c r="AB21" s="44">
        <f>SUM(AB22:AB23)</f>
        <v>7702603.4399999995</v>
      </c>
      <c r="AC21" s="45">
        <f>SUM(AC22:AC23)</f>
        <v>7083101.6100000003</v>
      </c>
      <c r="AD21" s="46">
        <f t="shared" si="13"/>
        <v>0.91957241018239422</v>
      </c>
      <c r="AE21" s="35">
        <f>SUM(AE22:AE23)</f>
        <v>97</v>
      </c>
      <c r="AF21" s="36">
        <f>SUM(AF22:AF23)</f>
        <v>0</v>
      </c>
      <c r="AG21" s="42">
        <f>SUM(AG22:AG23)</f>
        <v>0</v>
      </c>
    </row>
    <row r="22" spans="1:33" ht="30" x14ac:dyDescent="0.25">
      <c r="A22" s="107" t="s">
        <v>69</v>
      </c>
      <c r="B22" s="48" t="s">
        <v>59</v>
      </c>
      <c r="C22" s="108">
        <v>45</v>
      </c>
      <c r="D22" s="109">
        <v>458589019.67999995</v>
      </c>
      <c r="E22" s="109">
        <v>316176553.30000001</v>
      </c>
      <c r="F22" s="92">
        <v>619309.71</v>
      </c>
      <c r="G22" s="93">
        <v>118867.14</v>
      </c>
      <c r="H22" s="94">
        <v>4</v>
      </c>
      <c r="I22" s="110">
        <f t="shared" si="0"/>
        <v>2.7774598835157972E-2</v>
      </c>
      <c r="J22" s="111">
        <f t="shared" si="1"/>
        <v>1.8630647414997672E-3</v>
      </c>
      <c r="K22" s="92">
        <v>3154143.85</v>
      </c>
      <c r="L22" s="93">
        <v>3719749.54</v>
      </c>
      <c r="M22" s="95">
        <v>62</v>
      </c>
      <c r="N22" s="96">
        <f>F22+G22+K22+L22</f>
        <v>7612070.2400000002</v>
      </c>
      <c r="O22" s="112">
        <f>H22+M22</f>
        <v>66</v>
      </c>
      <c r="P22" s="113">
        <f t="shared" si="8"/>
        <v>0.28641130810461568</v>
      </c>
      <c r="Q22" s="114">
        <f t="shared" si="2"/>
        <v>3.0740568234746156E-2</v>
      </c>
      <c r="R22" s="115">
        <f t="shared" si="10"/>
        <v>2.4075378646997225E-2</v>
      </c>
      <c r="S22" s="116">
        <f t="shared" si="11"/>
        <v>115334.39757575758</v>
      </c>
      <c r="T22" s="96">
        <v>738176.85</v>
      </c>
      <c r="U22" s="93">
        <v>295313.26</v>
      </c>
      <c r="V22" s="97">
        <f>U22/T22*100%</f>
        <v>0.40005760137289598</v>
      </c>
      <c r="W22" s="98">
        <v>2</v>
      </c>
      <c r="X22" s="96">
        <v>6873893.3899999997</v>
      </c>
      <c r="Y22" s="93">
        <v>6786224.0300000003</v>
      </c>
      <c r="Z22" s="97">
        <f t="shared" si="15"/>
        <v>0.98724604019498774</v>
      </c>
      <c r="AA22" s="99">
        <v>89</v>
      </c>
      <c r="AB22" s="100">
        <f t="shared" ref="AB22:AC24" si="19">T22+X22</f>
        <v>7612070.2399999993</v>
      </c>
      <c r="AC22" s="117">
        <f t="shared" si="19"/>
        <v>7081537.29</v>
      </c>
      <c r="AD22" s="118">
        <f t="shared" si="13"/>
        <v>0.93030372378697346</v>
      </c>
      <c r="AE22" s="112">
        <f>W22+AA22</f>
        <v>91</v>
      </c>
      <c r="AF22" s="67">
        <v>0</v>
      </c>
      <c r="AG22" s="68">
        <v>0</v>
      </c>
    </row>
    <row r="23" spans="1:33" x14ac:dyDescent="0.25">
      <c r="A23" s="107" t="s">
        <v>70</v>
      </c>
      <c r="B23" s="48" t="s">
        <v>71</v>
      </c>
      <c r="C23" s="108">
        <v>0</v>
      </c>
      <c r="D23" s="109">
        <v>2335222.2400000002</v>
      </c>
      <c r="E23" s="109">
        <v>0</v>
      </c>
      <c r="F23" s="92">
        <v>74046.960000000006</v>
      </c>
      <c r="G23" s="93">
        <v>14786.73</v>
      </c>
      <c r="H23" s="94">
        <v>6</v>
      </c>
      <c r="I23" s="110">
        <f t="shared" si="0"/>
        <v>3.3424512063698346E-3</v>
      </c>
      <c r="J23" s="111">
        <f t="shared" si="1"/>
        <v>2.7945971122496508E-3</v>
      </c>
      <c r="K23" s="92">
        <v>1596.78</v>
      </c>
      <c r="L23" s="93">
        <v>102.73</v>
      </c>
      <c r="M23" s="95">
        <v>14</v>
      </c>
      <c r="N23" s="119">
        <f>F23+G23+K23+L23</f>
        <v>90533.2</v>
      </c>
      <c r="O23" s="112">
        <f>H23+M23</f>
        <v>20</v>
      </c>
      <c r="P23" s="113">
        <f t="shared" si="8"/>
        <v>3.4063968698871058E-3</v>
      </c>
      <c r="Q23" s="114">
        <f t="shared" si="2"/>
        <v>9.3153237074988359E-3</v>
      </c>
      <c r="R23" s="115" t="e">
        <f t="shared" si="10"/>
        <v>#DIV/0!</v>
      </c>
      <c r="S23" s="116">
        <f t="shared" si="11"/>
        <v>4526.66</v>
      </c>
      <c r="T23" s="119">
        <v>88833.69</v>
      </c>
      <c r="U23" s="109">
        <v>0</v>
      </c>
      <c r="V23" s="120">
        <f>U23/T23*100%</f>
        <v>0</v>
      </c>
      <c r="W23" s="121">
        <v>0</v>
      </c>
      <c r="X23" s="119">
        <v>1699.51</v>
      </c>
      <c r="Y23" s="109">
        <v>1564.32</v>
      </c>
      <c r="Z23" s="120">
        <f t="shared" si="15"/>
        <v>0.92045354249165934</v>
      </c>
      <c r="AA23" s="122">
        <v>6</v>
      </c>
      <c r="AB23" s="123">
        <f t="shared" si="19"/>
        <v>90533.2</v>
      </c>
      <c r="AC23" s="124">
        <f t="shared" si="19"/>
        <v>1564.32</v>
      </c>
      <c r="AD23" s="118">
        <f t="shared" si="13"/>
        <v>1.7278965064749727E-2</v>
      </c>
      <c r="AE23" s="112">
        <f>W23+AA23</f>
        <v>6</v>
      </c>
      <c r="AF23" s="67">
        <v>0</v>
      </c>
      <c r="AG23" s="68">
        <v>0</v>
      </c>
    </row>
    <row r="24" spans="1:33" ht="28.5" x14ac:dyDescent="0.25">
      <c r="A24" s="28">
        <v>5</v>
      </c>
      <c r="B24" s="29" t="s">
        <v>72</v>
      </c>
      <c r="C24" s="69">
        <f>34+35</f>
        <v>69</v>
      </c>
      <c r="D24" s="31">
        <f>3534416.76+6029704.82</f>
        <v>9564121.5800000001</v>
      </c>
      <c r="E24" s="31">
        <f>1002371.57+2473417.72</f>
        <v>3475789.29</v>
      </c>
      <c r="F24" s="32">
        <v>0</v>
      </c>
      <c r="G24" s="31">
        <v>0</v>
      </c>
      <c r="H24" s="30">
        <v>0</v>
      </c>
      <c r="I24" s="33">
        <f>(F24+G24)/$N$43*100%</f>
        <v>0</v>
      </c>
      <c r="J24" s="34">
        <f t="shared" si="1"/>
        <v>0</v>
      </c>
      <c r="K24" s="32">
        <v>0</v>
      </c>
      <c r="L24" s="31">
        <f>16328.41+14848.54</f>
        <v>31176.95</v>
      </c>
      <c r="M24" s="35">
        <f>21+6</f>
        <v>27</v>
      </c>
      <c r="N24" s="36">
        <f>F24+G24+K24+L24</f>
        <v>31176.95</v>
      </c>
      <c r="O24" s="35">
        <f>H24+M24</f>
        <v>27</v>
      </c>
      <c r="P24" s="37">
        <f t="shared" si="8"/>
        <v>1.1730620909525655E-3</v>
      </c>
      <c r="Q24" s="38">
        <f t="shared" si="2"/>
        <v>1.2575687005123428E-2</v>
      </c>
      <c r="R24" s="39">
        <f t="shared" si="10"/>
        <v>8.9697468398609401E-3</v>
      </c>
      <c r="S24" s="40">
        <f>N24/O24</f>
        <v>1154.7018518518519</v>
      </c>
      <c r="T24" s="36">
        <v>0</v>
      </c>
      <c r="U24" s="31">
        <v>0</v>
      </c>
      <c r="V24" s="41"/>
      <c r="W24" s="42">
        <v>0</v>
      </c>
      <c r="X24" s="36">
        <f>16328.41+14848.54</f>
        <v>31176.95</v>
      </c>
      <c r="Y24" s="31">
        <f>16328.41+14848.54</f>
        <v>31176.95</v>
      </c>
      <c r="Z24" s="41">
        <f t="shared" si="15"/>
        <v>1</v>
      </c>
      <c r="AA24" s="43">
        <f>21+6</f>
        <v>27</v>
      </c>
      <c r="AB24" s="44">
        <f t="shared" si="19"/>
        <v>31176.95</v>
      </c>
      <c r="AC24" s="45">
        <f t="shared" si="19"/>
        <v>31176.95</v>
      </c>
      <c r="AD24" s="46">
        <f t="shared" si="13"/>
        <v>1</v>
      </c>
      <c r="AE24" s="35">
        <f>W24+AA24</f>
        <v>27</v>
      </c>
      <c r="AF24" s="36">
        <v>0</v>
      </c>
      <c r="AG24" s="42">
        <v>0</v>
      </c>
    </row>
    <row r="25" spans="1:33" ht="63" x14ac:dyDescent="0.25">
      <c r="A25" s="28">
        <v>6</v>
      </c>
      <c r="B25" s="125" t="s">
        <v>73</v>
      </c>
      <c r="C25" s="69">
        <f t="shared" ref="C25:H25" si="20">C26+C28+C30</f>
        <v>260586</v>
      </c>
      <c r="D25" s="31">
        <f t="shared" si="20"/>
        <v>403782111.94999999</v>
      </c>
      <c r="E25" s="31">
        <f t="shared" si="20"/>
        <v>6075538.0700000003</v>
      </c>
      <c r="F25" s="32">
        <f t="shared" si="20"/>
        <v>1610326.1400000001</v>
      </c>
      <c r="G25" s="31">
        <f t="shared" si="20"/>
        <v>0</v>
      </c>
      <c r="H25" s="30">
        <f t="shared" si="20"/>
        <v>34</v>
      </c>
      <c r="I25" s="33">
        <f t="shared" si="0"/>
        <v>6.0590036835032737E-2</v>
      </c>
      <c r="J25" s="34">
        <f t="shared" si="1"/>
        <v>1.5836050302748022E-2</v>
      </c>
      <c r="K25" s="32">
        <f>K26+K28+K30</f>
        <v>1702752.7699999998</v>
      </c>
      <c r="L25" s="31">
        <f>L26+L28+L30</f>
        <v>0</v>
      </c>
      <c r="M25" s="35">
        <f>M26+M28+M30</f>
        <v>877</v>
      </c>
      <c r="N25" s="36">
        <f>N26+N28+N30</f>
        <v>3313078.91</v>
      </c>
      <c r="O25" s="35">
        <f>O26+O28+O30</f>
        <v>911</v>
      </c>
      <c r="P25" s="37">
        <f t="shared" si="8"/>
        <v>0.12465771262600886</v>
      </c>
      <c r="Q25" s="38">
        <f>O25/$O$43</f>
        <v>0.42431299487657198</v>
      </c>
      <c r="R25" s="39">
        <f t="shared" si="10"/>
        <v>0.54531448438442587</v>
      </c>
      <c r="S25" s="40">
        <f t="shared" si="11"/>
        <v>3636.7496267837541</v>
      </c>
      <c r="T25" s="36">
        <f>T26+T28+T30</f>
        <v>1610326.1400000001</v>
      </c>
      <c r="U25" s="31">
        <f>U26+U28+U30</f>
        <v>88972.209999999992</v>
      </c>
      <c r="V25" s="41">
        <f t="shared" ref="V25:V33" si="21">U25/T25*100%</f>
        <v>5.5251049951906009E-2</v>
      </c>
      <c r="W25" s="42">
        <f>W26+W28+W30</f>
        <v>3</v>
      </c>
      <c r="X25" s="36">
        <f>X26+X28+X30</f>
        <v>1702752.7699999998</v>
      </c>
      <c r="Y25" s="31">
        <f>Y26+Y28+Y30</f>
        <v>682186.23999999999</v>
      </c>
      <c r="Z25" s="41">
        <f t="shared" si="15"/>
        <v>0.40063728100703666</v>
      </c>
      <c r="AA25" s="43">
        <f>AA26+AA28+AA30</f>
        <v>527</v>
      </c>
      <c r="AB25" s="44">
        <f>AB26+AB28+AB30</f>
        <v>3313078.91</v>
      </c>
      <c r="AC25" s="45">
        <f>AC26+AC28+AC30</f>
        <v>771158.45</v>
      </c>
      <c r="AD25" s="46">
        <f t="shared" si="13"/>
        <v>0.23276187224891662</v>
      </c>
      <c r="AE25" s="35">
        <f>AE26+AE28+AE30</f>
        <v>530</v>
      </c>
      <c r="AF25" s="36">
        <f>AF26+AF28+AF30</f>
        <v>1089062.57</v>
      </c>
      <c r="AG25" s="42">
        <f>AG26+AG28+AG30</f>
        <v>10</v>
      </c>
    </row>
    <row r="26" spans="1:33" ht="30" x14ac:dyDescent="0.25">
      <c r="A26" s="107" t="s">
        <v>74</v>
      </c>
      <c r="B26" s="126" t="s">
        <v>75</v>
      </c>
      <c r="C26" s="108">
        <v>202789</v>
      </c>
      <c r="D26" s="109">
        <v>253077954.33000001</v>
      </c>
      <c r="E26" s="109">
        <v>1874299.54</v>
      </c>
      <c r="F26" s="127">
        <v>0</v>
      </c>
      <c r="G26" s="109">
        <v>0</v>
      </c>
      <c r="H26" s="128">
        <v>0</v>
      </c>
      <c r="I26" s="110">
        <f t="shared" si="0"/>
        <v>0</v>
      </c>
      <c r="J26" s="111">
        <f t="shared" si="1"/>
        <v>0</v>
      </c>
      <c r="K26" s="127">
        <v>342425.41</v>
      </c>
      <c r="L26" s="109">
        <v>0</v>
      </c>
      <c r="M26" s="112">
        <v>404</v>
      </c>
      <c r="N26" s="119">
        <f>F26+G26+K26+L26</f>
        <v>342425.41</v>
      </c>
      <c r="O26" s="112">
        <f>H26+M26</f>
        <v>404</v>
      </c>
      <c r="P26" s="113">
        <f t="shared" si="8"/>
        <v>1.2884078380017594E-2</v>
      </c>
      <c r="Q26" s="114">
        <f>O26/$O$43*100%</f>
        <v>0.18816953889147647</v>
      </c>
      <c r="R26" s="115">
        <f t="shared" si="10"/>
        <v>0.18269513633877324</v>
      </c>
      <c r="S26" s="116">
        <f t="shared" si="11"/>
        <v>847.58764851485137</v>
      </c>
      <c r="T26" s="119">
        <v>0</v>
      </c>
      <c r="U26" s="109">
        <v>0</v>
      </c>
      <c r="V26" s="120" t="e">
        <f t="shared" si="21"/>
        <v>#DIV/0!</v>
      </c>
      <c r="W26" s="121">
        <v>0</v>
      </c>
      <c r="X26" s="119">
        <v>342425.41</v>
      </c>
      <c r="Y26" s="109">
        <v>266284.38</v>
      </c>
      <c r="Z26" s="120">
        <f t="shared" si="15"/>
        <v>0.77764199800476264</v>
      </c>
      <c r="AA26" s="122">
        <v>229</v>
      </c>
      <c r="AB26" s="123">
        <f>T26+X26</f>
        <v>342425.41</v>
      </c>
      <c r="AC26" s="124">
        <f>U26+Y26</f>
        <v>266284.38</v>
      </c>
      <c r="AD26" s="118">
        <f t="shared" si="13"/>
        <v>0.77764199800476264</v>
      </c>
      <c r="AE26" s="112">
        <f>W26+AA26</f>
        <v>229</v>
      </c>
      <c r="AF26" s="67">
        <v>0</v>
      </c>
      <c r="AG26" s="68">
        <v>0</v>
      </c>
    </row>
    <row r="27" spans="1:33" x14ac:dyDescent="0.25">
      <c r="A27" s="107"/>
      <c r="B27" s="126" t="s">
        <v>76</v>
      </c>
      <c r="C27" s="108">
        <v>9</v>
      </c>
      <c r="D27" s="109">
        <v>2887385.8499999996</v>
      </c>
      <c r="E27" s="109">
        <v>0</v>
      </c>
      <c r="F27" s="127">
        <v>0</v>
      </c>
      <c r="G27" s="109">
        <v>0</v>
      </c>
      <c r="H27" s="128">
        <v>0</v>
      </c>
      <c r="I27" s="110">
        <f t="shared" si="0"/>
        <v>0</v>
      </c>
      <c r="J27" s="111"/>
      <c r="K27" s="127">
        <v>0</v>
      </c>
      <c r="L27" s="109">
        <v>0</v>
      </c>
      <c r="M27" s="112">
        <v>0</v>
      </c>
      <c r="N27" s="119">
        <v>0</v>
      </c>
      <c r="O27" s="112">
        <v>0</v>
      </c>
      <c r="P27" s="113">
        <f t="shared" si="8"/>
        <v>0</v>
      </c>
      <c r="Q27" s="114">
        <f t="shared" si="8"/>
        <v>0</v>
      </c>
      <c r="R27" s="115">
        <v>0</v>
      </c>
      <c r="S27" s="116">
        <v>0</v>
      </c>
      <c r="T27" s="119">
        <v>0</v>
      </c>
      <c r="U27" s="109">
        <v>0</v>
      </c>
      <c r="V27" s="120" t="e">
        <f t="shared" si="21"/>
        <v>#DIV/0!</v>
      </c>
      <c r="W27" s="121">
        <v>0</v>
      </c>
      <c r="X27" s="119">
        <v>0</v>
      </c>
      <c r="Y27" s="109">
        <v>0</v>
      </c>
      <c r="Z27" s="120"/>
      <c r="AA27" s="122">
        <v>0</v>
      </c>
      <c r="AB27" s="123"/>
      <c r="AC27" s="124"/>
      <c r="AD27" s="118"/>
      <c r="AE27" s="112"/>
      <c r="AF27" s="67">
        <v>0</v>
      </c>
      <c r="AG27" s="68">
        <v>0</v>
      </c>
    </row>
    <row r="28" spans="1:33" ht="30" x14ac:dyDescent="0.25">
      <c r="A28" s="107" t="s">
        <v>77</v>
      </c>
      <c r="B28" s="126" t="s">
        <v>78</v>
      </c>
      <c r="C28" s="108">
        <v>57614</v>
      </c>
      <c r="D28" s="93">
        <v>137019560.19999999</v>
      </c>
      <c r="E28" s="109">
        <v>4201238.53</v>
      </c>
      <c r="F28" s="127">
        <v>1610326.1400000001</v>
      </c>
      <c r="G28" s="109">
        <v>0</v>
      </c>
      <c r="H28" s="128">
        <v>34</v>
      </c>
      <c r="I28" s="110">
        <f t="shared" si="0"/>
        <v>6.0590036835032737E-2</v>
      </c>
      <c r="J28" s="111">
        <f t="shared" ref="J28:J33" si="22">H28/$O$43*100%</f>
        <v>1.5836050302748022E-2</v>
      </c>
      <c r="K28" s="127">
        <v>1360327.3599999999</v>
      </c>
      <c r="L28" s="109">
        <v>0</v>
      </c>
      <c r="M28" s="112">
        <v>473</v>
      </c>
      <c r="N28" s="119">
        <f>F28+G28+K28+L28</f>
        <v>2970653.5</v>
      </c>
      <c r="O28" s="112">
        <f>H28+M28</f>
        <v>507</v>
      </c>
      <c r="P28" s="113">
        <f t="shared" ref="P28:P36" si="23">N28/$N$43*100%</f>
        <v>0.11177363424599125</v>
      </c>
      <c r="Q28" s="114">
        <f t="shared" ref="Q28:Q36" si="24">O28/$O$43*100%</f>
        <v>0.23614345598509548</v>
      </c>
      <c r="R28" s="115">
        <f t="shared" ref="R28:R33" si="25">N28/E28*100%</f>
        <v>0.70708993997539094</v>
      </c>
      <c r="S28" s="116">
        <f t="shared" si="11"/>
        <v>5859.2771203155817</v>
      </c>
      <c r="T28" s="119">
        <f>F28</f>
        <v>1610326.1400000001</v>
      </c>
      <c r="U28" s="109">
        <v>88972.209999999992</v>
      </c>
      <c r="V28" s="120">
        <f t="shared" si="21"/>
        <v>5.5251049951906009E-2</v>
      </c>
      <c r="W28" s="121">
        <v>3</v>
      </c>
      <c r="X28" s="119">
        <f>K28</f>
        <v>1360327.3599999999</v>
      </c>
      <c r="Y28" s="109">
        <v>415901.86</v>
      </c>
      <c r="Z28" s="120">
        <f t="shared" ref="Z28:Z33" si="26">Y28/X28*100%</f>
        <v>0.30573659857874214</v>
      </c>
      <c r="AA28" s="122">
        <v>298</v>
      </c>
      <c r="AB28" s="123">
        <f t="shared" ref="AB28:AC39" si="27">T28+X28</f>
        <v>2970653.5</v>
      </c>
      <c r="AC28" s="124">
        <f t="shared" si="27"/>
        <v>504874.06999999995</v>
      </c>
      <c r="AD28" s="118">
        <f t="shared" ref="AD28:AD33" si="28">AC28/AB28*100%</f>
        <v>0.16995387378568383</v>
      </c>
      <c r="AE28" s="112">
        <f>W28+AA28</f>
        <v>301</v>
      </c>
      <c r="AF28" s="67">
        <v>976291</v>
      </c>
      <c r="AG28" s="68">
        <v>8</v>
      </c>
    </row>
    <row r="29" spans="1:33" x14ac:dyDescent="0.25">
      <c r="A29" s="107" t="s">
        <v>79</v>
      </c>
      <c r="B29" s="126" t="s">
        <v>80</v>
      </c>
      <c r="C29" s="108">
        <v>585</v>
      </c>
      <c r="D29" s="109">
        <v>3462002.1</v>
      </c>
      <c r="E29" s="109">
        <v>938790.04</v>
      </c>
      <c r="F29" s="127">
        <v>0</v>
      </c>
      <c r="G29" s="109">
        <v>0</v>
      </c>
      <c r="H29" s="128">
        <v>0</v>
      </c>
      <c r="I29" s="110">
        <f t="shared" si="0"/>
        <v>0</v>
      </c>
      <c r="J29" s="111">
        <f t="shared" si="22"/>
        <v>0</v>
      </c>
      <c r="K29" s="127">
        <v>84544.83</v>
      </c>
      <c r="L29" s="109">
        <v>0</v>
      </c>
      <c r="M29" s="112">
        <v>103</v>
      </c>
      <c r="N29" s="119">
        <f>F29+G29+K29+L29</f>
        <v>84544.83</v>
      </c>
      <c r="O29" s="112">
        <f>H29+M29</f>
        <v>103</v>
      </c>
      <c r="P29" s="113">
        <f t="shared" si="23"/>
        <v>3.1810788117192092E-3</v>
      </c>
      <c r="Q29" s="114">
        <f t="shared" si="24"/>
        <v>4.7973917093619006E-2</v>
      </c>
      <c r="R29" s="115">
        <f t="shared" si="25"/>
        <v>9.0057229409890208E-2</v>
      </c>
      <c r="S29" s="116">
        <f t="shared" si="11"/>
        <v>820.82359223300978</v>
      </c>
      <c r="T29" s="119">
        <v>0</v>
      </c>
      <c r="U29" s="109">
        <v>0</v>
      </c>
      <c r="V29" s="120" t="e">
        <f t="shared" si="21"/>
        <v>#DIV/0!</v>
      </c>
      <c r="W29" s="121">
        <v>0</v>
      </c>
      <c r="X29" s="119">
        <v>84544.83</v>
      </c>
      <c r="Y29" s="109">
        <v>28085.94</v>
      </c>
      <c r="Z29" s="120">
        <f t="shared" si="26"/>
        <v>0.33220174432901456</v>
      </c>
      <c r="AA29" s="122">
        <v>21</v>
      </c>
      <c r="AB29" s="123">
        <f t="shared" si="27"/>
        <v>84544.83</v>
      </c>
      <c r="AC29" s="124">
        <f t="shared" si="27"/>
        <v>28085.94</v>
      </c>
      <c r="AD29" s="118">
        <f t="shared" si="28"/>
        <v>0.33220174432901456</v>
      </c>
      <c r="AE29" s="112">
        <f>W29+AA29</f>
        <v>21</v>
      </c>
      <c r="AF29" s="67"/>
      <c r="AG29" s="68">
        <v>0</v>
      </c>
    </row>
    <row r="30" spans="1:33" x14ac:dyDescent="0.25">
      <c r="A30" s="107" t="s">
        <v>81</v>
      </c>
      <c r="B30" s="126" t="s">
        <v>82</v>
      </c>
      <c r="C30" s="108">
        <v>183</v>
      </c>
      <c r="D30" s="109">
        <v>13684597.42</v>
      </c>
      <c r="E30" s="109">
        <v>0</v>
      </c>
      <c r="F30" s="127">
        <v>0</v>
      </c>
      <c r="G30" s="109">
        <v>0</v>
      </c>
      <c r="H30" s="128">
        <v>0</v>
      </c>
      <c r="I30" s="110">
        <f t="shared" si="0"/>
        <v>0</v>
      </c>
      <c r="J30" s="111">
        <f t="shared" si="22"/>
        <v>0</v>
      </c>
      <c r="K30" s="127">
        <v>0</v>
      </c>
      <c r="L30" s="109">
        <v>0</v>
      </c>
      <c r="M30" s="112">
        <v>0</v>
      </c>
      <c r="N30" s="119">
        <f>F30+G30+K30+L30</f>
        <v>0</v>
      </c>
      <c r="O30" s="112">
        <v>0</v>
      </c>
      <c r="P30" s="113">
        <f t="shared" si="23"/>
        <v>0</v>
      </c>
      <c r="Q30" s="114">
        <f t="shared" si="24"/>
        <v>0</v>
      </c>
      <c r="R30" s="115">
        <v>0</v>
      </c>
      <c r="S30" s="116">
        <v>0</v>
      </c>
      <c r="T30" s="119">
        <v>0</v>
      </c>
      <c r="U30" s="109">
        <v>0</v>
      </c>
      <c r="V30" s="120" t="e">
        <f t="shared" si="21"/>
        <v>#DIV/0!</v>
      </c>
      <c r="W30" s="121">
        <v>0</v>
      </c>
      <c r="X30" s="119">
        <v>0</v>
      </c>
      <c r="Y30" s="109">
        <v>0</v>
      </c>
      <c r="Z30" s="120">
        <v>0</v>
      </c>
      <c r="AA30" s="122">
        <v>0</v>
      </c>
      <c r="AB30" s="123">
        <f t="shared" si="27"/>
        <v>0</v>
      </c>
      <c r="AC30" s="124">
        <f t="shared" si="27"/>
        <v>0</v>
      </c>
      <c r="AD30" s="118">
        <v>0</v>
      </c>
      <c r="AE30" s="112">
        <f>W30+AA30</f>
        <v>0</v>
      </c>
      <c r="AF30" s="67">
        <v>112771.57</v>
      </c>
      <c r="AG30" s="68">
        <v>2</v>
      </c>
    </row>
    <row r="31" spans="1:33" x14ac:dyDescent="0.25">
      <c r="A31" s="107" t="s">
        <v>83</v>
      </c>
      <c r="B31" s="126" t="s">
        <v>84</v>
      </c>
      <c r="C31" s="108">
        <v>115</v>
      </c>
      <c r="D31" s="109">
        <v>816889.09000000008</v>
      </c>
      <c r="E31" s="109">
        <v>359190.14</v>
      </c>
      <c r="F31" s="127">
        <v>0</v>
      </c>
      <c r="G31" s="109">
        <v>0</v>
      </c>
      <c r="H31" s="128">
        <v>0</v>
      </c>
      <c r="I31" s="110">
        <f t="shared" si="0"/>
        <v>0</v>
      </c>
      <c r="J31" s="111">
        <f t="shared" si="22"/>
        <v>0</v>
      </c>
      <c r="K31" s="127">
        <v>29483.06</v>
      </c>
      <c r="L31" s="109">
        <v>0</v>
      </c>
      <c r="M31" s="112">
        <v>23</v>
      </c>
      <c r="N31" s="119">
        <f>F31+G31+K31+L31</f>
        <v>29483.06</v>
      </c>
      <c r="O31" s="112">
        <f>H31+M31</f>
        <v>23</v>
      </c>
      <c r="P31" s="113">
        <f t="shared" si="23"/>
        <v>1.1093278852254613E-3</v>
      </c>
      <c r="Q31" s="114">
        <f t="shared" si="24"/>
        <v>1.0712622263623661E-2</v>
      </c>
      <c r="R31" s="115">
        <f t="shared" si="25"/>
        <v>8.2082041561608574E-2</v>
      </c>
      <c r="S31" s="116">
        <f t="shared" si="11"/>
        <v>1281.8721739130435</v>
      </c>
      <c r="T31" s="119">
        <v>0</v>
      </c>
      <c r="U31" s="109">
        <v>0</v>
      </c>
      <c r="V31" s="120" t="e">
        <f t="shared" si="21"/>
        <v>#DIV/0!</v>
      </c>
      <c r="W31" s="121">
        <v>0</v>
      </c>
      <c r="X31" s="119">
        <v>29483.06</v>
      </c>
      <c r="Y31" s="109">
        <v>7072.4</v>
      </c>
      <c r="Z31" s="120">
        <f t="shared" si="26"/>
        <v>0.23988012099151171</v>
      </c>
      <c r="AA31" s="122">
        <v>7</v>
      </c>
      <c r="AB31" s="123">
        <f t="shared" si="27"/>
        <v>29483.06</v>
      </c>
      <c r="AC31" s="124">
        <f t="shared" si="27"/>
        <v>7072.4</v>
      </c>
      <c r="AD31" s="118">
        <f t="shared" si="28"/>
        <v>0.23988012099151171</v>
      </c>
      <c r="AE31" s="112">
        <f>W31+AA31</f>
        <v>7</v>
      </c>
      <c r="AF31" s="67"/>
      <c r="AG31" s="68">
        <v>0</v>
      </c>
    </row>
    <row r="32" spans="1:33" ht="42.75" x14ac:dyDescent="0.25">
      <c r="A32" s="28">
        <v>7</v>
      </c>
      <c r="B32" s="29" t="s">
        <v>85</v>
      </c>
      <c r="C32" s="69">
        <v>0</v>
      </c>
      <c r="D32" s="31">
        <f>SUM(D33:D39)</f>
        <v>13921731.079999998</v>
      </c>
      <c r="E32" s="31">
        <f>SUM(E33:E39)</f>
        <v>902956.1399999999</v>
      </c>
      <c r="F32" s="32">
        <f>SUM(F33:F39)</f>
        <v>524345.18000000005</v>
      </c>
      <c r="G32" s="31">
        <f>SUM(G33:G39)</f>
        <v>0</v>
      </c>
      <c r="H32" s="30">
        <f>SUM(H33:H39)</f>
        <v>1</v>
      </c>
      <c r="I32" s="33">
        <f t="shared" si="0"/>
        <v>1.9728980969328281E-2</v>
      </c>
      <c r="J32" s="34">
        <f t="shared" si="22"/>
        <v>4.657661853749418E-4</v>
      </c>
      <c r="K32" s="32">
        <f>SUM(K33:K39)</f>
        <v>17753</v>
      </c>
      <c r="L32" s="31"/>
      <c r="M32" s="35">
        <f>SUM(M33:M39)</f>
        <v>6</v>
      </c>
      <c r="N32" s="36">
        <f t="shared" ref="N32:N39" si="29">F32+G32+K32+L32</f>
        <v>542098.18000000005</v>
      </c>
      <c r="O32" s="35">
        <f t="shared" ref="O32:O39" si="30">H32+M32</f>
        <v>7</v>
      </c>
      <c r="P32" s="37">
        <f t="shared" si="23"/>
        <v>2.0396954305420521E-2</v>
      </c>
      <c r="Q32" s="38">
        <f t="shared" si="24"/>
        <v>3.2603632976245926E-3</v>
      </c>
      <c r="R32" s="39">
        <f t="shared" si="25"/>
        <v>0.6003593707220376</v>
      </c>
      <c r="S32" s="40">
        <f>N32/O32</f>
        <v>77442.59714285715</v>
      </c>
      <c r="T32" s="36">
        <f>SUM(T33:T39)</f>
        <v>524345.18000000005</v>
      </c>
      <c r="U32" s="31">
        <f>SUM(U33:U39)</f>
        <v>524345.18000000005</v>
      </c>
      <c r="V32" s="41">
        <f t="shared" si="21"/>
        <v>1</v>
      </c>
      <c r="W32" s="42">
        <f>SUM(W33:W39)</f>
        <v>1</v>
      </c>
      <c r="X32" s="36">
        <f>SUM(X33:X39)</f>
        <v>17753</v>
      </c>
      <c r="Y32" s="31">
        <f>SUM(Y33:Y39)</f>
        <v>17753</v>
      </c>
      <c r="Z32" s="41">
        <f t="shared" si="26"/>
        <v>1</v>
      </c>
      <c r="AA32" s="43">
        <f>SUM(AA33:AA39)</f>
        <v>6</v>
      </c>
      <c r="AB32" s="44">
        <f t="shared" si="27"/>
        <v>542098.18000000005</v>
      </c>
      <c r="AC32" s="45">
        <f t="shared" si="27"/>
        <v>542098.18000000005</v>
      </c>
      <c r="AD32" s="46">
        <f t="shared" si="28"/>
        <v>1</v>
      </c>
      <c r="AE32" s="35">
        <f t="shared" ref="AE32:AE39" si="31">W32+AA32</f>
        <v>7</v>
      </c>
      <c r="AF32" s="36">
        <f>SUM(AF33:AF39)</f>
        <v>0</v>
      </c>
      <c r="AG32" s="42">
        <f>SUM(AG33:AG39)</f>
        <v>0</v>
      </c>
    </row>
    <row r="33" spans="1:33" ht="30" x14ac:dyDescent="0.25">
      <c r="A33" s="107" t="s">
        <v>86</v>
      </c>
      <c r="B33" s="129" t="s">
        <v>87</v>
      </c>
      <c r="C33" s="108"/>
      <c r="D33" s="109">
        <v>5639380.0499999998</v>
      </c>
      <c r="E33" s="109">
        <v>746149.99</v>
      </c>
      <c r="F33" s="127">
        <v>524345.18000000005</v>
      </c>
      <c r="G33" s="109"/>
      <c r="H33" s="128">
        <v>1</v>
      </c>
      <c r="I33" s="110">
        <f t="shared" si="0"/>
        <v>1.9728980969328281E-2</v>
      </c>
      <c r="J33" s="111">
        <f t="shared" si="22"/>
        <v>4.657661853749418E-4</v>
      </c>
      <c r="K33" s="127">
        <v>13274.22</v>
      </c>
      <c r="L33" s="109"/>
      <c r="M33" s="112">
        <v>3</v>
      </c>
      <c r="N33" s="119">
        <f>F33+G33+K33+L33</f>
        <v>537619.4</v>
      </c>
      <c r="O33" s="112">
        <f t="shared" si="30"/>
        <v>4</v>
      </c>
      <c r="P33" s="113">
        <f t="shared" si="23"/>
        <v>2.0228435991996131E-2</v>
      </c>
      <c r="Q33" s="114">
        <f t="shared" si="24"/>
        <v>1.8630647414997672E-3</v>
      </c>
      <c r="R33" s="115">
        <f t="shared" si="25"/>
        <v>0.72052456906151008</v>
      </c>
      <c r="S33" s="116">
        <f>N33/O33</f>
        <v>134404.85</v>
      </c>
      <c r="T33" s="119">
        <v>524345.18000000005</v>
      </c>
      <c r="U33" s="109">
        <v>524345.18000000005</v>
      </c>
      <c r="V33" s="120">
        <f t="shared" si="21"/>
        <v>1</v>
      </c>
      <c r="W33" s="121">
        <v>1</v>
      </c>
      <c r="X33" s="119">
        <v>13274.22</v>
      </c>
      <c r="Y33" s="109">
        <v>13274.22</v>
      </c>
      <c r="Z33" s="120">
        <f t="shared" si="26"/>
        <v>1</v>
      </c>
      <c r="AA33" s="122">
        <v>3</v>
      </c>
      <c r="AB33" s="123">
        <f t="shared" si="27"/>
        <v>537619.4</v>
      </c>
      <c r="AC33" s="124">
        <f t="shared" si="27"/>
        <v>537619.4</v>
      </c>
      <c r="AD33" s="118">
        <f t="shared" si="28"/>
        <v>1</v>
      </c>
      <c r="AE33" s="112">
        <f t="shared" si="31"/>
        <v>4</v>
      </c>
      <c r="AF33" s="67"/>
      <c r="AG33" s="68"/>
    </row>
    <row r="34" spans="1:33" ht="30" x14ac:dyDescent="0.25">
      <c r="A34" s="107" t="s">
        <v>88</v>
      </c>
      <c r="B34" s="129" t="s">
        <v>89</v>
      </c>
      <c r="C34" s="108"/>
      <c r="D34" s="109">
        <v>2416869.98</v>
      </c>
      <c r="E34" s="109">
        <v>0</v>
      </c>
      <c r="F34" s="127">
        <v>0</v>
      </c>
      <c r="G34" s="109"/>
      <c r="H34" s="128"/>
      <c r="I34" s="110"/>
      <c r="J34" s="111"/>
      <c r="K34" s="127"/>
      <c r="L34" s="109"/>
      <c r="M34" s="112">
        <v>0</v>
      </c>
      <c r="N34" s="119"/>
      <c r="O34" s="112"/>
      <c r="P34" s="113"/>
      <c r="Q34" s="114"/>
      <c r="R34" s="115"/>
      <c r="S34" s="116"/>
      <c r="T34" s="119"/>
      <c r="U34" s="109"/>
      <c r="V34" s="120"/>
      <c r="W34" s="121"/>
      <c r="X34" s="119"/>
      <c r="Y34" s="109"/>
      <c r="Z34" s="120"/>
      <c r="AA34" s="122"/>
      <c r="AB34" s="123"/>
      <c r="AC34" s="124"/>
      <c r="AD34" s="118"/>
      <c r="AE34" s="112"/>
      <c r="AF34" s="67"/>
      <c r="AG34" s="68"/>
    </row>
    <row r="35" spans="1:33" ht="45" x14ac:dyDescent="0.25">
      <c r="A35" s="107" t="s">
        <v>90</v>
      </c>
      <c r="B35" s="129" t="s">
        <v>91</v>
      </c>
      <c r="C35" s="108"/>
      <c r="D35" s="109">
        <v>2512470.7599999998</v>
      </c>
      <c r="E35" s="109">
        <v>138521.18</v>
      </c>
      <c r="F35" s="127">
        <v>0</v>
      </c>
      <c r="G35" s="109"/>
      <c r="H35" s="128"/>
      <c r="I35" s="110"/>
      <c r="J35" s="111"/>
      <c r="K35" s="127">
        <v>4420.45</v>
      </c>
      <c r="L35" s="109"/>
      <c r="M35" s="112">
        <v>2</v>
      </c>
      <c r="N35" s="119">
        <f t="shared" si="29"/>
        <v>4420.45</v>
      </c>
      <c r="O35" s="112">
        <f t="shared" si="30"/>
        <v>2</v>
      </c>
      <c r="P35" s="113">
        <f t="shared" si="23"/>
        <v>1.663235922677256E-4</v>
      </c>
      <c r="Q35" s="114">
        <f>O35/$O$43*100%</f>
        <v>9.3153237074988359E-4</v>
      </c>
      <c r="R35" s="115">
        <f>N35/E35*100%</f>
        <v>3.1911726423352729E-2</v>
      </c>
      <c r="S35" s="116">
        <f>N35/O35</f>
        <v>2210.2249999999999</v>
      </c>
      <c r="T35" s="119"/>
      <c r="U35" s="109"/>
      <c r="V35" s="120"/>
      <c r="W35" s="121"/>
      <c r="X35" s="119">
        <v>4420.45</v>
      </c>
      <c r="Y35" s="109">
        <v>4420.45</v>
      </c>
      <c r="Z35" s="120">
        <f>Y35/X35*100%</f>
        <v>1</v>
      </c>
      <c r="AA35" s="122">
        <v>2</v>
      </c>
      <c r="AB35" s="123">
        <f t="shared" si="27"/>
        <v>4420.45</v>
      </c>
      <c r="AC35" s="124">
        <f t="shared" si="27"/>
        <v>4420.45</v>
      </c>
      <c r="AD35" s="118">
        <f>AC35/AB35*100%</f>
        <v>1</v>
      </c>
      <c r="AE35" s="112">
        <f t="shared" si="31"/>
        <v>2</v>
      </c>
      <c r="AF35" s="67"/>
      <c r="AG35" s="68"/>
    </row>
    <row r="36" spans="1:33" ht="30" x14ac:dyDescent="0.25">
      <c r="A36" s="107" t="s">
        <v>92</v>
      </c>
      <c r="B36" s="129" t="s">
        <v>93</v>
      </c>
      <c r="C36" s="108"/>
      <c r="D36" s="109">
        <v>2265223</v>
      </c>
      <c r="E36" s="109">
        <v>18284.97</v>
      </c>
      <c r="F36" s="127">
        <v>0</v>
      </c>
      <c r="G36" s="109"/>
      <c r="H36" s="128"/>
      <c r="I36" s="110"/>
      <c r="J36" s="111"/>
      <c r="K36" s="127">
        <v>58.33</v>
      </c>
      <c r="L36" s="109"/>
      <c r="M36" s="112">
        <v>1</v>
      </c>
      <c r="N36" s="119">
        <f t="shared" si="29"/>
        <v>58.33</v>
      </c>
      <c r="O36" s="112">
        <f t="shared" si="30"/>
        <v>1</v>
      </c>
      <c r="P36" s="113">
        <f t="shared" si="23"/>
        <v>2.194721156664239E-6</v>
      </c>
      <c r="Q36" s="114">
        <f t="shared" si="24"/>
        <v>4.657661853749418E-4</v>
      </c>
      <c r="R36" s="115">
        <f>N36/E36*100%</f>
        <v>3.1900517200739182E-3</v>
      </c>
      <c r="S36" s="116">
        <f>N36/O36</f>
        <v>58.33</v>
      </c>
      <c r="T36" s="119"/>
      <c r="U36" s="109"/>
      <c r="V36" s="120"/>
      <c r="W36" s="121"/>
      <c r="X36" s="119">
        <v>58.33</v>
      </c>
      <c r="Y36" s="109">
        <v>58.33</v>
      </c>
      <c r="Z36" s="120">
        <f>Y36/X36*100%</f>
        <v>1</v>
      </c>
      <c r="AA36" s="122">
        <v>1</v>
      </c>
      <c r="AB36" s="123">
        <f t="shared" si="27"/>
        <v>58.33</v>
      </c>
      <c r="AC36" s="124">
        <f t="shared" si="27"/>
        <v>58.33</v>
      </c>
      <c r="AD36" s="118">
        <f>AC36/AB36*100%</f>
        <v>1</v>
      </c>
      <c r="AE36" s="112">
        <f t="shared" si="31"/>
        <v>1</v>
      </c>
      <c r="AF36" s="67"/>
      <c r="AG36" s="68"/>
    </row>
    <row r="37" spans="1:33" ht="30" x14ac:dyDescent="0.25">
      <c r="A37" s="107" t="s">
        <v>94</v>
      </c>
      <c r="B37" s="129" t="s">
        <v>95</v>
      </c>
      <c r="C37" s="108"/>
      <c r="D37" s="109">
        <v>989463.2</v>
      </c>
      <c r="E37" s="109">
        <v>0</v>
      </c>
      <c r="F37" s="127">
        <v>0</v>
      </c>
      <c r="G37" s="109"/>
      <c r="H37" s="128"/>
      <c r="I37" s="110"/>
      <c r="J37" s="111"/>
      <c r="K37" s="127"/>
      <c r="L37" s="109"/>
      <c r="M37" s="112">
        <v>0</v>
      </c>
      <c r="N37" s="119"/>
      <c r="O37" s="112"/>
      <c r="P37" s="113"/>
      <c r="Q37" s="114"/>
      <c r="R37" s="115"/>
      <c r="S37" s="116"/>
      <c r="T37" s="119"/>
      <c r="U37" s="109"/>
      <c r="V37" s="120"/>
      <c r="W37" s="121"/>
      <c r="X37" s="119"/>
      <c r="Y37" s="109"/>
      <c r="Z37" s="120"/>
      <c r="AA37" s="122"/>
      <c r="AB37" s="123"/>
      <c r="AC37" s="124"/>
      <c r="AD37" s="118"/>
      <c r="AE37" s="112"/>
      <c r="AF37" s="67"/>
      <c r="AG37" s="68"/>
    </row>
    <row r="38" spans="1:33" ht="30" x14ac:dyDescent="0.25">
      <c r="A38" s="107" t="s">
        <v>96</v>
      </c>
      <c r="B38" s="129" t="s">
        <v>97</v>
      </c>
      <c r="C38" s="108"/>
      <c r="D38" s="109">
        <v>70351.98</v>
      </c>
      <c r="E38" s="109">
        <v>0</v>
      </c>
      <c r="F38" s="127">
        <v>0</v>
      </c>
      <c r="G38" s="109"/>
      <c r="H38" s="128"/>
      <c r="I38" s="110"/>
      <c r="J38" s="111"/>
      <c r="K38" s="127"/>
      <c r="L38" s="109"/>
      <c r="M38" s="112">
        <v>0</v>
      </c>
      <c r="N38" s="119"/>
      <c r="O38" s="112"/>
      <c r="P38" s="113"/>
      <c r="Q38" s="114"/>
      <c r="R38" s="115"/>
      <c r="S38" s="116"/>
      <c r="T38" s="119"/>
      <c r="U38" s="109"/>
      <c r="V38" s="120"/>
      <c r="W38" s="121"/>
      <c r="X38" s="119"/>
      <c r="Y38" s="109"/>
      <c r="Z38" s="120"/>
      <c r="AA38" s="122"/>
      <c r="AB38" s="123"/>
      <c r="AC38" s="124"/>
      <c r="AD38" s="118"/>
      <c r="AE38" s="112"/>
      <c r="AF38" s="67"/>
      <c r="AG38" s="68"/>
    </row>
    <row r="39" spans="1:33" x14ac:dyDescent="0.25">
      <c r="A39" s="107" t="s">
        <v>98</v>
      </c>
      <c r="B39" s="129" t="s">
        <v>99</v>
      </c>
      <c r="C39" s="108"/>
      <c r="D39" s="109">
        <v>27972.11</v>
      </c>
      <c r="E39" s="109">
        <v>0</v>
      </c>
      <c r="F39" s="127">
        <v>0</v>
      </c>
      <c r="G39" s="109"/>
      <c r="H39" s="128"/>
      <c r="I39" s="110">
        <f>(F39+G39)/$N$43*100%</f>
        <v>0</v>
      </c>
      <c r="J39" s="111">
        <f>H39/$O$43*100%</f>
        <v>0</v>
      </c>
      <c r="K39" s="127"/>
      <c r="L39" s="109"/>
      <c r="M39" s="112"/>
      <c r="N39" s="119">
        <f t="shared" si="29"/>
        <v>0</v>
      </c>
      <c r="O39" s="112">
        <f t="shared" si="30"/>
        <v>0</v>
      </c>
      <c r="P39" s="113">
        <f>N39/$N$43*100%</f>
        <v>0</v>
      </c>
      <c r="Q39" s="114">
        <f>O39/$O$43*100%</f>
        <v>0</v>
      </c>
      <c r="R39" s="115"/>
      <c r="S39" s="116"/>
      <c r="T39" s="119"/>
      <c r="U39" s="109"/>
      <c r="V39" s="120"/>
      <c r="W39" s="121"/>
      <c r="X39" s="119"/>
      <c r="Y39" s="109"/>
      <c r="Z39" s="120"/>
      <c r="AA39" s="122"/>
      <c r="AB39" s="123">
        <f t="shared" si="27"/>
        <v>0</v>
      </c>
      <c r="AC39" s="124">
        <f t="shared" si="27"/>
        <v>0</v>
      </c>
      <c r="AD39" s="118"/>
      <c r="AE39" s="112">
        <f t="shared" si="31"/>
        <v>0</v>
      </c>
      <c r="AF39" s="67"/>
      <c r="AG39" s="68"/>
    </row>
    <row r="40" spans="1:33" x14ac:dyDescent="0.25">
      <c r="A40" s="130" t="s">
        <v>100</v>
      </c>
      <c r="B40" s="131" t="s">
        <v>101</v>
      </c>
      <c r="C40" s="132">
        <f t="shared" ref="C40:H40" si="32">SUM(C41:C42)</f>
        <v>1</v>
      </c>
      <c r="D40" s="133">
        <f t="shared" si="32"/>
        <v>2036363</v>
      </c>
      <c r="E40" s="133">
        <f t="shared" si="32"/>
        <v>0</v>
      </c>
      <c r="F40" s="134">
        <f>SUM(F41:F42)</f>
        <v>0</v>
      </c>
      <c r="G40" s="133">
        <f t="shared" si="32"/>
        <v>0</v>
      </c>
      <c r="H40" s="135">
        <f t="shared" si="32"/>
        <v>0</v>
      </c>
      <c r="I40" s="136">
        <f>(F40+G40)/$N$43*100%</f>
        <v>0</v>
      </c>
      <c r="J40" s="137">
        <f>H40/$O$43*100%</f>
        <v>0</v>
      </c>
      <c r="K40" s="134">
        <f>SUM(K41:K42)</f>
        <v>0</v>
      </c>
      <c r="L40" s="133">
        <f>SUM(L41:L42)</f>
        <v>0</v>
      </c>
      <c r="M40" s="138">
        <f>SUM(M41:M42)</f>
        <v>0</v>
      </c>
      <c r="N40" s="139">
        <f>SUM(N41:N42)</f>
        <v>0</v>
      </c>
      <c r="O40" s="138">
        <f>SUM(O41:O42)</f>
        <v>0</v>
      </c>
      <c r="P40" s="140">
        <f>N40/$N$43*100%</f>
        <v>0</v>
      </c>
      <c r="Q40" s="141">
        <f>O40/$O$43*100%</f>
        <v>0</v>
      </c>
      <c r="R40" s="142"/>
      <c r="S40" s="143"/>
      <c r="T40" s="139">
        <f>SUM(T41:T42)</f>
        <v>0</v>
      </c>
      <c r="U40" s="133">
        <f>SUM(U41:U42)</f>
        <v>0</v>
      </c>
      <c r="V40" s="144"/>
      <c r="W40" s="145">
        <f>SUM(W41:W42)</f>
        <v>0</v>
      </c>
      <c r="X40" s="139">
        <f>SUM(X41:X42)</f>
        <v>0</v>
      </c>
      <c r="Y40" s="133">
        <f>SUM(Y41:Y42)</f>
        <v>0</v>
      </c>
      <c r="Z40" s="144"/>
      <c r="AA40" s="146">
        <f>SUM(AA41:AA42)</f>
        <v>0</v>
      </c>
      <c r="AB40" s="147">
        <f>SUM(AB41:AB42)</f>
        <v>0</v>
      </c>
      <c r="AC40" s="148">
        <f>SUM(AC41:AC42)</f>
        <v>0</v>
      </c>
      <c r="AD40" s="149"/>
      <c r="AE40" s="138">
        <f>SUM(AE41:AE42)</f>
        <v>0</v>
      </c>
      <c r="AF40" s="139">
        <f>SUM(AF41:AF42)</f>
        <v>0</v>
      </c>
      <c r="AG40" s="145">
        <f>SUM(AG41:AG42)</f>
        <v>0</v>
      </c>
    </row>
    <row r="41" spans="1:33" x14ac:dyDescent="0.25">
      <c r="A41" s="47" t="s">
        <v>102</v>
      </c>
      <c r="B41" s="48" t="s">
        <v>103</v>
      </c>
      <c r="C41" s="91">
        <v>1</v>
      </c>
      <c r="D41" s="50">
        <v>2036363</v>
      </c>
      <c r="E41" s="50"/>
      <c r="F41" s="51"/>
      <c r="G41" s="50"/>
      <c r="H41" s="49"/>
      <c r="I41" s="52">
        <f>(F41+G41)/$N$43*100%</f>
        <v>0</v>
      </c>
      <c r="J41" s="53">
        <f>H41/$O$43*100%</f>
        <v>0</v>
      </c>
      <c r="K41" s="51"/>
      <c r="L41" s="50"/>
      <c r="M41" s="55"/>
      <c r="N41" s="56">
        <f>F41+G41+K41+L41</f>
        <v>0</v>
      </c>
      <c r="O41" s="55">
        <f>H41+M41</f>
        <v>0</v>
      </c>
      <c r="P41" s="57">
        <f>N41/$N$43*100%</f>
        <v>0</v>
      </c>
      <c r="Q41" s="58">
        <f>O41/$O$43*100%</f>
        <v>0</v>
      </c>
      <c r="R41" s="59"/>
      <c r="S41" s="60"/>
      <c r="T41" s="56"/>
      <c r="U41" s="50"/>
      <c r="V41" s="61"/>
      <c r="W41" s="101"/>
      <c r="X41" s="56"/>
      <c r="Y41" s="50"/>
      <c r="Z41" s="61"/>
      <c r="AA41" s="102"/>
      <c r="AB41" s="64">
        <f>T41+X41</f>
        <v>0</v>
      </c>
      <c r="AC41" s="65">
        <f>U41+Y41</f>
        <v>0</v>
      </c>
      <c r="AD41" s="66"/>
      <c r="AE41" s="55">
        <f>W41+AA41</f>
        <v>0</v>
      </c>
      <c r="AF41" s="67"/>
      <c r="AG41" s="68"/>
    </row>
    <row r="42" spans="1:33" ht="16.5" thickBot="1" x14ac:dyDescent="0.3">
      <c r="A42" s="150" t="s">
        <v>104</v>
      </c>
      <c r="B42" s="151" t="s">
        <v>105</v>
      </c>
      <c r="C42" s="91"/>
      <c r="D42" s="50"/>
      <c r="E42" s="50"/>
      <c r="F42" s="152"/>
      <c r="G42" s="153"/>
      <c r="H42" s="154"/>
      <c r="I42" s="155">
        <f>(F42+G42)/$N$43*100%</f>
        <v>0</v>
      </c>
      <c r="J42" s="156">
        <f>H42/$O$43*100%</f>
        <v>0</v>
      </c>
      <c r="K42" s="152"/>
      <c r="L42" s="153"/>
      <c r="M42" s="157"/>
      <c r="N42" s="158">
        <f>F42+G42+K42+L42</f>
        <v>0</v>
      </c>
      <c r="O42" s="157">
        <f>H42+M42</f>
        <v>0</v>
      </c>
      <c r="P42" s="159">
        <f>N42/$N$43*100%</f>
        <v>0</v>
      </c>
      <c r="Q42" s="160">
        <f>O42/$O$43*100%</f>
        <v>0</v>
      </c>
      <c r="R42" s="161"/>
      <c r="S42" s="162"/>
      <c r="T42" s="158"/>
      <c r="U42" s="153"/>
      <c r="V42" s="163"/>
      <c r="W42" s="164"/>
      <c r="X42" s="158"/>
      <c r="Y42" s="153"/>
      <c r="Z42" s="163"/>
      <c r="AA42" s="165"/>
      <c r="AB42" s="166">
        <f>T42+X42</f>
        <v>0</v>
      </c>
      <c r="AC42" s="167">
        <f>U42+Y42</f>
        <v>0</v>
      </c>
      <c r="AD42" s="168"/>
      <c r="AE42" s="157">
        <f>W42+AA42</f>
        <v>0</v>
      </c>
      <c r="AF42" s="169"/>
      <c r="AG42" s="170"/>
    </row>
    <row r="43" spans="1:33" ht="16.5" thickBot="1" x14ac:dyDescent="0.3">
      <c r="A43" s="222" t="s">
        <v>12</v>
      </c>
      <c r="B43" s="223"/>
      <c r="C43" s="171">
        <f t="shared" ref="C43:H43" si="33">C10+C12+C13+C21+C24+C25+C32+C40</f>
        <v>261719</v>
      </c>
      <c r="D43" s="172">
        <f>D10+D12+D13+D21+D24+D25+D32+D40</f>
        <v>1608568339.6599996</v>
      </c>
      <c r="E43" s="172">
        <f t="shared" si="33"/>
        <v>1149717219.8899999</v>
      </c>
      <c r="F43" s="173">
        <f t="shared" si="33"/>
        <v>12008416.41</v>
      </c>
      <c r="G43" s="174">
        <f t="shared" si="33"/>
        <v>2809690.76</v>
      </c>
      <c r="H43" s="175">
        <f t="shared" si="33"/>
        <v>269</v>
      </c>
      <c r="I43" s="176"/>
      <c r="J43" s="177"/>
      <c r="K43" s="173">
        <f>K10+K12+K13+K21+K24+K25+K32+K40</f>
        <v>5208229.5199999996</v>
      </c>
      <c r="L43" s="174">
        <f>L10+L12+L13+L21+L24+L25+L32+L40</f>
        <v>6551071.4800000004</v>
      </c>
      <c r="M43" s="178">
        <f>M10+M12+M13+M21+M24+M25+M32+M40</f>
        <v>1878</v>
      </c>
      <c r="N43" s="179">
        <f>N10+N12+N13+N21+N24+N25+N32+N40</f>
        <v>26577408.170000002</v>
      </c>
      <c r="O43" s="178">
        <f>O10+O12+O13+O21+O24+O25+O32+O40</f>
        <v>2147</v>
      </c>
      <c r="P43" s="180"/>
      <c r="Q43" s="181"/>
      <c r="R43" s="182">
        <f>N43/E43*100%</f>
        <v>2.3116473955693922E-2</v>
      </c>
      <c r="S43" s="183">
        <f>N43/O43</f>
        <v>12378.858020493713</v>
      </c>
      <c r="T43" s="179">
        <f>T10+T12+T13+T21+T24+T25+T32+T40</f>
        <v>12868016.52</v>
      </c>
      <c r="U43" s="174">
        <f>U10+U12+U13+U21+U24+U25+U32+U40</f>
        <v>8147279.3099999996</v>
      </c>
      <c r="V43" s="184">
        <f>U43/T43*100%</f>
        <v>0.63314181306319928</v>
      </c>
      <c r="W43" s="185">
        <f>W10+W12+W13+W21+W24+W25+W32+W40</f>
        <v>187</v>
      </c>
      <c r="X43" s="179">
        <f>X10+X12+X13+X21+X24+X25+X32+X40</f>
        <v>13709391.649999999</v>
      </c>
      <c r="Y43" s="174">
        <f>Y10+Y12+Y13+Y21+Y24+Y25+Y32+Y40</f>
        <v>10949072.890000001</v>
      </c>
      <c r="Z43" s="184">
        <f>Y43/X43*100%</f>
        <v>0.79865490530354799</v>
      </c>
      <c r="AA43" s="186">
        <f>AA10+AA12+AA13+AA21+AA24+AA25+AA32+AA40</f>
        <v>1451</v>
      </c>
      <c r="AB43" s="187">
        <f>AB10+AB12+AB13+AB21+AB24+AB25+AB32+AB40</f>
        <v>26577408.170000002</v>
      </c>
      <c r="AC43" s="188">
        <f>AC10+AC12+AC13+AC21+AC24+AC25+AC32+AC40</f>
        <v>19096352.199999999</v>
      </c>
      <c r="AD43" s="189">
        <f>AC43/AB43*100%</f>
        <v>0.71851822712929336</v>
      </c>
      <c r="AE43" s="178">
        <f>AE10+AE12+AE13+AE21+AE24+AE25+AE32+AE40</f>
        <v>1638</v>
      </c>
      <c r="AF43" s="179">
        <f>AF10+AF12+AF13+AF21+AF24+AF25+AF32+AF40</f>
        <v>5002010.2800000012</v>
      </c>
      <c r="AG43" s="185"/>
    </row>
    <row r="44" spans="1:33" x14ac:dyDescent="0.25">
      <c r="A44" s="4"/>
      <c r="B44" s="4"/>
      <c r="C44" s="4"/>
      <c r="D44" s="4"/>
      <c r="E44" s="190"/>
      <c r="F44" s="4"/>
      <c r="G44" s="4"/>
      <c r="H44" s="4"/>
      <c r="I44" s="4"/>
      <c r="J44" s="4"/>
      <c r="K44" s="4"/>
      <c r="L44" s="4"/>
      <c r="M44" s="4"/>
      <c r="N44" s="4"/>
      <c r="O44" s="4"/>
      <c r="P44" s="4"/>
      <c r="Q44" s="4"/>
      <c r="R44" s="4"/>
      <c r="S44" s="4"/>
      <c r="T44" s="4"/>
      <c r="U44" s="4"/>
      <c r="V44" s="4"/>
      <c r="W44" s="4"/>
      <c r="X44" s="4"/>
      <c r="Y44" s="4"/>
      <c r="Z44" s="4"/>
      <c r="AA44" s="4"/>
      <c r="AB44" s="4"/>
      <c r="AC44" s="4"/>
      <c r="AD44" s="4"/>
      <c r="AE44" s="4"/>
      <c r="AF44" s="191"/>
      <c r="AG44" s="191"/>
    </row>
    <row r="45" spans="1:33" x14ac:dyDescent="0.25">
      <c r="G45" s="192"/>
      <c r="H45" s="193"/>
      <c r="N45" s="193"/>
      <c r="O45" s="193"/>
      <c r="AB45" s="4"/>
      <c r="AC45" s="4"/>
      <c r="AD45" s="4"/>
      <c r="AE45" s="4"/>
      <c r="AF45" s="4"/>
      <c r="AG45" s="4"/>
    </row>
    <row r="46" spans="1:33" x14ac:dyDescent="0.25">
      <c r="A46" s="199" t="s">
        <v>106</v>
      </c>
      <c r="B46" s="199"/>
      <c r="C46" s="199"/>
      <c r="D46" s="199"/>
      <c r="N46" s="193"/>
      <c r="AB46" s="27"/>
      <c r="AC46" s="27"/>
      <c r="AD46" s="27"/>
      <c r="AE46" s="27"/>
      <c r="AF46" s="27"/>
      <c r="AG46" s="27"/>
    </row>
    <row r="47" spans="1:33" x14ac:dyDescent="0.25">
      <c r="A47" s="2" t="s">
        <v>107</v>
      </c>
      <c r="AB47" s="27"/>
      <c r="AC47" s="27"/>
      <c r="AD47" s="27"/>
      <c r="AE47" s="27"/>
      <c r="AF47" s="27"/>
      <c r="AG47" s="27"/>
    </row>
    <row r="48" spans="1:33" x14ac:dyDescent="0.25">
      <c r="A48" s="2" t="s">
        <v>108</v>
      </c>
      <c r="AB48" s="27"/>
      <c r="AC48" s="27"/>
      <c r="AD48" s="27"/>
      <c r="AE48" s="27"/>
      <c r="AF48" s="27"/>
      <c r="AG48" s="27"/>
    </row>
    <row r="49" spans="1:33" ht="15.6" customHeight="1" x14ac:dyDescent="0.25">
      <c r="A49" s="199" t="s">
        <v>109</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4"/>
      <c r="AC49" s="194"/>
      <c r="AD49" s="194"/>
      <c r="AE49" s="194"/>
      <c r="AF49" s="27"/>
      <c r="AG49" s="27"/>
    </row>
    <row r="50" spans="1:33" ht="15.6" customHeight="1" x14ac:dyDescent="0.25">
      <c r="A50" s="199" t="s">
        <v>110</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5"/>
      <c r="AC50" s="195"/>
      <c r="AD50" s="195"/>
      <c r="AE50" s="195"/>
      <c r="AF50" s="4"/>
      <c r="AG50" s="4"/>
    </row>
    <row r="51" spans="1:33" x14ac:dyDescent="0.25">
      <c r="A51" s="199" t="s">
        <v>111</v>
      </c>
      <c r="B51" s="199"/>
      <c r="C51" s="199"/>
      <c r="D51" s="199"/>
      <c r="E51" s="199"/>
      <c r="F51" s="199"/>
      <c r="G51" s="199"/>
      <c r="H51" s="199"/>
      <c r="I51" s="199"/>
      <c r="J51" s="199"/>
      <c r="K51" s="199"/>
      <c r="L51" s="199"/>
      <c r="M51" s="199"/>
      <c r="N51" s="199"/>
      <c r="O51" s="199"/>
      <c r="P51" s="199"/>
      <c r="Q51" s="199"/>
      <c r="R51" s="199"/>
      <c r="S51" s="199"/>
      <c r="T51" s="199"/>
      <c r="U51" s="199"/>
      <c r="V51" s="199"/>
      <c r="W51" s="199"/>
      <c r="X51" s="196"/>
      <c r="Y51" s="196"/>
      <c r="Z51" s="196"/>
      <c r="AA51" s="196"/>
      <c r="AB51" s="197"/>
      <c r="AC51" s="197"/>
      <c r="AD51" s="197"/>
      <c r="AE51" s="197"/>
      <c r="AF51" s="4"/>
      <c r="AG51" s="4"/>
    </row>
    <row r="52" spans="1:33" x14ac:dyDescent="0.25">
      <c r="A52" s="2" t="s">
        <v>112</v>
      </c>
    </row>
    <row r="69" spans="1:5" x14ac:dyDescent="0.25">
      <c r="A69" s="2" t="s">
        <v>114</v>
      </c>
      <c r="E69" s="2" t="s">
        <v>115</v>
      </c>
    </row>
    <row r="72" spans="1:5" x14ac:dyDescent="0.25">
      <c r="A72" s="198" t="s">
        <v>119</v>
      </c>
    </row>
    <row r="73" spans="1:5" x14ac:dyDescent="0.25">
      <c r="A73" s="198" t="s">
        <v>116</v>
      </c>
    </row>
    <row r="74" spans="1:5" x14ac:dyDescent="0.25">
      <c r="A74" s="198" t="s">
        <v>117</v>
      </c>
    </row>
  </sheetData>
  <mergeCells count="51">
    <mergeCell ref="T5:W5"/>
    <mergeCell ref="X5:AA5"/>
    <mergeCell ref="Z7:Z8"/>
    <mergeCell ref="A2:AA2"/>
    <mergeCell ref="AE2:AF2"/>
    <mergeCell ref="T4:AE4"/>
    <mergeCell ref="A5:A8"/>
    <mergeCell ref="B5:B8"/>
    <mergeCell ref="C5:C8"/>
    <mergeCell ref="D5:D6"/>
    <mergeCell ref="E5:E6"/>
    <mergeCell ref="F5:J5"/>
    <mergeCell ref="K5:M5"/>
    <mergeCell ref="AB5:AE5"/>
    <mergeCell ref="AF5:AG5"/>
    <mergeCell ref="F6:G6"/>
    <mergeCell ref="AD7:AD8"/>
    <mergeCell ref="H6:H8"/>
    <mergeCell ref="I6:J6"/>
    <mergeCell ref="A43:B43"/>
    <mergeCell ref="A46:D46"/>
    <mergeCell ref="AG7:AG8"/>
    <mergeCell ref="AC6:AD6"/>
    <mergeCell ref="AE6:AE8"/>
    <mergeCell ref="AF6:AG6"/>
    <mergeCell ref="D7:D8"/>
    <mergeCell ref="E7:E8"/>
    <mergeCell ref="J7:J8"/>
    <mergeCell ref="O7:O8"/>
    <mergeCell ref="Q7:Q8"/>
    <mergeCell ref="R7:R8"/>
    <mergeCell ref="T7:T8"/>
    <mergeCell ref="AA6:AA8"/>
    <mergeCell ref="U7:U8"/>
    <mergeCell ref="K6:L6"/>
    <mergeCell ref="A49:AA49"/>
    <mergeCell ref="A50:AA50"/>
    <mergeCell ref="A51:W51"/>
    <mergeCell ref="AB7:AB8"/>
    <mergeCell ref="AC7:AC8"/>
    <mergeCell ref="V7:V8"/>
    <mergeCell ref="X7:X8"/>
    <mergeCell ref="Y7:Y8"/>
    <mergeCell ref="M6:M8"/>
    <mergeCell ref="U6:V6"/>
    <mergeCell ref="W6:W8"/>
    <mergeCell ref="Y6:Z6"/>
    <mergeCell ref="N5:O6"/>
    <mergeCell ref="P5:Q6"/>
    <mergeCell ref="R5:R6"/>
    <mergeCell ref="S5:S8"/>
  </mergeCells>
  <pageMargins left="0.7" right="0.7" top="0.75" bottom="0.75" header="0.3" footer="0.3"/>
  <pageSetup paperSize="8"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1.pielikums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Par informatīvo ziņojumu par konstatētajiemneatbilstoši veiktajiem izdevumiemEiropas Savienības politikas instrumentu,Eiropas Savienības iniciatīvu, Pirmsiestāšanās fonduun Pārejas perioda palīdzības ietvaros līdz 2014.gada 31.decembrim</dc:subject>
  <dc:creator>Aiva Avota</dc:creator>
  <cp:keywords>2.pielikums</cp:keywords>
  <dc:description>67083954, aiva.avota@fm.gov.lv</dc:description>
  <cp:lastModifiedBy>Aiva Avota</cp:lastModifiedBy>
  <cp:lastPrinted>2015-06-02T12:02:16Z</cp:lastPrinted>
  <dcterms:created xsi:type="dcterms:W3CDTF">2015-04-21T07:18:20Z</dcterms:created>
  <dcterms:modified xsi:type="dcterms:W3CDTF">2015-06-26T06:23:32Z</dcterms:modified>
</cp:coreProperties>
</file>