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5\Informativais_zinojums\Uz_MK_250615\"/>
    </mc:Choice>
  </mc:AlternateContent>
  <bookViews>
    <workbookView xWindow="0" yWindow="0" windowWidth="20700" windowHeight="7905"/>
  </bookViews>
  <sheets>
    <sheet name="3.pielikum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N22" i="1"/>
  <c r="M22" i="1"/>
  <c r="T22" i="1" s="1"/>
  <c r="L22" i="1"/>
  <c r="F22" i="1"/>
  <c r="E22" i="1"/>
  <c r="D22" i="1"/>
  <c r="C22" i="1"/>
  <c r="O21" i="1"/>
  <c r="N21" i="1"/>
  <c r="N23" i="1" s="1"/>
  <c r="M21" i="1"/>
  <c r="L21" i="1"/>
  <c r="F21" i="1"/>
  <c r="F23" i="1" s="1"/>
  <c r="E21" i="1"/>
  <c r="E23" i="1" s="1"/>
  <c r="D21" i="1"/>
  <c r="D23" i="1" s="1"/>
  <c r="C21" i="1"/>
  <c r="C23" i="1" s="1"/>
  <c r="T20" i="1"/>
  <c r="S20" i="1"/>
  <c r="P20" i="1"/>
  <c r="K20" i="1"/>
  <c r="J20" i="1"/>
  <c r="T19" i="1"/>
  <c r="S19" i="1"/>
  <c r="P19" i="1"/>
  <c r="K19" i="1"/>
  <c r="J19" i="1"/>
  <c r="G19" i="1"/>
  <c r="T18" i="1"/>
  <c r="S18" i="1"/>
  <c r="P18" i="1"/>
  <c r="K18" i="1"/>
  <c r="J18" i="1"/>
  <c r="G18" i="1"/>
  <c r="T17" i="1"/>
  <c r="S17" i="1"/>
  <c r="P17" i="1"/>
  <c r="K17" i="1"/>
  <c r="J17" i="1"/>
  <c r="G17" i="1"/>
  <c r="T16" i="1"/>
  <c r="S16" i="1"/>
  <c r="P16" i="1"/>
  <c r="K16" i="1"/>
  <c r="J16" i="1"/>
  <c r="G16" i="1"/>
  <c r="T15" i="1"/>
  <c r="S15" i="1"/>
  <c r="P15" i="1"/>
  <c r="K15" i="1"/>
  <c r="J15" i="1"/>
  <c r="G15" i="1"/>
  <c r="S14" i="1"/>
  <c r="P14" i="1"/>
  <c r="M14" i="1"/>
  <c r="T14" i="1" s="1"/>
  <c r="L14" i="1"/>
  <c r="K14" i="1"/>
  <c r="J14" i="1"/>
  <c r="G14" i="1"/>
  <c r="T13" i="1"/>
  <c r="S13" i="1"/>
  <c r="P13" i="1"/>
  <c r="K13" i="1"/>
  <c r="J13" i="1"/>
  <c r="G13" i="1"/>
  <c r="T12" i="1"/>
  <c r="S12" i="1"/>
  <c r="P12" i="1"/>
  <c r="K12" i="1"/>
  <c r="J12" i="1"/>
  <c r="G12" i="1"/>
  <c r="T11" i="1"/>
  <c r="S11" i="1"/>
  <c r="P11" i="1"/>
  <c r="K11" i="1"/>
  <c r="J11" i="1"/>
  <c r="G11" i="1"/>
  <c r="T10" i="1"/>
  <c r="S10" i="1"/>
  <c r="P10" i="1"/>
  <c r="K10" i="1"/>
  <c r="J10" i="1"/>
  <c r="G10" i="1"/>
  <c r="T9" i="1"/>
  <c r="S9" i="1"/>
  <c r="P9" i="1"/>
  <c r="K9" i="1"/>
  <c r="J9" i="1"/>
  <c r="G9" i="1"/>
  <c r="T8" i="1"/>
  <c r="S8" i="1"/>
  <c r="P8" i="1"/>
  <c r="K8" i="1"/>
  <c r="J8" i="1"/>
  <c r="G8" i="1"/>
  <c r="T7" i="1"/>
  <c r="S7" i="1"/>
  <c r="P7" i="1"/>
  <c r="K7" i="1"/>
  <c r="J7" i="1"/>
  <c r="G7" i="1"/>
  <c r="P6" i="1"/>
  <c r="M6" i="1"/>
  <c r="L6" i="1"/>
  <c r="S6" i="1" s="1"/>
  <c r="K6" i="1"/>
  <c r="G6" i="1"/>
  <c r="D6" i="1"/>
  <c r="C6" i="1"/>
  <c r="J6" i="1" s="1"/>
  <c r="M23" i="1" l="1"/>
  <c r="S21" i="1"/>
  <c r="J21" i="1"/>
  <c r="H22" i="1"/>
  <c r="P22" i="1"/>
  <c r="K22" i="1"/>
  <c r="I6" i="1"/>
  <c r="I22" i="1"/>
  <c r="I17" i="1"/>
  <c r="I15" i="1"/>
  <c r="I8" i="1"/>
  <c r="I23" i="1"/>
  <c r="I18" i="1"/>
  <c r="I16" i="1"/>
  <c r="I13" i="1"/>
  <c r="I11" i="1"/>
  <c r="I9" i="1"/>
  <c r="I7" i="1"/>
  <c r="I20" i="1"/>
  <c r="K23" i="1"/>
  <c r="I19" i="1"/>
  <c r="I14" i="1"/>
  <c r="I12" i="1"/>
  <c r="I10" i="1"/>
  <c r="Q6" i="1"/>
  <c r="Q22" i="1"/>
  <c r="Q19" i="1"/>
  <c r="Q18" i="1"/>
  <c r="Q16" i="1"/>
  <c r="Q14" i="1"/>
  <c r="Q13" i="1"/>
  <c r="Q11" i="1"/>
  <c r="Q9" i="1"/>
  <c r="Q7" i="1"/>
  <c r="Q20" i="1"/>
  <c r="Q17" i="1"/>
  <c r="Q15" i="1"/>
  <c r="Q12" i="1"/>
  <c r="Q10" i="1"/>
  <c r="Q8" i="1"/>
  <c r="J23" i="1"/>
  <c r="H19" i="1"/>
  <c r="H17" i="1"/>
  <c r="H15" i="1"/>
  <c r="H14" i="1"/>
  <c r="H12" i="1"/>
  <c r="H10" i="1"/>
  <c r="H8" i="1"/>
  <c r="H20" i="1"/>
  <c r="H6" i="1"/>
  <c r="H23" i="1"/>
  <c r="H18" i="1"/>
  <c r="H16" i="1"/>
  <c r="H13" i="1"/>
  <c r="H11" i="1"/>
  <c r="H9" i="1"/>
  <c r="H7" i="1"/>
  <c r="G23" i="1"/>
  <c r="G21" i="1"/>
  <c r="P21" i="1"/>
  <c r="T21" i="1"/>
  <c r="J22" i="1"/>
  <c r="L23" i="1"/>
  <c r="S23" i="1" s="1"/>
  <c r="T6" i="1"/>
  <c r="H21" i="1"/>
  <c r="Q21" i="1"/>
  <c r="G22" i="1"/>
  <c r="S22" i="1"/>
  <c r="O23" i="1"/>
  <c r="R21" i="1" s="1"/>
  <c r="I21" i="1"/>
  <c r="T23" i="1" l="1"/>
  <c r="R18" i="1"/>
  <c r="R16" i="1"/>
  <c r="R14" i="1"/>
  <c r="R13" i="1"/>
  <c r="R11" i="1"/>
  <c r="R9" i="1"/>
  <c r="R7" i="1"/>
  <c r="R12" i="1"/>
  <c r="R10" i="1"/>
  <c r="R6" i="1"/>
  <c r="R20" i="1"/>
  <c r="R22" i="1"/>
  <c r="R19" i="1"/>
  <c r="R17" i="1"/>
  <c r="R15" i="1"/>
  <c r="R8" i="1"/>
  <c r="P23" i="1"/>
</calcChain>
</file>

<file path=xl/comments1.xml><?xml version="1.0" encoding="utf-8"?>
<comments xmlns="http://schemas.openxmlformats.org/spreadsheetml/2006/main">
  <authors>
    <author>FM</author>
    <author>Aiva Avota</author>
  </authors>
  <commentList>
    <comment ref="L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VI+SM(TEN-T)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VI+SM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VI+(TEN-E)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</t>
        </r>
      </text>
    </comment>
    <comment ref="L21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</t>
        </r>
      </text>
    </comment>
  </commentList>
</comments>
</file>

<file path=xl/sharedStrings.xml><?xml version="1.0" encoding="utf-8"?>
<sst xmlns="http://schemas.openxmlformats.org/spreadsheetml/2006/main" count="67" uniqueCount="61">
  <si>
    <t>2014.gadā un kopā 2007.- 2013.gada plānošanas periodā līdz 2014.gada 31.decembrim konstatētais neatbilstību apjoms un neatbilstību gadījumu skaits sadalījumā pa nozarēm, izņemot maksātnespējas un bankrota gadījumus</t>
  </si>
  <si>
    <t>Nr.p.k.</t>
  </si>
  <si>
    <t>Nozare vai joma</t>
  </si>
  <si>
    <t>2014.gadā</t>
  </si>
  <si>
    <t>2007.- 2013.gada plānošanas periodā līdz 31.12.2014.</t>
  </si>
  <si>
    <t>Kopējais pieprasītais publiskais finansējums [2]</t>
  </si>
  <si>
    <t>Apstirpināto projektu skaits</t>
  </si>
  <si>
    <t>Neatbilstību apjoms</t>
  </si>
  <si>
    <t>Neatbilstību gadījumu skaits</t>
  </si>
  <si>
    <t>Neatbilstību apjoms vidēji uz vienu neatbilstību</t>
  </si>
  <si>
    <t>Attiecīgās nozares/jomas neatbilstību īpatsvars kopējā konstatētajā neatbilstību apjomā</t>
  </si>
  <si>
    <t>Attiecīgās nozares/jomas neatbilstību gadījumu skaita īpatsvars kopējā konstatēto neatbilstību skaitā, %</t>
  </si>
  <si>
    <t>Kopējais pārskata periodā konstatēto neatbilstību apjoms pret kopējo apgūto finansējumu nozarē/jomā, %</t>
  </si>
  <si>
    <t>Kopējais neatbilstību gadījumu skaits pret apstiprināto projektu skaitu nozarē/jomā, %</t>
  </si>
  <si>
    <t>Kopējais pieprasītais publiskais finansējums līdz 31.12.2014.</t>
  </si>
  <si>
    <t>Apstirpināto projektu skaits līdz 31.12.2014.</t>
  </si>
  <si>
    <t xml:space="preserve">Neatbilstību apjoms līdz 31.12.2014. </t>
  </si>
  <si>
    <t>Neatbilstību gadījumu skaits līdz 31.12.2014.</t>
  </si>
  <si>
    <t>Attiecīgās nozares/jomas neatbilstību īpatsvars kopējā konstatētajā neatbilstību apjomā, %</t>
  </si>
  <si>
    <t>Attiecīgās nozares/jomas neatbilstību gadījumu skaita īpatsvars kopējā  konstatēto neatbilstību skaitā, %</t>
  </si>
  <si>
    <t>Neatbilstību īpatsvars, jeb kopējo konstatēto neatbilstību apjoms pret kopējo pieprasīto publisko finansējumu, %</t>
  </si>
  <si>
    <t>Neatbilstību skaita īpatsvars, jeb kopējais neatbilstību gadījumu skaits pret apstiprināto projektu skaitu, %</t>
  </si>
  <si>
    <t>EUR</t>
  </si>
  <si>
    <t>%</t>
  </si>
  <si>
    <t>7=5/6</t>
  </si>
  <si>
    <t>8=5/$E$24*100%</t>
  </si>
  <si>
    <t>9=6/$F$24*100%</t>
  </si>
  <si>
    <t>10=5/3*100%</t>
  </si>
  <si>
    <t>11=6/4*100%</t>
  </si>
  <si>
    <t>16=14/15</t>
  </si>
  <si>
    <t>17=14/$N$24*100%</t>
  </si>
  <si>
    <t>18=15/$O$24*100%</t>
  </si>
  <si>
    <t>19=14/12*100%</t>
  </si>
  <si>
    <t>20=15/13*100%</t>
  </si>
  <si>
    <t>Transports/IKT</t>
  </si>
  <si>
    <t>Vide</t>
  </si>
  <si>
    <t>Uzņēmējdarbība un inovācijas</t>
  </si>
  <si>
    <t>Izglītība</t>
  </si>
  <si>
    <t>Nodarbinātība, sociālā iekļaušanās</t>
  </si>
  <si>
    <t>Pilsētvide</t>
  </si>
  <si>
    <t>Zinātne</t>
  </si>
  <si>
    <t>Veselība</t>
  </si>
  <si>
    <t>Enerģētika</t>
  </si>
  <si>
    <t>Atbalsts ES fondu vadībai</t>
  </si>
  <si>
    <t>Kultūra</t>
  </si>
  <si>
    <t>Administratīvā kapacitāte</t>
  </si>
  <si>
    <t>Tūrisms</t>
  </si>
  <si>
    <t>Lauksaimniecības attīstība[7]</t>
  </si>
  <si>
    <t>Zivsaimniecības attīstība</t>
  </si>
  <si>
    <t>Reģionālā attīstība [9]</t>
  </si>
  <si>
    <t>Migrācija un integrācija[8]</t>
  </si>
  <si>
    <t>Kopā</t>
  </si>
  <si>
    <t>[7] Neskaitot priekšfinansējumu</t>
  </si>
  <si>
    <t>[8] Vispārīgās programmas „Solidaritāte un migrācijas plūsmu pārvaldība” fondi</t>
  </si>
  <si>
    <t>[9] ETS programma</t>
  </si>
  <si>
    <t>finanšu ministrs</t>
  </si>
  <si>
    <t>J.Reirs</t>
  </si>
  <si>
    <t>A.Avota</t>
  </si>
  <si>
    <t>67083954, aiva.avota@fm.gov.lv</t>
  </si>
  <si>
    <t>4.pielikums</t>
  </si>
  <si>
    <t>26.06.2015.  09:25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</si>
</sst>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6"/>
      <color theme="1"/>
      <name val="Times New Roman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center" vertical="center" wrapText="1"/>
    </xf>
    <xf numFmtId="10" fontId="11" fillId="5" borderId="14" xfId="1" applyNumberFormat="1" applyFont="1" applyFill="1" applyBorder="1" applyAlignment="1">
      <alignment horizontal="center" vertical="center" wrapText="1"/>
    </xf>
    <xf numFmtId="10" fontId="11" fillId="5" borderId="13" xfId="1" applyNumberFormat="1" applyFont="1" applyFill="1" applyBorder="1" applyAlignment="1">
      <alignment horizontal="center" vertical="center" wrapText="1"/>
    </xf>
    <xf numFmtId="10" fontId="11" fillId="5" borderId="19" xfId="1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4" fontId="0" fillId="5" borderId="14" xfId="0" applyNumberFormat="1" applyFill="1" applyBorder="1" applyAlignment="1">
      <alignment horizontal="center" vertical="center"/>
    </xf>
    <xf numFmtId="10" fontId="0" fillId="5" borderId="14" xfId="1" applyNumberFormat="1" applyFont="1" applyFill="1" applyBorder="1" applyAlignment="1">
      <alignment horizontal="center" vertical="center"/>
    </xf>
    <xf numFmtId="10" fontId="0" fillId="5" borderId="19" xfId="0" applyNumberFormat="1" applyFill="1" applyBorder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165" fontId="0" fillId="5" borderId="14" xfId="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6" borderId="16" xfId="0" applyNumberFormat="1" applyFont="1" applyFill="1" applyBorder="1" applyAlignment="1">
      <alignment horizontal="center" vertical="center" wrapText="1"/>
    </xf>
    <xf numFmtId="3" fontId="13" fillId="6" borderId="20" xfId="0" applyNumberFormat="1" applyFont="1" applyFill="1" applyBorder="1" applyAlignment="1">
      <alignment horizontal="center" vertical="center" wrapText="1"/>
    </xf>
    <xf numFmtId="4" fontId="13" fillId="6" borderId="14" xfId="0" applyNumberFormat="1" applyFont="1" applyFill="1" applyBorder="1" applyAlignment="1">
      <alignment horizontal="center" vertical="center" wrapText="1"/>
    </xf>
    <xf numFmtId="3" fontId="13" fillId="6" borderId="14" xfId="0" applyNumberFormat="1" applyFont="1" applyFill="1" applyBorder="1" applyAlignment="1">
      <alignment horizontal="center" vertical="center" wrapText="1"/>
    </xf>
    <xf numFmtId="4" fontId="14" fillId="7" borderId="21" xfId="0" applyNumberFormat="1" applyFont="1" applyFill="1" applyBorder="1" applyAlignment="1">
      <alignment horizontal="center" vertical="center" wrapText="1"/>
    </xf>
    <xf numFmtId="3" fontId="14" fillId="7" borderId="23" xfId="0" applyNumberFormat="1" applyFont="1" applyFill="1" applyBorder="1" applyAlignment="1">
      <alignment horizontal="center" vertical="center" wrapText="1"/>
    </xf>
    <xf numFmtId="4" fontId="14" fillId="7" borderId="23" xfId="0" applyNumberFormat="1" applyFont="1" applyFill="1" applyBorder="1" applyAlignment="1">
      <alignment horizontal="center" vertical="center" wrapText="1"/>
    </xf>
    <xf numFmtId="9" fontId="14" fillId="7" borderId="23" xfId="1" applyFont="1" applyFill="1" applyBorder="1" applyAlignment="1">
      <alignment horizontal="center" vertical="center" wrapText="1"/>
    </xf>
    <xf numFmtId="10" fontId="14" fillId="7" borderId="22" xfId="1" applyNumberFormat="1" applyFont="1" applyFill="1" applyBorder="1" applyAlignment="1">
      <alignment horizontal="center" vertical="center" wrapText="1"/>
    </xf>
    <xf numFmtId="10" fontId="14" fillId="7" borderId="24" xfId="1" applyNumberFormat="1" applyFont="1" applyFill="1" applyBorder="1" applyAlignment="1">
      <alignment horizontal="center" vertical="center" wrapText="1"/>
    </xf>
    <xf numFmtId="3" fontId="14" fillId="7" borderId="25" xfId="0" applyNumberFormat="1" applyFont="1" applyFill="1" applyBorder="1" applyAlignment="1">
      <alignment horizontal="center" vertical="center" wrapText="1"/>
    </xf>
    <xf numFmtId="4" fontId="2" fillId="8" borderId="23" xfId="0" applyNumberFormat="1" applyFont="1" applyFill="1" applyBorder="1" applyAlignment="1">
      <alignment horizontal="center" vertical="center"/>
    </xf>
    <xf numFmtId="10" fontId="2" fillId="8" borderId="23" xfId="0" applyNumberFormat="1" applyFont="1" applyFill="1" applyBorder="1" applyAlignment="1">
      <alignment horizontal="center" vertical="center"/>
    </xf>
    <xf numFmtId="10" fontId="2" fillId="8" borderId="24" xfId="0" applyNumberFormat="1" applyFont="1" applyFill="1" applyBorder="1" applyAlignment="1">
      <alignment horizontal="center" vertical="center"/>
    </xf>
    <xf numFmtId="2" fontId="0" fillId="0" borderId="0" xfId="1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10" fillId="7" borderId="21" xfId="0" applyFont="1" applyFill="1" applyBorder="1" applyAlignment="1">
      <alignment horizontal="right" vertical="center" wrapText="1"/>
    </xf>
    <xf numFmtId="0" fontId="10" fillId="7" borderId="22" xfId="0" applyFont="1" applyFill="1" applyBorder="1" applyAlignment="1">
      <alignment horizontal="right" vertical="center" wrapText="1"/>
    </xf>
    <xf numFmtId="0" fontId="0" fillId="0" borderId="0" xfId="0"/>
    <xf numFmtId="0" fontId="4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AF/Padome_2015/Informativais_zinojums/Kopsavilkums_140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vads"/>
      <sheetName val="1.pielikums"/>
      <sheetName val="2.pielikums"/>
      <sheetName val="3.pielikums"/>
      <sheetName val="4.pielikums"/>
      <sheetName val="5.Par saņemtajiem iesniegumiem"/>
      <sheetName val="1.1.attēls"/>
      <sheetName val="1.2., 1.3.attēls"/>
      <sheetName val="1.4. attēls"/>
      <sheetName val="1.5.attēls pa nozarēm"/>
      <sheetName val="1.6.attēls"/>
      <sheetName val="Kumulatīvi Atklāšanas veids"/>
      <sheetName val="Kumulatīvi Pārkāpumu veids"/>
      <sheetName val="Kumulatīvi Pa finans.saņēmējiem"/>
      <sheetName val="2.1.attēls"/>
      <sheetName val="2.2.attēls"/>
      <sheetName val="2014.gads pa fin.saņēmēj"/>
    </sheetNames>
    <sheetDataSet>
      <sheetData sheetId="0"/>
      <sheetData sheetId="1">
        <row r="32">
          <cell r="C32">
            <v>0</v>
          </cell>
          <cell r="D32">
            <v>13921731.079999998</v>
          </cell>
          <cell r="N32">
            <v>542098.18000000005</v>
          </cell>
          <cell r="O32">
            <v>7</v>
          </cell>
        </row>
      </sheetData>
      <sheetData sheetId="2">
        <row r="18">
          <cell r="AG18">
            <v>9564121.5800000001</v>
          </cell>
          <cell r="AH18">
            <v>69</v>
          </cell>
          <cell r="AI18">
            <v>27</v>
          </cell>
          <cell r="AJ18">
            <v>31176.95</v>
          </cell>
          <cell r="AM18">
            <v>32798564.440000001</v>
          </cell>
          <cell r="AO18">
            <v>353</v>
          </cell>
          <cell r="AP18">
            <v>223</v>
          </cell>
          <cell r="AR18">
            <v>114222.33000000002</v>
          </cell>
        </row>
        <row r="26">
          <cell r="AM26">
            <v>89126815.137385637</v>
          </cell>
          <cell r="AO26">
            <v>392</v>
          </cell>
          <cell r="AP26">
            <v>18</v>
          </cell>
          <cell r="AR26">
            <v>584956.91985156608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A10" zoomScale="90" zoomScaleNormal="90" workbookViewId="0">
      <selection activeCell="A36" sqref="A36"/>
    </sheetView>
  </sheetViews>
  <sheetFormatPr defaultRowHeight="15.75" x14ac:dyDescent="0.25"/>
  <cols>
    <col min="2" max="2" width="37.75" customWidth="1"/>
    <col min="3" max="3" width="15" bestFit="1" customWidth="1"/>
    <col min="4" max="4" width="12.375" customWidth="1"/>
    <col min="5" max="5" width="12.375" bestFit="1" customWidth="1"/>
    <col min="6" max="6" width="12.25" customWidth="1"/>
    <col min="7" max="7" width="10.75" bestFit="1" customWidth="1"/>
    <col min="8" max="8" width="14.625" customWidth="1"/>
    <col min="9" max="9" width="14.5" customWidth="1"/>
    <col min="10" max="10" width="11.375" bestFit="1" customWidth="1"/>
    <col min="11" max="11" width="12.5" bestFit="1" customWidth="1"/>
    <col min="12" max="12" width="15" bestFit="1" customWidth="1"/>
    <col min="13" max="13" width="12.375" bestFit="1" customWidth="1"/>
    <col min="14" max="14" width="13.5" bestFit="1" customWidth="1"/>
    <col min="15" max="15" width="11.375" customWidth="1"/>
    <col min="16" max="16" width="11.25" customWidth="1"/>
    <col min="17" max="18" width="14.5" customWidth="1"/>
    <col min="19" max="19" width="12.875" customWidth="1"/>
    <col min="20" max="20" width="14.375" customWidth="1"/>
    <col min="21" max="21" width="12.125" bestFit="1" customWidth="1"/>
  </cols>
  <sheetData>
    <row r="1" spans="1:21" ht="16.149999999999999" customHeight="1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" t="s">
        <v>59</v>
      </c>
    </row>
    <row r="2" spans="1:21" ht="15.6" customHeight="1" x14ac:dyDescent="0.25">
      <c r="A2" s="69" t="s">
        <v>1</v>
      </c>
      <c r="B2" s="69" t="s">
        <v>2</v>
      </c>
      <c r="C2" s="71" t="s">
        <v>3</v>
      </c>
      <c r="D2" s="72"/>
      <c r="E2" s="72"/>
      <c r="F2" s="72"/>
      <c r="G2" s="72"/>
      <c r="H2" s="72"/>
      <c r="I2" s="72"/>
      <c r="J2" s="72"/>
      <c r="K2" s="73"/>
      <c r="L2" s="74" t="s">
        <v>4</v>
      </c>
      <c r="M2" s="75"/>
      <c r="N2" s="76"/>
      <c r="O2" s="76"/>
      <c r="P2" s="76"/>
      <c r="Q2" s="76"/>
      <c r="R2" s="76"/>
      <c r="S2" s="76"/>
      <c r="T2" s="77"/>
    </row>
    <row r="3" spans="1:21" ht="140.25" customHeight="1" x14ac:dyDescent="0.25">
      <c r="A3" s="70"/>
      <c r="B3" s="70"/>
      <c r="C3" s="2" t="s">
        <v>5</v>
      </c>
      <c r="D3" s="78" t="s">
        <v>6</v>
      </c>
      <c r="E3" s="3" t="s">
        <v>7</v>
      </c>
      <c r="F3" s="62" t="s">
        <v>8</v>
      </c>
      <c r="G3" s="3" t="s">
        <v>9</v>
      </c>
      <c r="H3" s="4" t="s">
        <v>10</v>
      </c>
      <c r="I3" s="62" t="s">
        <v>11</v>
      </c>
      <c r="J3" s="62" t="s">
        <v>12</v>
      </c>
      <c r="K3" s="80" t="s">
        <v>13</v>
      </c>
      <c r="L3" s="5" t="s">
        <v>14</v>
      </c>
      <c r="M3" s="62" t="s">
        <v>15</v>
      </c>
      <c r="N3" s="3" t="s">
        <v>16</v>
      </c>
      <c r="O3" s="62" t="s">
        <v>17</v>
      </c>
      <c r="P3" s="6" t="s">
        <v>9</v>
      </c>
      <c r="Q3" s="64" t="s">
        <v>18</v>
      </c>
      <c r="R3" s="64" t="s">
        <v>19</v>
      </c>
      <c r="S3" s="64" t="s">
        <v>20</v>
      </c>
      <c r="T3" s="66" t="s">
        <v>21</v>
      </c>
    </row>
    <row r="4" spans="1:21" x14ac:dyDescent="0.25">
      <c r="A4" s="7"/>
      <c r="B4" s="7"/>
      <c r="C4" s="8" t="s">
        <v>22</v>
      </c>
      <c r="D4" s="79"/>
      <c r="E4" s="4" t="s">
        <v>22</v>
      </c>
      <c r="F4" s="63"/>
      <c r="G4" s="4" t="s">
        <v>22</v>
      </c>
      <c r="H4" s="9" t="s">
        <v>23</v>
      </c>
      <c r="I4" s="63"/>
      <c r="J4" s="63"/>
      <c r="K4" s="81"/>
      <c r="L4" s="10" t="s">
        <v>22</v>
      </c>
      <c r="M4" s="63"/>
      <c r="N4" s="4" t="s">
        <v>22</v>
      </c>
      <c r="O4" s="63"/>
      <c r="P4" s="11" t="s">
        <v>22</v>
      </c>
      <c r="Q4" s="65"/>
      <c r="R4" s="65"/>
      <c r="S4" s="65"/>
      <c r="T4" s="67"/>
    </row>
    <row r="5" spans="1:21" s="21" customFormat="1" ht="20.45" customHeight="1" x14ac:dyDescent="0.25">
      <c r="A5" s="12">
        <v>1</v>
      </c>
      <c r="B5" s="12">
        <v>2</v>
      </c>
      <c r="C5" s="13">
        <v>3</v>
      </c>
      <c r="D5" s="14">
        <v>4</v>
      </c>
      <c r="E5" s="14">
        <v>5</v>
      </c>
      <c r="F5" s="14">
        <v>6</v>
      </c>
      <c r="G5" s="14" t="s">
        <v>24</v>
      </c>
      <c r="H5" s="14" t="s">
        <v>25</v>
      </c>
      <c r="I5" s="14" t="s">
        <v>26</v>
      </c>
      <c r="J5" s="15" t="s">
        <v>27</v>
      </c>
      <c r="K5" s="16" t="s">
        <v>28</v>
      </c>
      <c r="L5" s="13">
        <v>12</v>
      </c>
      <c r="M5" s="17">
        <v>13</v>
      </c>
      <c r="N5" s="14">
        <v>14</v>
      </c>
      <c r="O5" s="14">
        <v>15</v>
      </c>
      <c r="P5" s="18" t="s">
        <v>29</v>
      </c>
      <c r="Q5" s="18" t="s">
        <v>30</v>
      </c>
      <c r="R5" s="19" t="s">
        <v>31</v>
      </c>
      <c r="S5" s="19" t="s">
        <v>32</v>
      </c>
      <c r="T5" s="20" t="s">
        <v>33</v>
      </c>
    </row>
    <row r="6" spans="1:21" x14ac:dyDescent="0.25">
      <c r="A6" s="22">
        <v>1</v>
      </c>
      <c r="B6" s="22" t="s">
        <v>34</v>
      </c>
      <c r="C6" s="23">
        <f>430198485.69+2036363</f>
        <v>432234848.69</v>
      </c>
      <c r="D6" s="24">
        <f>91+1</f>
        <v>92</v>
      </c>
      <c r="E6" s="25">
        <v>7584344.3099999996</v>
      </c>
      <c r="F6" s="24">
        <v>39</v>
      </c>
      <c r="G6" s="26">
        <f t="shared" ref="G6:G21" si="0">E6/F6</f>
        <v>194470.36692307692</v>
      </c>
      <c r="H6" s="27">
        <f t="shared" ref="H6:H18" si="1">E6/$E$23*100%</f>
        <v>0.28536809324541129</v>
      </c>
      <c r="I6" s="27">
        <f t="shared" ref="I6:I23" si="2">F6/$F$23*100%</f>
        <v>1.8164881229622728E-2</v>
      </c>
      <c r="J6" s="28">
        <f t="shared" ref="J6:K21" si="3">E6/C6*100%</f>
        <v>1.7546813573654056E-2</v>
      </c>
      <c r="K6" s="29">
        <f t="shared" si="3"/>
        <v>0.42391304347826086</v>
      </c>
      <c r="L6" s="23">
        <f>1257296182.39+45188455.37</f>
        <v>1302484637.76</v>
      </c>
      <c r="M6" s="30">
        <f>546+9</f>
        <v>555</v>
      </c>
      <c r="N6" s="25">
        <v>15910646.34999999</v>
      </c>
      <c r="O6" s="24">
        <v>263</v>
      </c>
      <c r="P6" s="31">
        <f t="shared" ref="P6:P21" si="4">N6/O6</f>
        <v>60496.754182509467</v>
      </c>
      <c r="Q6" s="32">
        <f t="shared" ref="Q6:Q22" si="5">N6/$N$23*100%</f>
        <v>0.13278830402292524</v>
      </c>
      <c r="R6" s="32">
        <f t="shared" ref="R6:R22" si="6">O6/$O$23*100%</f>
        <v>1.4483974005947791E-2</v>
      </c>
      <c r="S6" s="32">
        <f t="shared" ref="S6:T21" si="7">N6/L6*100%</f>
        <v>1.2215611523344307E-2</v>
      </c>
      <c r="T6" s="33">
        <f t="shared" si="7"/>
        <v>0.47387387387387386</v>
      </c>
      <c r="U6" s="34"/>
    </row>
    <row r="7" spans="1:21" x14ac:dyDescent="0.25">
      <c r="A7" s="22">
        <v>2</v>
      </c>
      <c r="B7" s="22" t="s">
        <v>35</v>
      </c>
      <c r="C7" s="23">
        <v>185523429.84</v>
      </c>
      <c r="D7" s="24">
        <v>27</v>
      </c>
      <c r="E7" s="25">
        <v>1548040.1300000001</v>
      </c>
      <c r="F7" s="24">
        <v>129</v>
      </c>
      <c r="G7" s="26">
        <f t="shared" si="0"/>
        <v>12000.311085271318</v>
      </c>
      <c r="H7" s="27">
        <f t="shared" si="1"/>
        <v>5.8246466946788533E-2</v>
      </c>
      <c r="I7" s="27">
        <f t="shared" si="2"/>
        <v>6.0083837913367487E-2</v>
      </c>
      <c r="J7" s="28">
        <f t="shared" si="3"/>
        <v>8.3441758883773774E-3</v>
      </c>
      <c r="K7" s="29">
        <f t="shared" si="3"/>
        <v>4.7777777777777777</v>
      </c>
      <c r="L7" s="23">
        <v>658093187.50999999</v>
      </c>
      <c r="M7" s="30">
        <v>710</v>
      </c>
      <c r="N7" s="25">
        <v>10197905.940000007</v>
      </c>
      <c r="O7" s="24">
        <v>563</v>
      </c>
      <c r="P7" s="31">
        <f t="shared" si="4"/>
        <v>18113.509662522214</v>
      </c>
      <c r="Q7" s="32">
        <f t="shared" si="5"/>
        <v>8.5110472860074407E-2</v>
      </c>
      <c r="R7" s="32">
        <f t="shared" si="6"/>
        <v>3.100561735873995E-2</v>
      </c>
      <c r="S7" s="32">
        <f t="shared" si="7"/>
        <v>1.5496142694601357E-2</v>
      </c>
      <c r="T7" s="33">
        <f t="shared" si="7"/>
        <v>0.79295774647887329</v>
      </c>
    </row>
    <row r="8" spans="1:21" x14ac:dyDescent="0.25">
      <c r="A8" s="22">
        <v>3</v>
      </c>
      <c r="B8" s="22" t="s">
        <v>36</v>
      </c>
      <c r="C8" s="23">
        <v>185570690.01000005</v>
      </c>
      <c r="D8" s="24">
        <v>823</v>
      </c>
      <c r="E8" s="25">
        <v>4845219.5199999996</v>
      </c>
      <c r="F8" s="24">
        <v>93</v>
      </c>
      <c r="G8" s="26">
        <f t="shared" si="0"/>
        <v>52099.134623655911</v>
      </c>
      <c r="H8" s="27">
        <f t="shared" si="1"/>
        <v>0.18230594488633481</v>
      </c>
      <c r="I8" s="27">
        <f t="shared" si="2"/>
        <v>4.3316255239869587E-2</v>
      </c>
      <c r="J8" s="28">
        <f t="shared" si="3"/>
        <v>2.6109831890687586E-2</v>
      </c>
      <c r="K8" s="29">
        <f t="shared" si="3"/>
        <v>0.11300121506682867</v>
      </c>
      <c r="L8" s="23">
        <v>600683139.31000018</v>
      </c>
      <c r="M8" s="30">
        <v>3365</v>
      </c>
      <c r="N8" s="25">
        <v>39771138.07</v>
      </c>
      <c r="O8" s="24">
        <v>764</v>
      </c>
      <c r="P8" s="31">
        <f t="shared" si="4"/>
        <v>52056.463442408378</v>
      </c>
      <c r="Q8" s="32">
        <f t="shared" si="5"/>
        <v>0.33192504296828262</v>
      </c>
      <c r="R8" s="32">
        <f t="shared" si="6"/>
        <v>4.2075118405110697E-2</v>
      </c>
      <c r="S8" s="32">
        <f t="shared" si="7"/>
        <v>6.6209845869296055E-2</v>
      </c>
      <c r="T8" s="33">
        <f t="shared" si="7"/>
        <v>0.22704309063893016</v>
      </c>
    </row>
    <row r="9" spans="1:21" x14ac:dyDescent="0.25">
      <c r="A9" s="22">
        <v>4</v>
      </c>
      <c r="B9" s="22" t="s">
        <v>37</v>
      </c>
      <c r="C9" s="23">
        <v>90508745.140000001</v>
      </c>
      <c r="D9" s="24">
        <v>6</v>
      </c>
      <c r="E9" s="25">
        <v>1259059.8499999994</v>
      </c>
      <c r="F9" s="24">
        <v>77</v>
      </c>
      <c r="G9" s="26">
        <f t="shared" si="0"/>
        <v>16351.426623376616</v>
      </c>
      <c r="H9" s="27">
        <f t="shared" si="1"/>
        <v>4.7373311916050577E-2</v>
      </c>
      <c r="I9" s="27">
        <f t="shared" si="2"/>
        <v>3.5863996273870519E-2</v>
      </c>
      <c r="J9" s="28">
        <f t="shared" si="3"/>
        <v>1.3910919304565218E-2</v>
      </c>
      <c r="K9" s="29">
        <f t="shared" si="3"/>
        <v>12.833333333333334</v>
      </c>
      <c r="L9" s="23">
        <v>451462082.44999999</v>
      </c>
      <c r="M9" s="30">
        <v>442</v>
      </c>
      <c r="N9" s="25">
        <v>11831310.500000002</v>
      </c>
      <c r="O9" s="24">
        <v>1007</v>
      </c>
      <c r="P9" s="31">
        <f t="shared" si="4"/>
        <v>11749.06703078451</v>
      </c>
      <c r="Q9" s="32">
        <f t="shared" si="5"/>
        <v>9.8742667086156991E-2</v>
      </c>
      <c r="R9" s="32">
        <f t="shared" si="6"/>
        <v>5.5457649520872343E-2</v>
      </c>
      <c r="S9" s="32">
        <f t="shared" si="7"/>
        <v>2.6206653803113874E-2</v>
      </c>
      <c r="T9" s="33">
        <f t="shared" si="7"/>
        <v>2.2782805429864252</v>
      </c>
    </row>
    <row r="10" spans="1:21" x14ac:dyDescent="0.25">
      <c r="A10" s="22">
        <v>5</v>
      </c>
      <c r="B10" s="22" t="s">
        <v>38</v>
      </c>
      <c r="C10" s="23">
        <v>48309973.159999989</v>
      </c>
      <c r="D10" s="24">
        <v>1</v>
      </c>
      <c r="E10" s="25">
        <v>210045.38000000003</v>
      </c>
      <c r="F10" s="24">
        <v>85</v>
      </c>
      <c r="G10" s="26">
        <f t="shared" si="0"/>
        <v>2471.1221176470594</v>
      </c>
      <c r="H10" s="27">
        <f t="shared" si="1"/>
        <v>7.9031551226618636E-3</v>
      </c>
      <c r="I10" s="27">
        <f t="shared" si="2"/>
        <v>3.959012575687005E-2</v>
      </c>
      <c r="J10" s="28">
        <f t="shared" si="3"/>
        <v>4.3478678678694612E-3</v>
      </c>
      <c r="K10" s="29">
        <f t="shared" si="3"/>
        <v>85</v>
      </c>
      <c r="L10" s="23">
        <v>407991555.12</v>
      </c>
      <c r="M10" s="30">
        <v>378</v>
      </c>
      <c r="N10" s="25">
        <v>8142523.1000000034</v>
      </c>
      <c r="O10" s="24">
        <v>476</v>
      </c>
      <c r="P10" s="31">
        <f t="shared" si="4"/>
        <v>17106.140966386563</v>
      </c>
      <c r="Q10" s="32">
        <f t="shared" si="5"/>
        <v>6.7956499637520554E-2</v>
      </c>
      <c r="R10" s="32">
        <f t="shared" si="6"/>
        <v>2.6214340786430222E-2</v>
      </c>
      <c r="S10" s="32">
        <f t="shared" si="7"/>
        <v>1.9957577547420297E-2</v>
      </c>
      <c r="T10" s="33">
        <f t="shared" si="7"/>
        <v>1.2592592592592593</v>
      </c>
    </row>
    <row r="11" spans="1:21" x14ac:dyDescent="0.25">
      <c r="A11" s="22">
        <v>6</v>
      </c>
      <c r="B11" s="22" t="s">
        <v>39</v>
      </c>
      <c r="C11" s="23">
        <v>24185712.569999933</v>
      </c>
      <c r="D11" s="24">
        <v>10</v>
      </c>
      <c r="E11" s="25">
        <v>3625296.29</v>
      </c>
      <c r="F11" s="24">
        <v>76</v>
      </c>
      <c r="G11" s="26">
        <f t="shared" si="0"/>
        <v>47701.266973684214</v>
      </c>
      <c r="H11" s="27">
        <f t="shared" si="1"/>
        <v>0.13640518513418645</v>
      </c>
      <c r="I11" s="27">
        <f t="shared" si="2"/>
        <v>3.5398230088495575E-2</v>
      </c>
      <c r="J11" s="28">
        <f t="shared" si="3"/>
        <v>0.14989412776272029</v>
      </c>
      <c r="K11" s="29">
        <f t="shared" si="3"/>
        <v>7.6</v>
      </c>
      <c r="L11" s="23">
        <v>253492702.06999996</v>
      </c>
      <c r="M11" s="30">
        <v>134</v>
      </c>
      <c r="N11" s="25">
        <v>9390362.3499999996</v>
      </c>
      <c r="O11" s="24">
        <v>164</v>
      </c>
      <c r="P11" s="31">
        <f t="shared" si="4"/>
        <v>57258.307012195117</v>
      </c>
      <c r="Q11" s="32">
        <f t="shared" si="5"/>
        <v>7.8370813051050647E-2</v>
      </c>
      <c r="R11" s="32">
        <f t="shared" si="6"/>
        <v>9.0318316995263801E-3</v>
      </c>
      <c r="S11" s="32">
        <f t="shared" si="7"/>
        <v>3.7043915952290125E-2</v>
      </c>
      <c r="T11" s="33">
        <f t="shared" si="7"/>
        <v>1.2238805970149254</v>
      </c>
    </row>
    <row r="12" spans="1:21" x14ac:dyDescent="0.25">
      <c r="A12" s="22">
        <v>7</v>
      </c>
      <c r="B12" s="22" t="s">
        <v>40</v>
      </c>
      <c r="C12" s="23">
        <v>63334503.289999999</v>
      </c>
      <c r="D12" s="24">
        <v>48</v>
      </c>
      <c r="E12" s="25">
        <v>1129909.8200000003</v>
      </c>
      <c r="F12" s="24">
        <v>252</v>
      </c>
      <c r="G12" s="26">
        <f t="shared" si="0"/>
        <v>4483.769126984128</v>
      </c>
      <c r="H12" s="27">
        <f t="shared" si="1"/>
        <v>4.2513920477941225E-2</v>
      </c>
      <c r="I12" s="27">
        <f t="shared" si="2"/>
        <v>0.11737307871448532</v>
      </c>
      <c r="J12" s="28">
        <f t="shared" si="3"/>
        <v>1.7840351803602189E-2</v>
      </c>
      <c r="K12" s="29">
        <f t="shared" si="3"/>
        <v>5.25</v>
      </c>
      <c r="L12" s="23">
        <v>217750886.53</v>
      </c>
      <c r="M12" s="30">
        <v>311</v>
      </c>
      <c r="N12" s="25">
        <v>3759331.7200000016</v>
      </c>
      <c r="O12" s="24">
        <v>974</v>
      </c>
      <c r="P12" s="31">
        <f t="shared" si="4"/>
        <v>3859.6834907597554</v>
      </c>
      <c r="Q12" s="32">
        <f t="shared" si="5"/>
        <v>3.1374921695647331E-2</v>
      </c>
      <c r="R12" s="32">
        <f t="shared" si="6"/>
        <v>5.3640268752065207E-2</v>
      </c>
      <c r="S12" s="32">
        <f t="shared" si="7"/>
        <v>1.7264369297904422E-2</v>
      </c>
      <c r="T12" s="33">
        <f t="shared" si="7"/>
        <v>3.1318327974276525</v>
      </c>
    </row>
    <row r="13" spans="1:21" x14ac:dyDescent="0.25">
      <c r="A13" s="22">
        <v>8</v>
      </c>
      <c r="B13" s="22" t="s">
        <v>41</v>
      </c>
      <c r="C13" s="23">
        <v>58060823.629999951</v>
      </c>
      <c r="D13" s="24">
        <v>22</v>
      </c>
      <c r="E13" s="25">
        <v>958972.09999999951</v>
      </c>
      <c r="F13" s="24">
        <v>155</v>
      </c>
      <c r="G13" s="26">
        <f t="shared" si="0"/>
        <v>6186.9167741935453</v>
      </c>
      <c r="H13" s="27">
        <f t="shared" si="1"/>
        <v>3.6082227871923681E-2</v>
      </c>
      <c r="I13" s="27">
        <f t="shared" si="2"/>
        <v>7.2193758733115981E-2</v>
      </c>
      <c r="J13" s="28">
        <f t="shared" si="3"/>
        <v>1.6516680957045532E-2</v>
      </c>
      <c r="K13" s="29">
        <f t="shared" si="3"/>
        <v>7.0454545454545459</v>
      </c>
      <c r="L13" s="23">
        <v>230726478.04999995</v>
      </c>
      <c r="M13" s="30">
        <v>392</v>
      </c>
      <c r="N13" s="25">
        <v>3543363.149999999</v>
      </c>
      <c r="O13" s="24">
        <v>320</v>
      </c>
      <c r="P13" s="31">
        <f t="shared" si="4"/>
        <v>11073.009843749996</v>
      </c>
      <c r="Q13" s="32">
        <f t="shared" si="5"/>
        <v>2.9572474485037512E-2</v>
      </c>
      <c r="R13" s="32">
        <f t="shared" si="6"/>
        <v>1.76230862429783E-2</v>
      </c>
      <c r="S13" s="32">
        <f t="shared" si="7"/>
        <v>1.5357418792792949E-2</v>
      </c>
      <c r="T13" s="33">
        <f t="shared" si="7"/>
        <v>0.81632653061224492</v>
      </c>
    </row>
    <row r="14" spans="1:21" x14ac:dyDescent="0.25">
      <c r="A14" s="22">
        <v>9</v>
      </c>
      <c r="B14" s="22" t="s">
        <v>42</v>
      </c>
      <c r="C14" s="23">
        <v>54451888.790000007</v>
      </c>
      <c r="D14" s="24">
        <v>20</v>
      </c>
      <c r="E14" s="25">
        <v>662129.0199999999</v>
      </c>
      <c r="F14" s="24">
        <v>141</v>
      </c>
      <c r="G14" s="26">
        <f t="shared" si="0"/>
        <v>4695.9504964539001</v>
      </c>
      <c r="H14" s="27">
        <f t="shared" si="1"/>
        <v>2.4913227590514384E-2</v>
      </c>
      <c r="I14" s="27">
        <f t="shared" si="2"/>
        <v>6.5673032137866794E-2</v>
      </c>
      <c r="J14" s="28">
        <f t="shared" si="3"/>
        <v>1.2159890771715502E-2</v>
      </c>
      <c r="K14" s="29">
        <f t="shared" si="3"/>
        <v>7.05</v>
      </c>
      <c r="L14" s="23">
        <f>131018287.74+1548822.05</f>
        <v>132567109.78999999</v>
      </c>
      <c r="M14" s="30">
        <f>1187+1</f>
        <v>1188</v>
      </c>
      <c r="N14" s="25">
        <v>2669299.5599999991</v>
      </c>
      <c r="O14" s="24">
        <v>555</v>
      </c>
      <c r="P14" s="31">
        <f t="shared" si="4"/>
        <v>4809.5487567567552</v>
      </c>
      <c r="Q14" s="32">
        <f t="shared" si="5"/>
        <v>2.2277646910399757E-2</v>
      </c>
      <c r="R14" s="32">
        <f t="shared" si="6"/>
        <v>3.056504020266549E-2</v>
      </c>
      <c r="S14" s="32">
        <f t="shared" si="7"/>
        <v>2.0135458668658051E-2</v>
      </c>
      <c r="T14" s="33">
        <f t="shared" si="7"/>
        <v>0.46717171717171718</v>
      </c>
    </row>
    <row r="15" spans="1:21" x14ac:dyDescent="0.25">
      <c r="A15" s="22">
        <v>10</v>
      </c>
      <c r="B15" s="22" t="s">
        <v>43</v>
      </c>
      <c r="C15" s="23">
        <v>18426397.890000008</v>
      </c>
      <c r="D15" s="24">
        <v>1</v>
      </c>
      <c r="E15" s="25">
        <v>691297.89999999991</v>
      </c>
      <c r="F15" s="24">
        <v>98</v>
      </c>
      <c r="G15" s="26">
        <f t="shared" si="0"/>
        <v>7054.060204081632</v>
      </c>
      <c r="H15" s="27">
        <f t="shared" si="1"/>
        <v>2.6010734155021108E-2</v>
      </c>
      <c r="I15" s="27">
        <f t="shared" si="2"/>
        <v>4.5645086166744293E-2</v>
      </c>
      <c r="J15" s="28">
        <f t="shared" si="3"/>
        <v>3.751671401685984E-2</v>
      </c>
      <c r="K15" s="29">
        <f t="shared" si="3"/>
        <v>98</v>
      </c>
      <c r="L15" s="23">
        <v>85738400.450000003</v>
      </c>
      <c r="M15" s="30">
        <v>161</v>
      </c>
      <c r="N15" s="25">
        <v>1006007.0299999994</v>
      </c>
      <c r="O15" s="24">
        <v>684</v>
      </c>
      <c r="P15" s="31">
        <f t="shared" si="4"/>
        <v>1470.7705116959057</v>
      </c>
      <c r="Q15" s="32">
        <f t="shared" si="5"/>
        <v>8.3960113505282003E-3</v>
      </c>
      <c r="R15" s="32">
        <f t="shared" si="6"/>
        <v>3.7669346844366118E-2</v>
      </c>
      <c r="S15" s="32">
        <f t="shared" si="7"/>
        <v>1.1733447611804606E-2</v>
      </c>
      <c r="T15" s="33">
        <f t="shared" si="7"/>
        <v>4.2484472049689437</v>
      </c>
    </row>
    <row r="16" spans="1:21" x14ac:dyDescent="0.25">
      <c r="A16" s="22">
        <v>11</v>
      </c>
      <c r="B16" s="22" t="s">
        <v>44</v>
      </c>
      <c r="C16" s="23">
        <v>15735005.370000001</v>
      </c>
      <c r="D16" s="24">
        <v>14</v>
      </c>
      <c r="E16" s="25">
        <v>91523.199999999997</v>
      </c>
      <c r="F16" s="24">
        <v>12</v>
      </c>
      <c r="G16" s="26">
        <f t="shared" si="0"/>
        <v>7626.9333333333334</v>
      </c>
      <c r="H16" s="27">
        <f t="shared" si="1"/>
        <v>3.4436465440106619E-3</v>
      </c>
      <c r="I16" s="27">
        <f t="shared" si="2"/>
        <v>5.5891942244993015E-3</v>
      </c>
      <c r="J16" s="28">
        <f t="shared" si="3"/>
        <v>5.8165343988058641E-3</v>
      </c>
      <c r="K16" s="29">
        <f t="shared" si="3"/>
        <v>0.8571428571428571</v>
      </c>
      <c r="L16" s="23">
        <v>36935244.200000003</v>
      </c>
      <c r="M16" s="30">
        <v>32</v>
      </c>
      <c r="N16" s="25">
        <v>343015.16</v>
      </c>
      <c r="O16" s="24">
        <v>33</v>
      </c>
      <c r="P16" s="31">
        <f t="shared" si="4"/>
        <v>10394.398787878787</v>
      </c>
      <c r="Q16" s="32">
        <f t="shared" si="5"/>
        <v>2.8627624766829392E-3</v>
      </c>
      <c r="R16" s="32">
        <f t="shared" si="6"/>
        <v>1.8173807688071373E-3</v>
      </c>
      <c r="S16" s="32">
        <f t="shared" si="7"/>
        <v>9.2869335895713386E-3</v>
      </c>
      <c r="T16" s="33">
        <f t="shared" si="7"/>
        <v>1.03125</v>
      </c>
    </row>
    <row r="17" spans="1:20" x14ac:dyDescent="0.25">
      <c r="A17" s="22">
        <v>12</v>
      </c>
      <c r="B17" s="22" t="s">
        <v>45</v>
      </c>
      <c r="C17" s="23">
        <v>3275729.0899999989</v>
      </c>
      <c r="D17" s="24">
        <v>0</v>
      </c>
      <c r="E17" s="25">
        <v>54213.740000000005</v>
      </c>
      <c r="F17" s="24">
        <v>38</v>
      </c>
      <c r="G17" s="26">
        <f t="shared" si="0"/>
        <v>1426.6773684210527</v>
      </c>
      <c r="H17" s="27">
        <f t="shared" si="1"/>
        <v>2.0398429948788131E-3</v>
      </c>
      <c r="I17" s="27">
        <f t="shared" si="2"/>
        <v>1.7699115044247787E-2</v>
      </c>
      <c r="J17" s="28">
        <f t="shared" si="3"/>
        <v>1.6550129302664654E-2</v>
      </c>
      <c r="K17" s="29" t="e">
        <f t="shared" si="3"/>
        <v>#DIV/0!</v>
      </c>
      <c r="L17" s="23">
        <v>22213764.109999999</v>
      </c>
      <c r="M17" s="30">
        <v>508</v>
      </c>
      <c r="N17" s="25">
        <v>425698.34000000032</v>
      </c>
      <c r="O17" s="24">
        <v>311</v>
      </c>
      <c r="P17" s="31">
        <f t="shared" si="4"/>
        <v>1368.8049517684897</v>
      </c>
      <c r="Q17" s="32">
        <f t="shared" si="5"/>
        <v>3.5528261612058692E-3</v>
      </c>
      <c r="R17" s="32">
        <f t="shared" si="6"/>
        <v>1.7127436942394537E-2</v>
      </c>
      <c r="S17" s="32">
        <f t="shared" si="7"/>
        <v>1.9163719299979561E-2</v>
      </c>
      <c r="T17" s="33">
        <f t="shared" si="7"/>
        <v>0.61220472440944884</v>
      </c>
    </row>
    <row r="18" spans="1:20" x14ac:dyDescent="0.25">
      <c r="A18" s="22">
        <v>13</v>
      </c>
      <c r="B18" s="22" t="s">
        <v>46</v>
      </c>
      <c r="C18" s="23">
        <v>1682627.5800000019</v>
      </c>
      <c r="D18" s="24">
        <v>0</v>
      </c>
      <c r="E18" s="25">
        <v>31002.87</v>
      </c>
      <c r="F18" s="24">
        <v>7</v>
      </c>
      <c r="G18" s="26">
        <f t="shared" si="0"/>
        <v>4428.9814285714283</v>
      </c>
      <c r="H18" s="27">
        <f t="shared" si="1"/>
        <v>1.166512164455699E-3</v>
      </c>
      <c r="I18" s="27">
        <f t="shared" si="2"/>
        <v>3.2603632976245926E-3</v>
      </c>
      <c r="J18" s="28">
        <f t="shared" si="3"/>
        <v>1.8425271503038101E-2</v>
      </c>
      <c r="K18" s="29" t="e">
        <f t="shared" si="3"/>
        <v>#DIV/0!</v>
      </c>
      <c r="L18" s="23">
        <v>16282402.050000001</v>
      </c>
      <c r="M18" s="30">
        <v>30</v>
      </c>
      <c r="N18" s="25">
        <v>1095771.4700000002</v>
      </c>
      <c r="O18" s="24">
        <v>129</v>
      </c>
      <c r="P18" s="31">
        <f t="shared" si="4"/>
        <v>8494.3524806201567</v>
      </c>
      <c r="Q18" s="32">
        <f t="shared" si="5"/>
        <v>9.1451743629514977E-3</v>
      </c>
      <c r="R18" s="32">
        <f t="shared" si="6"/>
        <v>7.1043066417006279E-3</v>
      </c>
      <c r="S18" s="32">
        <f t="shared" si="7"/>
        <v>6.7297900311950598E-2</v>
      </c>
      <c r="T18" s="33">
        <f t="shared" si="7"/>
        <v>4.3</v>
      </c>
    </row>
    <row r="19" spans="1:20" x14ac:dyDescent="0.25">
      <c r="A19" s="22">
        <v>14</v>
      </c>
      <c r="B19" s="35" t="s">
        <v>47</v>
      </c>
      <c r="C19" s="23">
        <v>390097514.52999997</v>
      </c>
      <c r="D19" s="24">
        <v>260403</v>
      </c>
      <c r="E19" s="25">
        <v>3313078.97</v>
      </c>
      <c r="F19" s="24">
        <v>911</v>
      </c>
      <c r="G19" s="26">
        <f t="shared" si="0"/>
        <v>3636.7496926454446</v>
      </c>
      <c r="H19" s="27">
        <f>E19/$E$23</f>
        <v>0.12465771460214355</v>
      </c>
      <c r="I19" s="27">
        <f t="shared" si="2"/>
        <v>0.42431299487657198</v>
      </c>
      <c r="J19" s="28">
        <f t="shared" si="3"/>
        <v>8.4929507279524388E-3</v>
      </c>
      <c r="K19" s="29">
        <f t="shared" si="3"/>
        <v>3.4984235972703847E-3</v>
      </c>
      <c r="L19" s="23">
        <v>2916317685.1899996</v>
      </c>
      <c r="M19" s="30">
        <v>2090756</v>
      </c>
      <c r="N19" s="25">
        <v>10229485.74</v>
      </c>
      <c r="O19" s="24">
        <v>11652</v>
      </c>
      <c r="P19" s="31">
        <f t="shared" si="4"/>
        <v>877.9167301750773</v>
      </c>
      <c r="Q19" s="32">
        <f t="shared" si="5"/>
        <v>8.5374033999649504E-2</v>
      </c>
      <c r="R19" s="36">
        <f t="shared" si="6"/>
        <v>0.64170062782244741</v>
      </c>
      <c r="S19" s="32">
        <f t="shared" si="7"/>
        <v>3.5076719494411129E-3</v>
      </c>
      <c r="T19" s="33">
        <f t="shared" si="7"/>
        <v>5.5731037002883172E-3</v>
      </c>
    </row>
    <row r="20" spans="1:20" x14ac:dyDescent="0.25">
      <c r="A20" s="22">
        <v>15</v>
      </c>
      <c r="B20" s="22" t="s">
        <v>48</v>
      </c>
      <c r="C20" s="23">
        <v>13684597.419999987</v>
      </c>
      <c r="D20" s="24">
        <v>183</v>
      </c>
      <c r="E20" s="25">
        <v>0</v>
      </c>
      <c r="F20" s="24">
        <v>0</v>
      </c>
      <c r="G20" s="26">
        <v>0</v>
      </c>
      <c r="H20" s="27">
        <f>E20/$E$23*100%</f>
        <v>0</v>
      </c>
      <c r="I20" s="27">
        <f t="shared" si="2"/>
        <v>0</v>
      </c>
      <c r="J20" s="28">
        <f t="shared" si="3"/>
        <v>0</v>
      </c>
      <c r="K20" s="29">
        <f t="shared" si="3"/>
        <v>0</v>
      </c>
      <c r="L20" s="23">
        <v>140186681.19999999</v>
      </c>
      <c r="M20" s="30">
        <v>1936</v>
      </c>
      <c r="N20" s="25">
        <v>804599</v>
      </c>
      <c r="O20" s="24">
        <v>22</v>
      </c>
      <c r="P20" s="31">
        <f t="shared" si="4"/>
        <v>36572.681818181816</v>
      </c>
      <c r="Q20" s="32">
        <f t="shared" si="5"/>
        <v>6.7150846218476659E-3</v>
      </c>
      <c r="R20" s="32">
        <f t="shared" si="6"/>
        <v>1.2115871792047583E-3</v>
      </c>
      <c r="S20" s="32">
        <f t="shared" si="7"/>
        <v>5.7394824751725417E-3</v>
      </c>
      <c r="T20" s="33">
        <f t="shared" si="7"/>
        <v>1.1363636363636364E-2</v>
      </c>
    </row>
    <row r="21" spans="1:20" x14ac:dyDescent="0.25">
      <c r="A21" s="22">
        <v>16</v>
      </c>
      <c r="B21" s="22" t="s">
        <v>49</v>
      </c>
      <c r="C21" s="23">
        <f>'[1]1.pielikums'!D32</f>
        <v>13921731.079999998</v>
      </c>
      <c r="D21" s="24">
        <f>'[1]1.pielikums'!C32</f>
        <v>0</v>
      </c>
      <c r="E21" s="25">
        <f>'[1]1.pielikums'!N32</f>
        <v>542098.18000000005</v>
      </c>
      <c r="F21" s="24">
        <f>'[1]1.pielikums'!O32</f>
        <v>7</v>
      </c>
      <c r="G21" s="26">
        <f t="shared" si="0"/>
        <v>77442.59714285715</v>
      </c>
      <c r="H21" s="27">
        <f>E21/$E$23*100%</f>
        <v>2.039695425937325E-2</v>
      </c>
      <c r="I21" s="27">
        <f t="shared" si="2"/>
        <v>3.2603632976245926E-3</v>
      </c>
      <c r="J21" s="28">
        <f t="shared" si="3"/>
        <v>3.8938992348356731E-2</v>
      </c>
      <c r="K21" s="29"/>
      <c r="L21" s="23">
        <f>'[1]2.pielikums'!AM26</f>
        <v>89126815.137385637</v>
      </c>
      <c r="M21" s="30">
        <f>'[1]2.pielikums'!AO26</f>
        <v>392</v>
      </c>
      <c r="N21" s="25">
        <f>'[1]2.pielikums'!AR26</f>
        <v>584956.91985156608</v>
      </c>
      <c r="O21" s="24">
        <f>'[1]2.pielikums'!AP26</f>
        <v>18</v>
      </c>
      <c r="P21" s="31">
        <f t="shared" si="4"/>
        <v>32497.606658420336</v>
      </c>
      <c r="Q21" s="32">
        <f t="shared" si="5"/>
        <v>4.8819787458580345E-3</v>
      </c>
      <c r="R21" s="32">
        <f t="shared" si="6"/>
        <v>9.9129860116752943E-4</v>
      </c>
      <c r="S21" s="32">
        <f t="shared" si="7"/>
        <v>6.5631978316500706E-3</v>
      </c>
      <c r="T21" s="33">
        <f t="shared" si="7"/>
        <v>4.5918367346938778E-2</v>
      </c>
    </row>
    <row r="22" spans="1:20" ht="16.5" thickBot="1" x14ac:dyDescent="0.3">
      <c r="A22" s="37">
        <v>18</v>
      </c>
      <c r="B22" s="35" t="s">
        <v>50</v>
      </c>
      <c r="C22" s="38">
        <f>'[1]2.pielikums'!AG18</f>
        <v>9564121.5800000001</v>
      </c>
      <c r="D22" s="39">
        <f>'[1]2.pielikums'!AH18</f>
        <v>69</v>
      </c>
      <c r="E22" s="40">
        <f>'[1]2.pielikums'!AJ18</f>
        <v>31176.95</v>
      </c>
      <c r="F22" s="39">
        <f>'[1]2.pielikums'!AI18</f>
        <v>27</v>
      </c>
      <c r="G22" s="26">
        <f>E22/F22</f>
        <v>1154.7018518518519</v>
      </c>
      <c r="H22" s="27">
        <f>E22/$E$23*100%</f>
        <v>1.1730620883043121E-3</v>
      </c>
      <c r="I22" s="27">
        <f t="shared" si="2"/>
        <v>1.2575687005123428E-2</v>
      </c>
      <c r="J22" s="28">
        <f>E22/C22*100%</f>
        <v>3.2597818565162991E-3</v>
      </c>
      <c r="K22" s="29">
        <f>F22/D22*100%</f>
        <v>0.39130434782608697</v>
      </c>
      <c r="L22" s="41">
        <f>'[1]2.pielikums'!AM18</f>
        <v>32798564.440000001</v>
      </c>
      <c r="M22" s="42">
        <f>'[1]2.pielikums'!AO18</f>
        <v>353</v>
      </c>
      <c r="N22" s="43">
        <f>'[1]2.pielikums'!AR18</f>
        <v>114222.33000000002</v>
      </c>
      <c r="O22" s="44">
        <f>'[1]2.pielikums'!AP18</f>
        <v>223</v>
      </c>
      <c r="P22" s="31">
        <f>N22/O22</f>
        <v>512.20775784753368</v>
      </c>
      <c r="Q22" s="32">
        <f t="shared" si="5"/>
        <v>9.532855641811752E-4</v>
      </c>
      <c r="R22" s="32">
        <f t="shared" si="6"/>
        <v>1.2281088225575503E-2</v>
      </c>
      <c r="S22" s="32">
        <f>N22/L22*100%</f>
        <v>3.4825405303623102E-3</v>
      </c>
      <c r="T22" s="33">
        <f>O22/M22*100%</f>
        <v>0.63172804532577909</v>
      </c>
    </row>
    <row r="23" spans="1:20" ht="16.5" thickBot="1" x14ac:dyDescent="0.3">
      <c r="A23" s="59" t="s">
        <v>51</v>
      </c>
      <c r="B23" s="60"/>
      <c r="C23" s="45">
        <f>SUM(C6:C22)</f>
        <v>1608568339.6599994</v>
      </c>
      <c r="D23" s="46">
        <f>SUM(D6:D22)</f>
        <v>261719</v>
      </c>
      <c r="E23" s="47">
        <f>SUM(E6:E22)</f>
        <v>26577408.229999993</v>
      </c>
      <c r="F23" s="46">
        <f>SUM(F6:F22)</f>
        <v>2147</v>
      </c>
      <c r="G23" s="47">
        <f>E23/F23</f>
        <v>12378.858048439681</v>
      </c>
      <c r="H23" s="48">
        <f>E23/$E$23*100%</f>
        <v>1</v>
      </c>
      <c r="I23" s="48">
        <f t="shared" si="2"/>
        <v>1</v>
      </c>
      <c r="J23" s="49">
        <f>E23/C23*100%</f>
        <v>1.652239918859625E-2</v>
      </c>
      <c r="K23" s="50">
        <f>F23/D23*100%</f>
        <v>8.2034548504311879E-3</v>
      </c>
      <c r="L23" s="45">
        <f>SUM(L6:L22)</f>
        <v>7594851335.367384</v>
      </c>
      <c r="M23" s="51">
        <f>SUM(M6:M22)</f>
        <v>2101643</v>
      </c>
      <c r="N23" s="47">
        <f>SUM(N6:N22)</f>
        <v>119819636.72985157</v>
      </c>
      <c r="O23" s="46">
        <f>SUM(O6:O22)</f>
        <v>18158</v>
      </c>
      <c r="P23" s="52">
        <f>N23/O23</f>
        <v>6598.7243490390774</v>
      </c>
      <c r="Q23" s="53"/>
      <c r="R23" s="53"/>
      <c r="S23" s="53">
        <f>N23/L23*100%</f>
        <v>1.5776429509802323E-2</v>
      </c>
      <c r="T23" s="54">
        <f>O23/M23*100%</f>
        <v>8.63990696802454E-3</v>
      </c>
    </row>
    <row r="25" spans="1:20" x14ac:dyDescent="0.25">
      <c r="P25" s="55"/>
    </row>
    <row r="26" spans="1:20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56"/>
      <c r="Q26" s="56"/>
      <c r="R26" s="56"/>
      <c r="S26" s="56"/>
      <c r="T26" s="56"/>
    </row>
    <row r="27" spans="1:20" x14ac:dyDescent="0.25">
      <c r="A27" s="61" t="s">
        <v>52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57"/>
      <c r="Q27" s="57"/>
      <c r="R27" s="57"/>
      <c r="S27" s="57"/>
      <c r="T27" s="57"/>
    </row>
    <row r="28" spans="1:20" x14ac:dyDescent="0.25">
      <c r="A28" s="61" t="s">
        <v>53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57"/>
      <c r="Q28" s="57"/>
      <c r="R28" s="57"/>
      <c r="S28" s="57"/>
      <c r="T28" s="57"/>
    </row>
    <row r="29" spans="1:20" x14ac:dyDescent="0.25">
      <c r="A29" t="s">
        <v>54</v>
      </c>
    </row>
    <row r="32" spans="1:20" ht="20.25" x14ac:dyDescent="0.3">
      <c r="A32" s="58" t="s">
        <v>55</v>
      </c>
      <c r="B32" s="58"/>
      <c r="C32" s="58"/>
      <c r="D32" s="58"/>
      <c r="E32" s="58" t="s">
        <v>56</v>
      </c>
    </row>
    <row r="33" spans="1:5" ht="20.25" x14ac:dyDescent="0.3">
      <c r="A33" s="58"/>
      <c r="B33" s="58"/>
      <c r="C33" s="58"/>
      <c r="D33" s="58"/>
      <c r="E33" s="58"/>
    </row>
    <row r="34" spans="1:5" ht="20.25" x14ac:dyDescent="0.3">
      <c r="A34" s="58"/>
      <c r="B34" s="58"/>
      <c r="C34" s="58"/>
      <c r="D34" s="58"/>
      <c r="E34" s="58"/>
    </row>
    <row r="35" spans="1:5" ht="20.25" x14ac:dyDescent="0.3">
      <c r="A35" s="58" t="s">
        <v>60</v>
      </c>
      <c r="B35" s="58"/>
      <c r="C35" s="58"/>
      <c r="D35" s="58"/>
      <c r="E35" s="58"/>
    </row>
    <row r="36" spans="1:5" ht="20.25" x14ac:dyDescent="0.3">
      <c r="A36" s="58" t="s">
        <v>57</v>
      </c>
      <c r="B36" s="58"/>
      <c r="C36" s="58"/>
      <c r="D36" s="58"/>
      <c r="E36" s="58"/>
    </row>
    <row r="37" spans="1:5" ht="20.25" x14ac:dyDescent="0.3">
      <c r="A37" s="58" t="s">
        <v>58</v>
      </c>
      <c r="B37" s="58"/>
      <c r="C37" s="58"/>
      <c r="D37" s="58"/>
      <c r="E37" s="58"/>
    </row>
    <row r="38" spans="1:5" ht="20.25" x14ac:dyDescent="0.3">
      <c r="A38" s="58"/>
      <c r="B38" s="58"/>
      <c r="C38" s="58"/>
      <c r="D38" s="58"/>
      <c r="E38" s="58"/>
    </row>
  </sheetData>
  <mergeCells count="20">
    <mergeCell ref="Q3:Q4"/>
    <mergeCell ref="R3:R4"/>
    <mergeCell ref="S3:S4"/>
    <mergeCell ref="T3:T4"/>
    <mergeCell ref="A1:S1"/>
    <mergeCell ref="A2:A3"/>
    <mergeCell ref="B2:B3"/>
    <mergeCell ref="C2:K2"/>
    <mergeCell ref="L2:T2"/>
    <mergeCell ref="D3:D4"/>
    <mergeCell ref="F3:F4"/>
    <mergeCell ref="I3:I4"/>
    <mergeCell ref="J3:J4"/>
    <mergeCell ref="K3:K4"/>
    <mergeCell ref="A23:B23"/>
    <mergeCell ref="A26:O26"/>
    <mergeCell ref="A27:O27"/>
    <mergeCell ref="A28:O28"/>
    <mergeCell ref="M3:M4"/>
    <mergeCell ref="O3:O4"/>
  </mergeCells>
  <pageMargins left="0.7" right="0.7" top="0.75" bottom="0.75" header="0.3" footer="0.3"/>
  <pageSetup paperSize="8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 informatīvo ziņojumu par konstatētajiemneatbilstoši veiktajiem izdevumiemEiropas Savienības politikas instrumentu,Eiropas Savienības iniciatīvu, Pirmsiestāšanās fonduun Pārejas perioda palīdzības ietvaros līdz 2014.gada 31.decembrim</dc:subject>
  <dc:creator>Aiva Avota</dc:creator>
  <cp:keywords>4.pielikums</cp:keywords>
  <dc:description>67083954, aiva.avota@fm.gov.lv</dc:description>
  <cp:lastModifiedBy>Aiva Avota</cp:lastModifiedBy>
  <cp:lastPrinted>2015-06-02T12:07:38Z</cp:lastPrinted>
  <dcterms:created xsi:type="dcterms:W3CDTF">2015-04-21T07:20:08Z</dcterms:created>
  <dcterms:modified xsi:type="dcterms:W3CDTF">2015-06-26T06:25:04Z</dcterms:modified>
</cp:coreProperties>
</file>