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9320" windowHeight="11535" activeTab="0"/>
  </bookViews>
  <sheets>
    <sheet name="Pielikums_Plānam" sheetId="1" r:id="rId1"/>
    <sheet name="Lapa2" sheetId="2" r:id="rId2"/>
    <sheet name="Lapa3" sheetId="3" r:id="rId3"/>
    <sheet name="Lapa4" sheetId="4" r:id="rId4"/>
  </sheets>
  <definedNames/>
  <calcPr fullCalcOnLoad="1"/>
</workbook>
</file>

<file path=xl/sharedStrings.xml><?xml version="1.0" encoding="utf-8"?>
<sst xmlns="http://schemas.openxmlformats.org/spreadsheetml/2006/main" count="577" uniqueCount="322">
  <si>
    <t>Nr.</t>
  </si>
  <si>
    <t>Pasākumi</t>
  </si>
  <si>
    <t>9.1.3.</t>
  </si>
  <si>
    <t>2019.gads</t>
  </si>
  <si>
    <t>Esošo resocializācijas programmu validitātes izpēte un pilnveidošana</t>
  </si>
  <si>
    <t>2018.gads</t>
  </si>
  <si>
    <t>IeVP</t>
  </si>
  <si>
    <t>2018.-2022.gads</t>
  </si>
  <si>
    <t>2019.-2022.gads</t>
  </si>
  <si>
    <t>2017.-2022.gads</t>
  </si>
  <si>
    <t>VPD</t>
  </si>
  <si>
    <t>2017.gads</t>
  </si>
  <si>
    <t>2018.- 2022.gads</t>
  </si>
  <si>
    <t>VB</t>
  </si>
  <si>
    <t>2015.-2016.gads</t>
  </si>
  <si>
    <t>2018.gads-2019.gads</t>
  </si>
  <si>
    <t>1. Rīcības virziens  -  Samazināt notiesātā antisociālas personības iezīmes un kriminālās attieksmes</t>
  </si>
  <si>
    <t>Iestāde</t>
  </si>
  <si>
    <t>IeVP un VPD</t>
  </si>
  <si>
    <t>1.</t>
  </si>
  <si>
    <t>2.</t>
  </si>
  <si>
    <t>3.</t>
  </si>
  <si>
    <t xml:space="preserve">Detalizēts aprēķins finansējumam (EUR) </t>
  </si>
  <si>
    <t>4.</t>
  </si>
  <si>
    <t>5.</t>
  </si>
  <si>
    <t>7.</t>
  </si>
  <si>
    <t>8.</t>
  </si>
  <si>
    <t>9.</t>
  </si>
  <si>
    <t>10.</t>
  </si>
  <si>
    <t>VPD un IeVP</t>
  </si>
  <si>
    <t>11.</t>
  </si>
  <si>
    <t>IeVP un VPD darbinieku apmācību sistēmas pilnveidošana</t>
  </si>
  <si>
    <t>Kopīgu apmācību organizēšana IeVP un VPD darbiniekiem</t>
  </si>
  <si>
    <t>IeVP Mācību centra kapacitātes stiprināšana</t>
  </si>
  <si>
    <t>IeVP un VPD darbinieku profesionālās noturības stiprināšana</t>
  </si>
  <si>
    <t>2015.-2022.</t>
  </si>
  <si>
    <t>2018.-2022.</t>
  </si>
  <si>
    <t>līdz 2016.gada 30.aprīlim</t>
  </si>
  <si>
    <t>2018. - 2019.gads</t>
  </si>
  <si>
    <t>IeVP darbinieku profesijas standartu izstrāde</t>
  </si>
  <si>
    <t>2018. - 2022.gads</t>
  </si>
  <si>
    <t>2017. - 2022.gads</t>
  </si>
  <si>
    <t>Jaunās cietumu infrastruktūras būvniecība</t>
  </si>
  <si>
    <t>Līdzgaitniecības modeļa ieviešana</t>
  </si>
  <si>
    <t>Atkarīgo centra darbībai nepieciešamās ēkas uzbūvēšana (200 notiesāto izvietošanai)</t>
  </si>
  <si>
    <t>IeVP unVPD</t>
  </si>
  <si>
    <t>2015. - 2016.gads</t>
  </si>
  <si>
    <t>2. Rīcības virziens  - Novērst resocializācijas īstenošanas šķēršļus, kas saistās ar notiesātā veselības stāvokli, t.sk., atkarībām</t>
  </si>
  <si>
    <t>Nokomplektēta un nodrošināta Atkarīgo centra darbinieku apmācība pirms darba uzsākšanas</t>
  </si>
  <si>
    <t>Īpašu resocializācijas programmu īstenošana Atkarīgo centrā 200 notiesātajiem (līdz 12 mēnešiem)</t>
  </si>
  <si>
    <t>Atkarīgo centra klientu atlasei nepieciešamo citu cietumu darbinieku apmācības</t>
  </si>
  <si>
    <t>Personāla apmācība ieslodzījuma vietās</t>
  </si>
  <si>
    <t>Pietiekama personāla skaita nodrošināšana kvalitatīvai ieslodzīto veselības aprūpei</t>
  </si>
  <si>
    <t>3. Rīcības virziens  - Nodrošināt izglītības vai profesijas apguvi brīvības atņemšanas soda izciešanas laikā, kā rezultātā bijušais notiesātais pēc atbrīvošanas no brīvības atņemšanas iestādes sāk darba meklējumus</t>
  </si>
  <si>
    <t xml:space="preserve">Profesionālās piemērotības noteikšanas un prasmju pilnveidošanas pasākumu ieviešana notiesātajiem jau ieslodzījumā </t>
  </si>
  <si>
    <t xml:space="preserve">Pasākumu ieviešana ieslodzīto un bijušo ieslodzīto karjeras plānošanai </t>
  </si>
  <si>
    <t xml:space="preserve">Jauniešu garantijas ietvaros (jauniešiem no 14-29 gadus vecas personas): nodrošināta pamatprasmju un kompetenču (profesionālās tālākizglītības un profesionālās pilnveides izglītības programmu) apguves pasākumu īstenošana jauniešiem ieslodzījuma vietās, kā arī karjeras atbalsta pasākumu īstenošana ieslodzījuma vietās </t>
  </si>
  <si>
    <t>Psihologa konsultācijas VPD klientiem, lai novērstu problēmas, kuras traucē klienta nodarbinātībai</t>
  </si>
  <si>
    <t>4. Rīcības virziens  - Uzlabot notiesātā sociāli pozitīvās attiecības ar ģimeni un sabiedrību, veicinot atgriešanos tajā</t>
  </si>
  <si>
    <t xml:space="preserve">Atsevišķām notiesāto grupām paplašināta saziņas iespēja ar tuviniekiem </t>
  </si>
  <si>
    <t>Likvidēti telefona sarunu skaita ierobežojumi daļēji slēgtajos cietumos</t>
  </si>
  <si>
    <t>Psihoterapeita konsultāciju nodrošināšana notiesāto ģimenēm, lai veicinātu bijušā ieslodzītā atgriešanos ģimenē</t>
  </si>
  <si>
    <t>Jauniešu likumpārkāpēju vecākiem domātu programmu pārņemšana un īstenošana</t>
  </si>
  <si>
    <t xml:space="preserve">Ģimenes dienu ieviešana brīvības atņemšanas iestādēs </t>
  </si>
  <si>
    <t>Dažādu citu, notiesāto tuviniekiem domātu pasākumu organizēšana (Ziemassvētku, Mātes dienas koncerti u.tml.)</t>
  </si>
  <si>
    <t xml:space="preserve">Ikgadēji informatīvie  pasākumi </t>
  </si>
  <si>
    <t>5. Rīcības virziens  - Samazināt iespēju notiesātajam atgriezties kriminālā vidē</t>
  </si>
  <si>
    <t>Atbalsta programmu bijušajiem ieslodzītajiem sertificēšanas sistēmas izveide un īstenošana</t>
  </si>
  <si>
    <t>2019. - 2022.gads</t>
  </si>
  <si>
    <t>Pētījums par sertificēšanas kritērijiem un metodiku - 30 000 euro</t>
  </si>
  <si>
    <t>2017. - 2018.gads</t>
  </si>
  <si>
    <t>Jaunu atbalsta metožu īstenošana bijušajiem ieslodzītajiem</t>
  </si>
  <si>
    <t>2015. - 2022.gads</t>
  </si>
  <si>
    <t xml:space="preserve">Preventīvās uzraudzības īstenošana notiesātajiem, kas atbrīvošanas brīdī, vai brīdī, kad beidzas VPD uzraudzība, saglabā augstu vardarbīga vai dzimumnozieguma risku </t>
  </si>
  <si>
    <t>Finansējuma veids</t>
  </si>
  <si>
    <t>Izpildes termiņš (gads)</t>
  </si>
  <si>
    <t xml:space="preserve">Darbinieku ikgadējā apmācība IeVP un VPD </t>
  </si>
  <si>
    <t>no 2016.gada 1.maija</t>
  </si>
  <si>
    <t>Atbalsta pasākumi darbam ar notiesāto ģimenēm kopā 20 000 euro x 5 gadi = 100 000 euro (psihoterapeita konsultācijas 2 365 x 40 euro = 94 600 euro; ceļa izdevumi 36 mēn. x 150 =5 400 euro)</t>
  </si>
  <si>
    <t>Pētījumi par IeVP un VPD esošo RVN instrumentu validitāti  un RVN instrumentu attiecīga pilnveidošana</t>
  </si>
  <si>
    <t xml:space="preserve">Trūkstošo RVN instrumentu adaptācija un ieviešana  IeVP un VPD </t>
  </si>
  <si>
    <t>Resocializācijas programmu standarta un akreditācijas sistēmas izstrāde un ieviešana</t>
  </si>
  <si>
    <t>Trūkstošo resocializācijas programmu iegūšana vai izstrāde</t>
  </si>
  <si>
    <t>Pieredzes apmaiņa (3 personas, 5 vizītes, 5 dienas) 37 500 euro</t>
  </si>
  <si>
    <t>Trūkstošo programmu iegūšana IeVP (trīs programmu iegāde, aprobācija, treneru apmācība un pārējo apmācību īstenošana) 60 000 euro</t>
  </si>
  <si>
    <t>Jaunas programmas probācijas klientiem (2 gab.) 40 000 euro</t>
  </si>
  <si>
    <t xml:space="preserve">Pētījums par mācību programmu vajadzībām, atbilstoši profesijai nepieciešamo zināšanu/ iemaņu apjomu, kā arī profesiju un specializāciju daudzumu - 30 000 euro  </t>
  </si>
  <si>
    <t>VPD darbinieku profesionālās noturības stiprināšana - 51 000 euro (psihoterapeita konsultācijas – 40 000 euro; ceļa izdevumi – 6 000 euro; grupas supervīzijas darbiniekiem – 5 000 euro)</t>
  </si>
  <si>
    <t>Finansējums (euro)</t>
  </si>
  <si>
    <t>Finansējums kopā (euro)</t>
  </si>
  <si>
    <t>VB
(esošā budžeta ietvaros)</t>
  </si>
  <si>
    <t>Pirmreizējas apmācības 30 darbinieki:
ceļa izdevumi - 30 darbinieki x 29 euro = 870 euro
viesnīcas pakalpojumi - 57 euro x 4 naktis x 30 darbinieki = 6 840 euro
dienas nauda - 6 euro x 5 dienas x 30 darbinieki = 900 euro
personāla apmācības, ārpakalpojums 140 euro x 30 darbinieki = 4 200 euro.
Atkārtotas apmācības 100 darbiniekiem katru gadu:
ceļa izdevumi - 100 darbinieki x 29 euro = 2 900 euro
viesnīcas pakalpojumi - 57 euro x 2 naktis x 100 darbinieki = 11 400 euro
dienas nauda - 6 euro x 3 dienas x 100 darbinieki = 1 800 euro
personāla apmācības, ārpakalpojums 140 euro x 100 darbinieki = 14 000 euro.</t>
  </si>
  <si>
    <t>VB (papildus)</t>
  </si>
  <si>
    <t>ESF</t>
  </si>
  <si>
    <t>3.uzdevums - Resocializācijas vajadzībām atbilstošas ieslodzījuma vietu infrastruktūras nodrošināšana</t>
  </si>
  <si>
    <t>Kopā 1.pasākumam ESF:</t>
  </si>
  <si>
    <t>Kopā 1.pasākumam NFI:</t>
  </si>
  <si>
    <t>Kopā 1.pasākumam:</t>
  </si>
  <si>
    <t>Kopā 2.pasākumam ESF:</t>
  </si>
  <si>
    <t>Kopā 2.pasākumam NFI:</t>
  </si>
  <si>
    <t>Kopā 2.pasākumam:</t>
  </si>
  <si>
    <t>Kopā 3.pasākumam ESF:</t>
  </si>
  <si>
    <t>Kopā 3.pasākumam:</t>
  </si>
  <si>
    <t>Kopā 4.pasākumam ESF:</t>
  </si>
  <si>
    <t>Kopā 4.pasākumam NFI:</t>
  </si>
  <si>
    <t>Kopā 4.pasākumam:</t>
  </si>
  <si>
    <t>Kopā 5.pasākumam ESF:</t>
  </si>
  <si>
    <t>Kopā  1.uzdevumam ESF:</t>
  </si>
  <si>
    <t>Kopā 1.uzdevumam NFI:</t>
  </si>
  <si>
    <t>Kopā 1.uzdevumam:</t>
  </si>
  <si>
    <t>Kopā VPD 3.pasākumam VB (esošā budžeta ietvaros):</t>
  </si>
  <si>
    <t>Kopā IeVP 3.pasākumam VB (papildus):</t>
  </si>
  <si>
    <t>Kopā 3.pasākumam NFI:</t>
  </si>
  <si>
    <t>Kopā 7.pasākumam:</t>
  </si>
  <si>
    <t>Kopā 8.pasākumam ESF:</t>
  </si>
  <si>
    <t>Kopā  2.uzdevumam ESF:</t>
  </si>
  <si>
    <t>Kopā 2.uzdevumam NFI:</t>
  </si>
  <si>
    <t>Kopā 2.uzdevumam VB (esošā budžeta ietvaros):</t>
  </si>
  <si>
    <t>Kopā 2.uzdevumam VB (papildus):</t>
  </si>
  <si>
    <t>Kopā 2.uzdevumam:</t>
  </si>
  <si>
    <t>Kopā  4.uzdevumam ESF:</t>
  </si>
  <si>
    <t>Kopā 4.uzdevumam NFI:</t>
  </si>
  <si>
    <t>Kopā 4.uzdevumam:</t>
  </si>
  <si>
    <t>1.uzdevums - Atkarību novēršanai nepieciešamās infrastruktūras izveide Olaines cietumā un resocializācijas programmu izstrāde un īstenošana</t>
  </si>
  <si>
    <t>1.uzdevums - Profesionālās izglītības un profesionālās pilnveides pasākumi ieslodzītajiem</t>
  </si>
  <si>
    <t>2.uzdevums - Profesionālās izglītības un profesionālās pilnveides pasākumi ieslodzījumā esošajiem jauniešiem</t>
  </si>
  <si>
    <t>Kopā 2.uzdevumam ESF:</t>
  </si>
  <si>
    <t>1.uzdevums - Moderno saziņas tehnoloģiju ieviešana saziņas ar tuviniekiem iespēju paplašināšanai atsevišķām notiesāto grupām</t>
  </si>
  <si>
    <t>Kopā 1.uzdevumam ?????:</t>
  </si>
  <si>
    <t>2.uzdevums - Atbalsta pasākumi notiesāto ģimenēm</t>
  </si>
  <si>
    <t>3.uzdevums - Pasākumi ieslodzīto un viņu tuvinieku saišu uzturēšanai</t>
  </si>
  <si>
    <t>4.uzdevums - Informatīvie pasākumi un labās prakses popularizēšana sabiedrības stereotipu maiņai</t>
  </si>
  <si>
    <t>1.uzdevums - Atbalsta programmu un jaunu atbalsta metožu sabiedrībā ieviešana bijušajiem ieslodzītajiem</t>
  </si>
  <si>
    <t>Kopā VPD 2.pasākumam VB (esošā budžeta ietvaros):</t>
  </si>
  <si>
    <t>2.uzdevums - Preventīvās uzraudzības ieviešana notiesātajiem ar augstu vardarbīga vai dzimumnozieguma risku pēc atbrīvošanas no brīvības atņemšanas iestādes vai VPD uzraudzības</t>
  </si>
  <si>
    <t>Kopā 2.uzdevumam VB:</t>
  </si>
  <si>
    <t>2017.-2020.gads</t>
  </si>
  <si>
    <r>
      <t xml:space="preserve">Ārvalstu pieredzes izpēte - </t>
    </r>
    <r>
      <rPr>
        <b/>
        <sz val="10"/>
        <color indexed="8"/>
        <rFont val="Times New Roman"/>
        <family val="1"/>
      </rPr>
      <t>21 222 euro</t>
    </r>
    <r>
      <rPr>
        <sz val="10"/>
        <color indexed="8"/>
        <rFont val="Times New Roman"/>
        <family val="1"/>
      </rPr>
      <t xml:space="preserve"> (komandējuma nauda 1 200 euro – (6 personas x vidēji 40 euro dienā x 5 dienas), reprezentācijas izdevumi – 180 euro, ceļa izdevumi - 400 euro, mācību brauciens uz ES dalībvalsti 19 442 euro (lidojums, viesnīca, apdrošināšana, transports, tulkošanas pakalpojumi).</t>
    </r>
  </si>
  <si>
    <r>
      <t xml:space="preserve">Iedibinātās resocializācijas programmu akreditācijas sistēmas efektivitātes izvērtēšana un priekšlikumu izstrāde pilnveidošanai (6 personām atalgojums 12 mēnešus (ieskaitot nodokļus)) = </t>
    </r>
    <r>
      <rPr>
        <b/>
        <sz val="10"/>
        <color indexed="8"/>
        <rFont val="Times New Roman"/>
        <family val="1"/>
      </rPr>
      <t>25 920 euro</t>
    </r>
  </si>
  <si>
    <t>Vadošais pētnieks (11. mēnešalgu grupa, 3 kategorija, 1 slodze) - 1 240 euro x 12 mēn. = 14 880 euro; DD VSAOI 23.59% - gadā 3 510 euro; 
Vadošais pētnieks (11. mēnešalgu grupa, 3 kategorija, 0,5 slodze) - 620 euro x 12 mēn. = 7 440 euro, DD VSAOI 23.59% - gadā 1 755 euro;
Pētnieks (9. mēnešalgu grupa, 3 kategorija, 1 slodze) – 1 000 euro x 12 mēn. = 12 000 euro; DD VSAOI 23.59% - 2 831 euro gadā;
Kancelejas preces – 10 euro x 3 darbinieki x 12 mēn. = 360 euro gadā</t>
  </si>
  <si>
    <t>Atkārtota pilnveidoto un jauno resocializācijas programmu (IeVP un VPD) efektivitātes izvērtēšana un pilnveidošana (kopā 19 programmas: VPD – 7 programmas, IeVP – 12 programmas) 
Vienai programmai – 7 000 euro (14 gab.) un vienai jaunajai programmai - 12 500 euro (5 gab.).
7 000 euro x 14 gab. + 12 500 euro x 5 gab. = 160 500 euro</t>
  </si>
  <si>
    <t>2018. - 2020.gads</t>
  </si>
  <si>
    <t>2016. - 2022.gads</t>
  </si>
  <si>
    <t>Pārējo institūciju iesaistīto darbinieku apmācības 1 reizi gadā katrā no reģioniem (5 reģioni) - telpas, ceļa izdevumi, ēdināšana, lektori = 1 pasākums - 600 euro x 5 reģioni x 6 gadi = 18 000  euro (18 cilvēki)</t>
  </si>
  <si>
    <t>2017.-2019.gads</t>
  </si>
  <si>
    <t>VPD nodarbināto profesionālo kompetenču pētījums 30 000 euro</t>
  </si>
  <si>
    <t>IeVP nodarbināto profesionālo kompetenču pētījums 30 000 euro</t>
  </si>
  <si>
    <t>Pieredzes apmaiņas vizītes (mācību vizīte) 13 560 euro (lidmašinas biļetes; viesnīca (4 naktis); dienas nauda (5 dienas); apdrošināšana; vietēja transporta izdevumi; vizītes sagatavošana uzņemšanas valstī; reprezentācijas izdevumi.)</t>
  </si>
  <si>
    <t>Grupu supervīzijas psihologiem - (1 vienas dienas pasākums = 600 euro (ceļa izdevumi, dienas nauda, lektori, telpas), 42 reizes gadā (56 psihologi - 7 grupās,  6 reizes gadā) = 600 x 42 x 6 gadi = 151 200  euro.</t>
  </si>
  <si>
    <t>Grupu supervīzijas sociālajiem darbiniekiem - (1 vienas dienas pasākums = 600 euro (ceļa izdevumi, dienas nauda, lektori, telpas), mēnesī 2 grupas (24 grupas x 6 gadi) = 600 euro x 24 x 6 gadi = 86 400 euro.</t>
  </si>
  <si>
    <t>Pētījums par brīvprātīgo darba iespējām kriminālsodu izpildē 30 000 euro.</t>
  </si>
  <si>
    <t>Kopā 1.uzdevumam ESF:</t>
  </si>
  <si>
    <t>Kopā 3.uzdevumam ESF:</t>
  </si>
  <si>
    <t>Programmas pielāgošana - 115 000 euro.</t>
  </si>
  <si>
    <t>Programmas īstenošana - 115 000 euro.</t>
  </si>
  <si>
    <t>MAPPA ieviešana 5 reģionos kopā periodā 119 970 euro (19 995 euro gadā):
Atalgojums 1 koordinātoram (10. mēnešalgu grupa, 3.kategorija, slodze 0.2 - 1 150 euro x 12 mēn. = 13 800 euro gadā;
DD VSAOI 23.59% - 271,285 x 12 mēn. = 3 255,42 euro gadā;
Ceļa izdevumi - 12 mēn x 150 euro = 1 800 euro gadā;
Kancelejas preces - 12 mēn x 95 euro = 1 140 euro gadā.</t>
  </si>
  <si>
    <t>Kopā  1.uzdevumam VB (esošā budžeta ietvaros):</t>
  </si>
  <si>
    <t>Kopā IeVP 2.pasākumam VB (papildus):</t>
  </si>
  <si>
    <t>Kopā IeVP 3.pasākumam VB (esošā budžeta ietvaros):</t>
  </si>
  <si>
    <t>Kopā IeVP 4.uzdevumam VB (papildus):</t>
  </si>
  <si>
    <t>Apmācības IeVP un VPD brīvprātīgajiem  bērnu tiesību aizsardzības jomā</t>
  </si>
  <si>
    <t>12.</t>
  </si>
  <si>
    <t>Kopā 12.pasākumam ESF:</t>
  </si>
  <si>
    <t>13.</t>
  </si>
  <si>
    <t>Kopā IeVP 13.pasākumam VB (papildus):</t>
  </si>
  <si>
    <t>Ēkas infrastruktūras būvniecība un telpu aprīkojums</t>
  </si>
  <si>
    <t>Kopā VPD 7.pasākumam VB (papildus):</t>
  </si>
  <si>
    <t>Kopā IeVP 7.pasākumam VB (papildus):</t>
  </si>
  <si>
    <t>Kopā 9.pasākumam ESF:</t>
  </si>
  <si>
    <t>Kopā IeVP 10.pasākumam VB (papildus):</t>
  </si>
  <si>
    <t>Kopā 11.pasākumam ESF:</t>
  </si>
  <si>
    <t>2016.gadā programmas izstrāde (virsstundas lekoriem; ārvalstu speciālistu konsultācijas, tulkošanas pakalpojumi) 99 400 euro un darbinieku apmācība (atalgojums 35 darbiniekiem x 6 mēneši; 35 darbiniekiem x 2 mēneši; lektoru virsstundas/ vieslektoru līgumi, telpu īre, informatīvās bāzes izveide) 237 772 euro, 2017.gadā darbinieku apmācība 118 635 euro.</t>
  </si>
  <si>
    <t>Atalgojums 10 koordinatoriem ieslodzījuma vietās, 35 darbinieku atalgojums x 2 mēneši; programmas matriālu pavairošana, kancelejas preces, sadarbība ar NVO, HIV/ AIDS profilakse, sporta pasākumu inventārs, bibliotēkas izveide, E-vides izveide izglītības programmu īstenošanai.</t>
  </si>
  <si>
    <t>TM</t>
  </si>
  <si>
    <t>Kopā 3.pasākumam VB (papildus):</t>
  </si>
  <si>
    <t>Kopā 4.pasākumam VB (papildus):</t>
  </si>
  <si>
    <t>Kopā  1.uzdevumam VB (papildus):</t>
  </si>
  <si>
    <t>Kopā  2.uzdevumam VB (papildus):</t>
  </si>
  <si>
    <t>Kopā   plānā VB (esošā budžeta ietvaros):</t>
  </si>
  <si>
    <t>Kopā 1.pasākumam VB (papildus):</t>
  </si>
  <si>
    <t>Kopā 4.uzdevumam VB (papildus):</t>
  </si>
  <si>
    <t>9.1.2.</t>
  </si>
  <si>
    <t>Kopā plānā ESF 9.1.2.:</t>
  </si>
  <si>
    <t>Kopā plānā ESF.9.1.3.:</t>
  </si>
  <si>
    <r>
      <t>2017. - 20</t>
    </r>
    <r>
      <rPr>
        <sz val="10"/>
        <color indexed="10"/>
        <rFont val="Times New Roman"/>
        <family val="1"/>
      </rPr>
      <t>20</t>
    </r>
    <r>
      <rPr>
        <sz val="10"/>
        <color indexed="8"/>
        <rFont val="Times New Roman"/>
        <family val="1"/>
      </rPr>
      <t>.gads</t>
    </r>
  </si>
  <si>
    <r>
      <t>201</t>
    </r>
    <r>
      <rPr>
        <sz val="10"/>
        <color indexed="10"/>
        <rFont val="Times New Roman"/>
        <family val="1"/>
      </rPr>
      <t>7</t>
    </r>
    <r>
      <rPr>
        <sz val="10"/>
        <color indexed="8"/>
        <rFont val="Times New Roman"/>
        <family val="1"/>
      </rPr>
      <t>. - 2022.gads</t>
    </r>
  </si>
  <si>
    <t>2016.-2022.gads</t>
  </si>
  <si>
    <t xml:space="preserve">2. </t>
  </si>
  <si>
    <t>Finansējums kopā līdz 30.04.2016.: 37 301 euro
4 semināri (20 dienas  28 personām - pusdienas un vakariņas, kafijas pauzes, telpu īre) = 12 dienas x 816.50 euro = 9 798 euro; 
4 semināri (20 dienas 33 personām - pusdienas un vakariņas, kafijas pauzes, telpu īre) = 20 dienas x 910.03 euro = 18 200.60 euro; 
viesnīcas pakalpojumi - 144 naktis x 50 euro = 7 200 euro; 
ceļa izdevumi - 40 braucieni x 9 euro = 360 euro; 
dienas nauda - ((5 dienas x 4 semināri x 20 personas)+ (4 dienas x 1 seminārs x 3 personas) + (5 dienas x 4 semināri x 20 personas) + (4 dienas x 3 semināri x 13 personas)) x 1.8 euro = 1 742.40 euro.</t>
  </si>
  <si>
    <t>Finansējums kopā līdz 30.04.2016.: 8 660 euro
4 semināri (20 dienas 28 personām - pusdienas un vakariņas, kafijas pauzes, telpu īre) = 8 dienas x 814.98 euro = 6 520 euro; 
viesnīcas pakalpojumi  - 41 naktis x 50 euro = 2 050 euro; 
ceļa izdevumi - 10 braucieni x 9 euro = 90 euro</t>
  </si>
  <si>
    <t>Ieslodzījuma vietu ārstniecības personu apmācības</t>
  </si>
  <si>
    <t>Karjeras konsultantu piesaiste ieslodzījuma vietās kopā - 79 200 euro (katru gadu 13 200 euro), t.sk., 
1. atalgojums konsultantam par nodarbību vadīšanu (klientiem individuāls darbs pie datora) - 39 600 euro (katru gadu 6 600 euro)
2. atalgojums konsultantam par individuālu konsultāciju - 39 600 euro (katru gadu 6 600 euro)</t>
  </si>
  <si>
    <t>Specializētas resocializācijas programmas atsevišķām mērķa grupām: seniori, nepilngadīgie atkarības, sieviete-māte - 30 000 euro (Līgumi ar NVO par izstrādi pirmajā gadā un vadīšanu ieslodzījuma vietās nākošajos gados)</t>
  </si>
  <si>
    <t>Darbinieku individuālās supervīzijas (psihologa/ psihoterapeita pakalpojumi) VPD - 240 000 euro (40 000 euro gadā) un IeVP – 240 000 euro (katru gadu 40 000 euro)</t>
  </si>
  <si>
    <t>Grupu supervīzijas kapelāniem - 1 divu dienu pasākums = 2 200 euro (telpas, dienas nauda, ceļa izdevumi, viesnīca, lektori), 5 reizes gadā = 2 200 euro x 5 x 6 gadi = 66 000 euro.</t>
  </si>
  <si>
    <t>Brīvprātīgo atlases sistēmas izveide. Brīvprātīgo apmācības un koordinēšana -  Pirmajā gadā - 33 134, nākamos - 30 000 euro gadā x 4 gadi = 183 134 euro.</t>
  </si>
  <si>
    <t>2017.- 2018.gads</t>
  </si>
  <si>
    <t>2020. - 2022.gads</t>
  </si>
  <si>
    <t>2018.-2019.gads</t>
  </si>
  <si>
    <t>2017.-2018.gads</t>
  </si>
  <si>
    <t>Darbinieku grupas supervīzijas VPD - 60 000 euro (12 000 euro gadā) (30 supervīzijas gadā x 5 gadi) un IeVP ieslodzījuma vietu darbinieku (izņemot resoc.darbiniekus) – 60 000 euro (12 000 euro gadā)</t>
  </si>
  <si>
    <t>2017.- 2022.gads</t>
  </si>
  <si>
    <t>no 2016.gada 1.maija līdz 2016.gada 31.decembrim</t>
  </si>
  <si>
    <t xml:space="preserve">IeVP </t>
  </si>
  <si>
    <t>2017.-2018.</t>
  </si>
  <si>
    <r>
      <t>2.uzdevums - Atkarības vielu nelietošanai piemērotas infrastruktūras (drug – free nodaļu) izveide</t>
    </r>
    <r>
      <rPr>
        <sz val="12"/>
        <rFont val="Times New Roman"/>
        <family val="1"/>
      </rPr>
      <t xml:space="preserve"> 2</t>
    </r>
    <r>
      <rPr>
        <sz val="12"/>
        <color indexed="8"/>
        <rFont val="Times New Roman"/>
        <family val="1"/>
      </rPr>
      <t xml:space="preserve"> ieslodzījuma vietās</t>
    </r>
  </si>
  <si>
    <t>2017.  - 2022.gads</t>
  </si>
  <si>
    <t xml:space="preserve">ESF Specifiskā atbalsta mērķa Nr. </t>
  </si>
  <si>
    <t xml:space="preserve">Atkarību novēršanas iespēju nodrošināšana VPD klientiem </t>
  </si>
  <si>
    <t>Kopā 4.uzdevumam ESF:</t>
  </si>
  <si>
    <t xml:space="preserve">Apmācības IeVP un VPD darbiniekiem bērnu tiesību aizsardzības jomā </t>
  </si>
  <si>
    <t>2017. - 2019.gads</t>
  </si>
  <si>
    <r>
      <t>Brīvprātīgo atlases un iesaiste</t>
    </r>
    <r>
      <rPr>
        <sz val="10"/>
        <color indexed="10"/>
        <rFont val="Times New Roman"/>
        <family val="1"/>
      </rPr>
      <t>s</t>
    </r>
    <r>
      <rPr>
        <sz val="10"/>
        <color indexed="8"/>
        <rFont val="Times New Roman"/>
        <family val="1"/>
      </rPr>
      <t xml:space="preserve"> modeļa ieviešana</t>
    </r>
  </si>
  <si>
    <t>LCS iekšējā restrukturizācija un paplašināšana, t.sk.  pietiekama personāla skaita nodrošināšana kvalitatīvai ieslodzīto veselības aprūpei</t>
  </si>
  <si>
    <t>Apmācības 1 reizi 97 darbiniekiem:
ceļa izdevumi - 97 darbinieki x 29 euro = 2 813 euro
viesnīcas pakalpojumi - 57 euro x 2 naktis x 97 darbinieki = 11 058 euro
dienas nauda - 6 euro x 3 dienas x 97 darbinieki = 1 746 euro
personāla apmācības, ārpakalpojums 140 euro x 97 darbinieki = 13 580 euro.</t>
  </si>
  <si>
    <t>VB (papildus) NFI uzturēšanai</t>
  </si>
  <si>
    <t>NFI neattiecināmās izmaksas, kas sedzamas no 80.00.00 programmas</t>
  </si>
  <si>
    <t>2.uzdevums - IeVP un VPD personāla pieteikama skaita nodrošināšana, atlases, apmācību sistēmas pilnveidošana, profesijas standartu izstrāde, darbinieku profesionālās noturības stiprināšana</t>
  </si>
  <si>
    <t>Jaunā Liepājas cietuma darbinieku specifiskā apmācība</t>
  </si>
  <si>
    <t>Ārpakalpojumu lekciju kurss - 80 000 euro.</t>
  </si>
  <si>
    <t xml:space="preserve">IeVP dzimumnoziedznieku RVN pētījumiem 55 681 euro </t>
  </si>
  <si>
    <r>
      <t xml:space="preserve">Konference par resocializācijas programmu standarta, t.sk. rokasgrāmatas, izstrādi, resocializācijas programmu akreditācijas sistēmas izveides rezultātiem, aktivitātes pasākuma publicitātes nodrošināšanai - kopā </t>
    </r>
    <r>
      <rPr>
        <b/>
        <sz val="10"/>
        <color indexed="8"/>
        <rFont val="Times New Roman"/>
        <family val="1"/>
      </rPr>
      <t xml:space="preserve">30 596 euro </t>
    </r>
    <r>
      <rPr>
        <sz val="10"/>
        <color indexed="8"/>
        <rFont val="Times New Roman"/>
        <family val="1"/>
      </rPr>
      <t xml:space="preserve">
27 950 euro - ārvalstu dalībnieku ceļš uz Latviju; viesnīca (ārvalstu dalībniekiem - pa 2 naktīm; vietējiem - 1 nakts); vietējais transports; tulkošana sinhronā (2 tulki, tulkošanas aprīkojums); tulkošana konsekutīvā (2 tulki, kas strādā uz maiņām); materiālu tulkošana; moderators; kancelejas preces; brošūru sagatavošana (dizains un drukāšana); apdrukas darbi  (apdrukātas kancelejas preces un citas preces); drukas darbi (izdales materiāli); telpu īre; pusdienas; vakariņas (40 personas); kafijas pauze (250 personas x 2 dienas);
2 646 euro  - aktivitātes pasākuma publicitātei.</t>
    </r>
  </si>
  <si>
    <t>Pētījumi par esošo IeVP resocializācijas programmu efektivitāti (Sociālo prasmju attīstības programma, Vērtībizglītība un saskarsmes prasmes, Cognitive Skills, Stresa mazināšanas programma, Agresijas menedžments, EQUIP, Motivācijas programma ieslodzīto personu resocializācijas procesa aktualizēšanai un veicināšanai, Atlantis, Ieklausies, mācies, pilnveidojies un nodod zināšanas citiem).
32 000 euro vienai programmai x 9 programmas = 288 000  euro</t>
  </si>
  <si>
    <t>Pētījumi par VPD esošo resocializācijas programmu efektivitāti (2 programmas -  Motivācija izmaiņām, Dzimumnoziedznieku programma) - 64 000 euro.</t>
  </si>
  <si>
    <r>
      <t>Darba prasmju attīstības programmu ieviešana ieslodzījuma vietās (11 cietumos gadā</t>
    </r>
    <r>
      <rPr>
        <sz val="10"/>
        <rFont val="Times New Roman"/>
        <family val="1"/>
      </rPr>
      <t xml:space="preserve"> 2</t>
    </r>
    <r>
      <rPr>
        <sz val="10"/>
        <color indexed="8"/>
        <rFont val="Times New Roman"/>
        <family val="1"/>
      </rPr>
      <t xml:space="preserve"> aktivitātes).</t>
    </r>
  </si>
  <si>
    <t>VPD darbinieku ikgadējā apmācība 11 000  euro gadā x 8 gadi = 88 000 euro (vidēji 760 VPD nodarbinātajiem, 16 brīvprātīgajiem - ceļa izdevumi, dienas nauda, viesnīca, kafijas pauzes, ārpakalpojums)</t>
  </si>
  <si>
    <t>Darbā ar ieslodzītajiem un bijušajiem ieslodzītajiem iesaistītā personāla apmācība t.sk. darbinieku apmācība ar darbam ar jaunajām vai pilnveidotajām resocializācijas programmām/apmācība notiesāto un bijušo ieslodzīto atlases nodrošināšanai programmu īstenošanai</t>
  </si>
  <si>
    <t xml:space="preserve">E-mācību sistēmas izveide un ieviešana abās iestādēs  - satura izstrāde 17 500 euro x 6 gadi = 105 000 euro. </t>
  </si>
  <si>
    <t xml:space="preserve"> Darba monitorēšana (novērošana, analizēšana) gan pasniedzēju darba, gan klientu/ieslodzīto izaugsme.  Monitorings (koučings).
VPD - 40 000 euro (8 000 euro gadā) un IeVP – 40 000 euro (8 000 euro gadā).</t>
  </si>
  <si>
    <t>Līdzekļi piešķirti ar 2013.gada 12.februāra rīkojumu Nr.50 "Par Ieslodzījuma vietu infrastruktūras attīstības koncepciju"</t>
  </si>
  <si>
    <t>Nepieciešamie infrastruktūras uzlabojumi ieslodzījuma vietās</t>
  </si>
  <si>
    <t>Drug-free nodaļu izveidošana 2 cietumos (Iļģuciema cietumā un jaunajā Liepājas cietumā), esošo telpu pielagošanas izdevumi 250 000 euro</t>
  </si>
  <si>
    <t>4.uzdevums - LCS un ieslodzījuma vietu medicīnas daļu darbības pilnveidošana</t>
  </si>
  <si>
    <t>3.uzdevums - Specifisku atbalsta pasākumu ieviešana ieslodzīto un bijušo notiesāto nodarbinātībai</t>
  </si>
  <si>
    <t>Minesotas programma VPD klientiem 
Atkarības ārstēšanas metode, kas apvieno medicīnu, psiholoģiju, psihoterapiju un anonīmo alkoholiķu (AA) 12 soļu programmu. VPD 20 klientiem gadā x 1 000 euro=20 000 euro x 6 gadi=120 000 euro</t>
  </si>
  <si>
    <r>
      <t>Vardarbīgo un dzimumnoziedznieku ģimenes locekļiem</t>
    </r>
    <r>
      <rPr>
        <strike/>
        <sz val="10"/>
        <rFont val="Times New Roman"/>
        <family val="1"/>
      </rPr>
      <t xml:space="preserve"> </t>
    </r>
    <r>
      <rPr>
        <sz val="10"/>
        <rFont val="Times New Roman"/>
        <family val="1"/>
      </rPr>
      <t xml:space="preserve"> domāto programmu pārņemšana un īstenošana </t>
    </r>
  </si>
  <si>
    <r>
      <t xml:space="preserve">Augsta riska klienti IeVP 2013.gadā ir 13.7 % no tiem, kam veikts RVN, daļai no tiem soda laikā risks mazinās. Atbalsta saņemšanai sūtīs tikai pašus bīstamākos, aptuveni 5% no visiem, kas atbrīvojās (2013.gadā 2161 cilvēki) ≈ 108 bijušie notiesātie gadā. Atbalstu plāno 100 klientiem gadā (70 klientiem pirmajā gadā), 7 300 euro vienam klientam gadā.
2019.gadā: 70 klienti x 7 300 </t>
    </r>
    <r>
      <rPr>
        <i/>
        <sz val="10"/>
        <rFont val="Times New Roman"/>
        <family val="1"/>
      </rPr>
      <t xml:space="preserve">euro </t>
    </r>
    <r>
      <rPr>
        <sz val="10"/>
        <rFont val="Times New Roman"/>
        <family val="1"/>
      </rPr>
      <t xml:space="preserve">= 511 000 </t>
    </r>
    <r>
      <rPr>
        <i/>
        <sz val="10"/>
        <rFont val="Times New Roman"/>
        <family val="1"/>
      </rPr>
      <t>euro,</t>
    </r>
    <r>
      <rPr>
        <sz val="10"/>
        <rFont val="Times New Roman"/>
        <family val="1"/>
      </rPr>
      <t xml:space="preserve"> 
2020.gadā un turpmāk: 100 klienti x 7 300 </t>
    </r>
    <r>
      <rPr>
        <i/>
        <sz val="10"/>
        <rFont val="Times New Roman"/>
        <family val="1"/>
      </rPr>
      <t xml:space="preserve">euro </t>
    </r>
    <r>
      <rPr>
        <sz val="10"/>
        <rFont val="Times New Roman"/>
        <family val="1"/>
      </rPr>
      <t xml:space="preserve">= 730 000 </t>
    </r>
    <r>
      <rPr>
        <i/>
        <sz val="10"/>
        <rFont val="Times New Roman"/>
        <family val="1"/>
      </rPr>
      <t>euro</t>
    </r>
    <r>
      <rPr>
        <sz val="10"/>
        <rFont val="Times New Roman"/>
        <family val="1"/>
      </rPr>
      <t>.</t>
    </r>
  </si>
  <si>
    <t xml:space="preserve">Atbalsta/kontroles pasākumu sabiedrībā bijušajiem ieslodzītajiem, kuri tiesāti par noziegumiem pret tikumību un dzimumneaizskaramību ("Apļu projekta" turpinājums) izstrādāšana un īstenošana </t>
  </si>
  <si>
    <t>1.uzdevums - Esošo RVN  instrumentu novērtējums un resocializācijas programmu validitātes izpēte un pilnveidošana, jaunu RVN instrumentu un resocializācijas programmu iegūšana</t>
  </si>
  <si>
    <t>Kopā IeVP plānā NFI:</t>
  </si>
  <si>
    <t>Kopā IeVP un VPD plānā NFI:</t>
  </si>
  <si>
    <t>Kopā IeVP plānā NFI neattiecināmās izmaksas, kas sedzamas no 80.00.00 programmas:</t>
  </si>
  <si>
    <t>Kopā VPD plānā VB (papildus):</t>
  </si>
  <si>
    <t>Kopā IeVP plānā VB (papildus):</t>
  </si>
  <si>
    <t>Kopā  VPD un IeVP plānā VB (papildus):</t>
  </si>
  <si>
    <t>2018. un 2021.gads</t>
  </si>
  <si>
    <r>
      <t xml:space="preserve">MAPPA konferences 2 dienas (2018.gadā un 2021.gadā, 170 dalībniekiem (150 cilvēki LV, 10 eksperti, 10 uzaicinātie no ārvalstīm)) - 60 000 euro, attiecīgi katrā gadā 30 000 </t>
    </r>
    <r>
      <rPr>
        <i/>
        <sz val="10"/>
        <rFont val="Times New Roman"/>
        <family val="1"/>
      </rPr>
      <t>euro</t>
    </r>
    <r>
      <rPr>
        <sz val="10"/>
        <rFont val="Times New Roman"/>
        <family val="1"/>
      </rPr>
      <t xml:space="preserve">, kas sastāv:
Ārvalstu dalībnieku ceļa izdevumi uz Latviju 20 personas x 3 50 </t>
    </r>
    <r>
      <rPr>
        <i/>
        <sz val="10"/>
        <rFont val="Times New Roman"/>
        <family val="1"/>
      </rPr>
      <t>euro</t>
    </r>
    <r>
      <rPr>
        <sz val="10"/>
        <rFont val="Times New Roman"/>
        <family val="1"/>
      </rPr>
      <t xml:space="preserve">= 7000 </t>
    </r>
    <r>
      <rPr>
        <i/>
        <sz val="10"/>
        <rFont val="Times New Roman"/>
        <family val="1"/>
      </rPr>
      <t>euro</t>
    </r>
    <r>
      <rPr>
        <sz val="10"/>
        <rFont val="Times New Roman"/>
        <family val="1"/>
      </rPr>
      <t xml:space="preserve">, 
Viesnīcas izdevumi ārvalstu dalībniekiem 40 nakts x 60 </t>
    </r>
    <r>
      <rPr>
        <i/>
        <sz val="10"/>
        <rFont val="Times New Roman"/>
        <family val="1"/>
      </rPr>
      <t>euro</t>
    </r>
    <r>
      <rPr>
        <sz val="10"/>
        <rFont val="Times New Roman"/>
        <family val="1"/>
      </rPr>
      <t xml:space="preserve">= 2 400 </t>
    </r>
    <r>
      <rPr>
        <i/>
        <sz val="10"/>
        <rFont val="Times New Roman"/>
        <family val="1"/>
      </rPr>
      <t>euro</t>
    </r>
    <r>
      <rPr>
        <sz val="10"/>
        <rFont val="Times New Roman"/>
        <family val="1"/>
      </rPr>
      <t xml:space="preserve">,
Viesnīcas izdevumi VPD darbiniekiem, kuri nevar vakarā atgriesties mājās 80 nakts x 45 </t>
    </r>
    <r>
      <rPr>
        <i/>
        <sz val="10"/>
        <rFont val="Times New Roman"/>
        <family val="1"/>
      </rPr>
      <t>euro</t>
    </r>
    <r>
      <rPr>
        <sz val="10"/>
        <rFont val="Times New Roman"/>
        <family val="1"/>
      </rPr>
      <t xml:space="preserve">= 3 600 </t>
    </r>
    <r>
      <rPr>
        <i/>
        <sz val="10"/>
        <rFont val="Times New Roman"/>
        <family val="1"/>
      </rPr>
      <t>euro</t>
    </r>
    <r>
      <rPr>
        <sz val="10"/>
        <rFont val="Times New Roman"/>
        <family val="1"/>
      </rPr>
      <t xml:space="preserve">,
Vietējā transporta izdevumi 80 personas x 9 </t>
    </r>
    <r>
      <rPr>
        <i/>
        <sz val="10"/>
        <rFont val="Times New Roman"/>
        <family val="1"/>
      </rPr>
      <t>euro</t>
    </r>
    <r>
      <rPr>
        <sz val="10"/>
        <rFont val="Times New Roman"/>
        <family val="1"/>
      </rPr>
      <t xml:space="preserve">= 720 </t>
    </r>
    <r>
      <rPr>
        <i/>
        <sz val="10"/>
        <rFont val="Times New Roman"/>
        <family val="1"/>
      </rPr>
      <t>euro</t>
    </r>
    <r>
      <rPr>
        <sz val="10"/>
        <rFont val="Times New Roman"/>
        <family val="1"/>
      </rPr>
      <t xml:space="preserve">,
Tulkošanas (2 tulki) izdevumi 2 cilvēkdienas x 320 </t>
    </r>
    <r>
      <rPr>
        <i/>
        <sz val="10"/>
        <rFont val="Times New Roman"/>
        <family val="1"/>
      </rPr>
      <t>euro</t>
    </r>
    <r>
      <rPr>
        <sz val="10"/>
        <rFont val="Times New Roman"/>
        <family val="1"/>
      </rPr>
      <t xml:space="preserve">= 640 </t>
    </r>
    <r>
      <rPr>
        <i/>
        <sz val="10"/>
        <rFont val="Times New Roman"/>
        <family val="1"/>
      </rPr>
      <t>euro</t>
    </r>
    <r>
      <rPr>
        <sz val="10"/>
        <rFont val="Times New Roman"/>
        <family val="1"/>
      </rPr>
      <t xml:space="preserve">,
Izdevumi par tulku aparatūras nomu 2 dienas x 630 </t>
    </r>
    <r>
      <rPr>
        <i/>
        <sz val="10"/>
        <rFont val="Times New Roman"/>
        <family val="1"/>
      </rPr>
      <t>euro</t>
    </r>
    <r>
      <rPr>
        <sz val="10"/>
        <rFont val="Times New Roman"/>
        <family val="1"/>
      </rPr>
      <t xml:space="preserve">= 1 260 </t>
    </r>
    <r>
      <rPr>
        <i/>
        <sz val="10"/>
        <rFont val="Times New Roman"/>
        <family val="1"/>
      </rPr>
      <t>euro</t>
    </r>
    <r>
      <rPr>
        <sz val="10"/>
        <rFont val="Times New Roman"/>
        <family val="1"/>
      </rPr>
      <t xml:space="preserve">,
Materiālu tulkošana izdevumi 120 lapa x 10 </t>
    </r>
    <r>
      <rPr>
        <i/>
        <sz val="10"/>
        <rFont val="Times New Roman"/>
        <family val="1"/>
      </rPr>
      <t>euro</t>
    </r>
    <r>
      <rPr>
        <sz val="10"/>
        <rFont val="Times New Roman"/>
        <family val="1"/>
      </rPr>
      <t xml:space="preserve">= 1 200 </t>
    </r>
    <r>
      <rPr>
        <i/>
        <sz val="10"/>
        <rFont val="Times New Roman"/>
        <family val="1"/>
      </rPr>
      <t>euro</t>
    </r>
    <r>
      <rPr>
        <sz val="10"/>
        <rFont val="Times New Roman"/>
        <family val="1"/>
      </rPr>
      <t xml:space="preserve">,
Moderators 2 cilvēkdienas x 150 </t>
    </r>
    <r>
      <rPr>
        <i/>
        <sz val="10"/>
        <rFont val="Times New Roman"/>
        <family val="1"/>
      </rPr>
      <t>euro</t>
    </r>
    <r>
      <rPr>
        <sz val="10"/>
        <rFont val="Times New Roman"/>
        <family val="1"/>
      </rPr>
      <t xml:space="preserve">= 300 </t>
    </r>
    <r>
      <rPr>
        <i/>
        <sz val="10"/>
        <rFont val="Times New Roman"/>
        <family val="1"/>
      </rPr>
      <t>euro</t>
    </r>
    <r>
      <rPr>
        <sz val="10"/>
        <rFont val="Times New Roman"/>
        <family val="1"/>
      </rPr>
      <t xml:space="preserve">,
Kancelejas preču iegādes izdevumi 170 personām x 2 </t>
    </r>
    <r>
      <rPr>
        <i/>
        <sz val="10"/>
        <rFont val="Times New Roman"/>
        <family val="1"/>
      </rPr>
      <t>euro</t>
    </r>
    <r>
      <rPr>
        <sz val="10"/>
        <rFont val="Times New Roman"/>
        <family val="1"/>
      </rPr>
      <t xml:space="preserve">= 340 </t>
    </r>
    <r>
      <rPr>
        <i/>
        <sz val="10"/>
        <rFont val="Times New Roman"/>
        <family val="1"/>
      </rPr>
      <t>euro</t>
    </r>
    <r>
      <rPr>
        <sz val="10"/>
        <rFont val="Times New Roman"/>
        <family val="1"/>
      </rPr>
      <t xml:space="preserve">,
Izdevumi par drukas darbiem (izdales materiāli) 170 kopijas x 5 </t>
    </r>
    <r>
      <rPr>
        <i/>
        <sz val="10"/>
        <rFont val="Times New Roman"/>
        <family val="1"/>
      </rPr>
      <t>euro</t>
    </r>
    <r>
      <rPr>
        <sz val="10"/>
        <rFont val="Times New Roman"/>
        <family val="1"/>
      </rPr>
      <t xml:space="preserve">= 850 </t>
    </r>
    <r>
      <rPr>
        <i/>
        <sz val="10"/>
        <rFont val="Times New Roman"/>
        <family val="1"/>
      </rPr>
      <t>euro</t>
    </r>
    <r>
      <rPr>
        <sz val="10"/>
        <rFont val="Times New Roman"/>
        <family val="1"/>
      </rPr>
      <t xml:space="preserve">,
Izdevumi par telpu īri 2 dienas x 1 000 </t>
    </r>
    <r>
      <rPr>
        <i/>
        <sz val="10"/>
        <rFont val="Times New Roman"/>
        <family val="1"/>
      </rPr>
      <t>euro</t>
    </r>
    <r>
      <rPr>
        <sz val="10"/>
        <rFont val="Times New Roman"/>
        <family val="1"/>
      </rPr>
      <t xml:space="preserve">= 2 000 </t>
    </r>
    <r>
      <rPr>
        <i/>
        <sz val="10"/>
        <rFont val="Times New Roman"/>
        <family val="1"/>
      </rPr>
      <t>euro</t>
    </r>
    <r>
      <rPr>
        <sz val="10"/>
        <rFont val="Times New Roman"/>
        <family val="1"/>
      </rPr>
      <t xml:space="preserve">,
Izdevumi par pusdienām  (170 personas x 2) 340 porcijas x 10 </t>
    </r>
    <r>
      <rPr>
        <i/>
        <sz val="10"/>
        <rFont val="Times New Roman"/>
        <family val="1"/>
      </rPr>
      <t>euro</t>
    </r>
    <r>
      <rPr>
        <sz val="10"/>
        <rFont val="Times New Roman"/>
        <family val="1"/>
      </rPr>
      <t xml:space="preserve">= 3 400 </t>
    </r>
    <r>
      <rPr>
        <i/>
        <sz val="10"/>
        <rFont val="Times New Roman"/>
        <family val="1"/>
      </rPr>
      <t>euro</t>
    </r>
    <r>
      <rPr>
        <sz val="10"/>
        <rFont val="Times New Roman"/>
        <family val="1"/>
      </rPr>
      <t xml:space="preserve">,  
Izdevumi par vakariņām 170 porcijas x 25 </t>
    </r>
    <r>
      <rPr>
        <i/>
        <sz val="10"/>
        <rFont val="Times New Roman"/>
        <family val="1"/>
      </rPr>
      <t>euro</t>
    </r>
    <r>
      <rPr>
        <sz val="10"/>
        <rFont val="Times New Roman"/>
        <family val="1"/>
      </rPr>
      <t xml:space="preserve">= 4 250 </t>
    </r>
    <r>
      <rPr>
        <i/>
        <sz val="10"/>
        <rFont val="Times New Roman"/>
        <family val="1"/>
      </rPr>
      <t>euro</t>
    </r>
    <r>
      <rPr>
        <sz val="10"/>
        <rFont val="Times New Roman"/>
        <family val="1"/>
      </rPr>
      <t xml:space="preserve">,
Izdevumi par kafijas pauzēm (170 personas x 4) 680 kafijas pauzes x 3 </t>
    </r>
    <r>
      <rPr>
        <i/>
        <sz val="10"/>
        <rFont val="Times New Roman"/>
        <family val="1"/>
      </rPr>
      <t>euro</t>
    </r>
    <r>
      <rPr>
        <sz val="10"/>
        <rFont val="Times New Roman"/>
        <family val="1"/>
      </rPr>
      <t xml:space="preserve">= 2 040 </t>
    </r>
    <r>
      <rPr>
        <i/>
        <sz val="10"/>
        <rFont val="Times New Roman"/>
        <family val="1"/>
      </rPr>
      <t>euro.</t>
    </r>
  </si>
  <si>
    <t xml:space="preserve">Apmācības izdevumi Atkarīgo centra darbiniekiem 23 646 euro.
1. Supervīzora apmācības: 
(70 x 15 + 7 : 100 x 50 x 1,20 x 7) x 9 = 9 715 euro, kur 
70 personas – darbinieku skaits, kam nepieciešama supervīzija, 
15 euro – izmaksas par vienu personu vienai supervīzijai, 
7 l – degvielas patēriņa norma uz 100 km, 
50 km – attālums līdz Olaines Atkarīgo centram un atpakaļ,
1,20 euro – vidējie degvielas izdevumi par 1 litru, 
7 grupas – grupu skaits,
9 reizes – nepieciešamais supervīziju skaits gadā.
2. Individuālās supervīzijas:
5 x 25 x 9 = 1 125 euro, kur 
5 personas - darbinieku skaits, kam nepieciešama supervīzija,
25 euro – izdevumi par individuālo supervīziju, 
9 reizes – nepieciešamais supervīziju skaits gadā.
4.3. Darbinieku pilnveidošanas kursi:
40 x 320,15 = 12 806 euro, kur
40 personas – darbinieku skaits, kam nepieciešams apmācības kurss,
320,15 euro – vidējie apmācības kursa (44 stundas) izdevumi vienai personai.
</t>
  </si>
  <si>
    <t xml:space="preserve">Mācības 35 personām saskaņā ar projekta līguma "Par iepriekš noteiktā projekta "Jaunas nodaļas izveide Olaines cietumā, ieskaitot būvniecību un personāla apmācību"īstenošanu" nosacījumiem - 103 816 euro. </t>
  </si>
  <si>
    <r>
      <t xml:space="preserve">Atlīdzība 2 vecākiem inspektoriem (9 B amata kategorija) gadā 34 806 euro, t.sk.,
1. Atalgojums - ((947 </t>
    </r>
    <r>
      <rPr>
        <i/>
        <sz val="10"/>
        <rFont val="Times New Roman"/>
        <family val="1"/>
      </rPr>
      <t>euro</t>
    </r>
    <r>
      <rPr>
        <sz val="10"/>
        <rFont val="Times New Roman"/>
        <family val="1"/>
      </rPr>
      <t xml:space="preserve"> mēnešalga + 92.49 </t>
    </r>
    <r>
      <rPr>
        <i/>
        <sz val="10"/>
        <rFont val="Times New Roman"/>
        <family val="1"/>
      </rPr>
      <t>euro</t>
    </r>
    <r>
      <rPr>
        <sz val="10"/>
        <rFont val="Times New Roman"/>
        <family val="1"/>
      </rPr>
      <t xml:space="preserve"> piemaksa par speciālo dienesta pakāpi + 130 </t>
    </r>
    <r>
      <rPr>
        <i/>
        <sz val="10"/>
        <rFont val="Times New Roman"/>
        <family val="1"/>
      </rPr>
      <t>euro</t>
    </r>
    <r>
      <rPr>
        <sz val="10"/>
        <rFont val="Times New Roman"/>
        <family val="1"/>
      </rPr>
      <t xml:space="preserve"> piemaksa par dienesta (darba) pienākumu pildīšanu, kas saistīts ar īpašu risku) x 12 mēn. + 47,35</t>
    </r>
    <r>
      <rPr>
        <sz val="10"/>
        <color indexed="10"/>
        <rFont val="Times New Roman"/>
        <family val="1"/>
      </rPr>
      <t xml:space="preserve"> </t>
    </r>
    <r>
      <rPr>
        <i/>
        <sz val="10"/>
        <rFont val="Times New Roman"/>
        <family val="1"/>
      </rPr>
      <t>euro</t>
    </r>
    <r>
      <rPr>
        <sz val="10"/>
        <rFont val="Times New Roman"/>
        <family val="1"/>
      </rPr>
      <t xml:space="preserve"> sociālās garantijas) x 2 vecākie inspektori = 28 162,46 </t>
    </r>
    <r>
      <rPr>
        <i/>
        <sz val="10"/>
        <rFont val="Times New Roman"/>
        <family val="1"/>
      </rPr>
      <t xml:space="preserve">euro.
</t>
    </r>
    <r>
      <rPr>
        <sz val="10"/>
        <rFont val="Times New Roman"/>
        <family val="1"/>
      </rPr>
      <t>2. Darba devēja VSAOI 23,59% - 28 162,46</t>
    </r>
    <r>
      <rPr>
        <i/>
        <sz val="10"/>
        <rFont val="Times New Roman"/>
        <family val="1"/>
      </rPr>
      <t xml:space="preserve"> x </t>
    </r>
    <r>
      <rPr>
        <sz val="10"/>
        <rFont val="Times New Roman"/>
        <family val="1"/>
      </rPr>
      <t>23,59% = 6 643,52</t>
    </r>
    <r>
      <rPr>
        <i/>
        <sz val="10"/>
        <rFont val="Times New Roman"/>
        <family val="1"/>
      </rPr>
      <t xml:space="preserve"> euro.</t>
    </r>
  </si>
  <si>
    <t xml:space="preserve">Pietiekama personāla skaita nodrošināšana kvalitatīvai ieslodzīto resocializācijai
</t>
  </si>
  <si>
    <r>
      <t>1. Apmācības visu ieslodzījuma vietu darbiniekiem -30 apmācāmie x 11 apmācību reizes (atalgojums lektoriem-2521,04; ēdināšana - 14400; ārvalstu ekspertu vizītes izdevumi - 15025,52; tulks - 16027,20)= 47973,76 euro; 
2. Latviešu valodas apmācība (1 grupā 12 personas) kopā 50997,36</t>
    </r>
    <r>
      <rPr>
        <i/>
        <sz val="10"/>
        <rFont val="Times New Roman"/>
        <family val="1"/>
      </rPr>
      <t xml:space="preserve"> euro</t>
    </r>
    <r>
      <rPr>
        <sz val="10"/>
        <rFont val="Times New Roman"/>
        <family val="1"/>
      </rPr>
      <t>:</t>
    </r>
    <r>
      <rPr>
        <sz val="10"/>
        <rFont val="Times New Roman"/>
        <family val="1"/>
      </rPr>
      <t xml:space="preserve"> 8 grupas x 6 074, 67 </t>
    </r>
    <r>
      <rPr>
        <i/>
        <sz val="10"/>
        <rFont val="Times New Roman"/>
        <family val="1"/>
      </rPr>
      <t xml:space="preserve">euro </t>
    </r>
    <r>
      <rPr>
        <sz val="10"/>
        <rFont val="Times New Roman"/>
        <family val="1"/>
      </rPr>
      <t xml:space="preserve">vienas grupas mācību izmaksās = 48 597, 36 </t>
    </r>
    <r>
      <rPr>
        <i/>
        <sz val="10"/>
        <rFont val="Times New Roman"/>
        <family val="1"/>
      </rPr>
      <t xml:space="preserve">euro </t>
    </r>
    <r>
      <rPr>
        <sz val="10"/>
        <rFont val="Times New Roman"/>
        <family val="1"/>
      </rPr>
      <t xml:space="preserve">un noslēguma eksāmena izmaksas - 96 personas x 25 </t>
    </r>
    <r>
      <rPr>
        <i/>
        <sz val="10"/>
        <rFont val="Times New Roman"/>
        <family val="1"/>
      </rPr>
      <t xml:space="preserve">euro </t>
    </r>
    <r>
      <rPr>
        <sz val="10"/>
        <rFont val="Times New Roman"/>
        <family val="1"/>
      </rPr>
      <t xml:space="preserve">vienas personas eksāmena izmaksas = 2 400 </t>
    </r>
    <r>
      <rPr>
        <i/>
        <sz val="10"/>
        <rFont val="Times New Roman"/>
        <family val="1"/>
      </rPr>
      <t>euro</t>
    </r>
    <r>
      <rPr>
        <sz val="10"/>
        <rFont val="Times New Roman"/>
        <family val="1"/>
      </rPr>
      <t xml:space="preserve">; </t>
    </r>
  </si>
  <si>
    <t>Lekciju kurss 3 grupām x 20 000 euro vienas grupas apmācību izmaksas = 60 000 euro, t.sk., 
1. Apmācību telpu īre = 10 000 euro x 3 grupas; 
2. Vieslektoru atalgojums = 10 000 euro x 3 grupas.</t>
  </si>
  <si>
    <t>Ieslodzījuma vietu sistēmas visu līmeņu vadītāju izglītības pasākumi (grupu darba vadība, līderisms – komandas vadība, angļu valodas kursi) kopā 195 000 euro, t.sk.,
Līderisms - 1 apmācību kurss (6 semināru (2 dienas) cikls), kas tiks organizēts 1 reizi gadā = 32 500 euro; Kopā 32 500 euro x 6 gadi = 195 000 euro;</t>
  </si>
  <si>
    <t>Ieslodzījuma vietu sociālo darbinieku supervizora pakalpojumu apmaksa gadā 1 920 euro (12 personuas x 160 euro izdevumi vienai personai).</t>
  </si>
  <si>
    <t>Finansējums kopā 100 000 euro (apmācību nodrošināšana - 2 reizes gadā 4 grupām 2 dienas (katrā 15 dalībnieki) (lektoru atalgojums, telpas, ēdināšana, viesnīcas pak., ceļa izdevumi)) 1 apmācību izmaksas 5 000 euro gadā - 4 x 5 000 euro = 20 000 euro</t>
  </si>
  <si>
    <t>Finansējums kopā 50 000 euro (apmācību nodrošināšana - 2 reizes gadā 2 grupām 2 dienas (katrā 15 dalībnieki) (lektoru atalgojums, telpas, ēdināšana, viesnīcas pak., ceļa izdevumi)) 1 apmācību izmaksas 5 000 euro gadā - 2 x 5 000 euro = 10 000 euro</t>
  </si>
  <si>
    <t>Pētījums par papildus nepieciešamajām resocializācijas programmām finansējums kopā uz abām iestādēm 100 000 euro</t>
  </si>
  <si>
    <t>IeVP darbinieku, kas iesaistīti resocializācijas pasākumos, iegūto zināšanu nostiprināšanas pasākumi – supervīzijas (1 divu dienu pasākums = 3000 euro (telpu īre, dienas nauda, ceļa izdevumi, viesnīca, lektori), 6 reizes gadā = 3 000 euro x 6 x 6 gadi = 108 000 euro.</t>
  </si>
  <si>
    <t>Apmācības nepieciešamas 1 reizi gadā.
Apmācības izdevumi 1 grupai (~20 cilvēku) 
(28,45 + 8,54) x 40 stundas + 256,12 + 115) = 1 850,72 euro
(28,45 euro - autoratlīdzības likme stundā; 8,54 euro – telpu nomas izdevumi stundā; 256,12 euro – apmācības organizēšanas izdevumi vienai grupai;115 euro – transporta izdevumi vienai grupai;)
Mācību materiālu iegādes izdevumi vienai personai:
4,95 euro  mācību materiālu kopēšanas izdevumi + 2,18 euro   kancelejas preču iegādes izdevumi = 7,13 euro
(1850,72 euro x 2 grupas) + (7,13 euro x 40 cilvēki) = 3 986,64 euro</t>
  </si>
  <si>
    <t xml:space="preserve">Finansējums kopā līdz 30.04.2016.:   55 000 euro. 
Brīvprātīgo apmācības un koordinēšana. 
Koordinatoru atalgojums, tai skaitā par mācību semināru un atskaišu par to norisi sagatavošanu (piemaksa) 2 460 stundas x 6 euro/stundā = 14 760 euro; DD VSAOI 23,59% = 3 481.88 euro; 
Atalgojums brīvprātīgajiem: 60 personas x 14 mēneši x 20 euro = 16 800 euro; DD VSAOI 23,59% (brīvprātīgajiem) = 3 963.12 euro; 
publicitātes un informācijas izplatīšanas izmaksas gadā = 7 422 euro;
sociālie pasākumi 4 reģioni - 56 pasākumi x 96 euro = 5 376 euro;
viesnīcas pakalpojumi 12 naktis x 50 euro = 600 euro; 
ceļa izdevumi 12 braucieni x 9 euro = 108 euro; 
4 semināri (12 dienas 22 personām - kafijas pauzes) 12 dienas x 132 euro = 1 584 euro; 
Mobilie telefoni (pakalpojuma mēneša maksa 20 telefoni)  14 mēneši x 60 euro = 840 euro; 
Dienas nauda 3 dienas x 4 semināri x 3 personas x 1.80 euro = 64.80 euro </t>
  </si>
  <si>
    <t>Kopā 1.rīcības virziens:</t>
  </si>
  <si>
    <t>Kopā 2.rīcības virziens:</t>
  </si>
  <si>
    <t>Kopā 3.rīcības virziens:</t>
  </si>
  <si>
    <t>Kopā 4.rīcības virziens:</t>
  </si>
  <si>
    <t>Kopā  6.rīcības virzienam, 1.pasākumam un 3.uzdevumam VB:</t>
  </si>
  <si>
    <t>Pētījumi par VPD esošo resocializācijas programmu efektivitāti (Vielu lietošanas menedžments, Emociju menedžments, Cieņpilnu attiecību veidošana).
Finansējums  kopā līdz 30.04.2016.: 103 000 euro, no tā apgūts 2013.gadā 2 200 euro un 2014.gadā 21 800 euro
Finansējums 2015.gadā un 2016.gadā kopā 79 000 euro:  
vadošais pētnieks (11. mēnešalgu grupa, 3 kategorija, slodze 0.4) - 512 euro x 16 mēneši = 8 192  euro; darba devēja VSAOI 23.59% = 1 933 euro; 
pētnieks (9 mēnešalgu grupa, 3 kategorija, 1 slodze) - 994 euro x 16 mēneši = 15 904 euro; darba devēja VSAOI 23.59% = 3 752 euro;
eksperta konsultācijas (pakalpojums) - 80 cilvēkdienas x 600 euro = 48 000 euro; 
tulkošanas pakalpojumi (rakstveida) - 100 lapas x 10 euro = 1 000 euro,
kancelejas preces (printeru toneri) - 3 toneri x 73 euro = 219 euro.</t>
  </si>
  <si>
    <t>Finansējums kopā līdz 30.04.2016. 70 000 euro, no tiem apgūti 2013.gadā 4 163 euro un 2014.gadā 16 449 euro.
Finansējums 2015.gadā un 2016.gadā: 
vadošais pētnieks (11. mēnešalgu grupa, 3 kategorija, slodze 0.4 = 512 euro x 16 mēneši = 8 192 euro; darba devēja VSAOI 23.59% = 1 933 euro; 
pētnieks (9 mēnešalgu grupa, 3 kategorija, 1 slodze = 994 euro x 16 mēneši = 15 904 euro; darba devēja VSAOI 23.59% = 3 752 euro; 
eksperta konsultācijas (pakalpojums) 30 cilvēkdienas x 600 euro = 18 000 euro; 
tulkošanas pakalpojumi (rakstveida) 100 lapas x 10 euro = 1 000 euro; 
kancelejas preces 16 mēneši x 38 euro = 607 euro.</t>
  </si>
  <si>
    <t>6. Rīcības virziens  - Nodrošināt resocializācijas īstenošanas vajadzībām piemērotu ieslodzījuma vietu infrastruktūru</t>
  </si>
  <si>
    <t>Jaunu mācību programmu izstrāde ieslodzījuma vietu darbiniekiem (resocializācijas darbiniekiem) 60 000 euro:
atalgojums 5 ekspertiem par programmas izstrādi (6 mēneši) - 15 000 euro; ārvalstu pieredzes izpēte (5 pers. x viesnīca, ceļošanas izd., apdrošināšana; viet.transporta izmaksas; dienas nauda) 2 ārvalstu vizītes = 30 000 euro; tulka pakalpojumi (mut./rakstiski) = 5 000 euro; atsevišķu programmas moduļu izstrāde (kā ārpakalpojums) = 10 000 euro.</t>
  </si>
  <si>
    <t>Jaunu mācību programmu izstrāde ieslodzījuma vietu darbiniekiem (drošības daļu darbiniekiem)  60 000 euro:
atalgojums 5 ekspertiem par programmas izstrādi (6 mēneši) - 15 000 euro; ārvalstu pieredzes izpēte (5 pers. x viesnīca, ceļošanas izd., apdrošināšana; viet.transporta izmaksas; dienas nauda) 2 ārvalstu vizītes = 30 000 euro; tulka pakalpojumi (mut./rakstiski) = 5 000 euro; atsevišķu programmas moduļu izstrāde (kā ārpakalpojums) = 10 000 euro.</t>
  </si>
  <si>
    <t>Jaunu mācību programmu izstrāde  ieslodzījuma vietu darbiniekiem (ieslodzījuma vietu vadībai) 60 000 euro:
atalgojums 5 ekspertiem par programmas izstrādi (6 mēneši) - 15 000 euro; ārvalstu pieredzes izpēte (5 pers. x viesnīca, ceļošanas izd., apdrošināšana; viet.transporta izmaksas; dienas nauda) 2 ārvalstu vizītes = 30 000 euro; tulka pakalpojumi (mut./rakstiski) = 5 000 euro; atsevišķu programmas moduļu izstrāde (kā ārpakalpojums) = 10 000 euro.</t>
  </si>
  <si>
    <t xml:space="preserve">Darbinieku apmācība par no jauna ieviesto resocializācijas programmu vardarbīgiem notiesātajiem 148 970 euro:
Vienas darbinieku apmācību grupas (3 dienu apmācības - 15 pers.) izmaksas ~ 3000 eiro. Kopā 5 programmas 1 reizi gadā apmācības x 2 grupām; 
2019.gadā plānotas ilgākas apmācības = 5 dienu apmācības, kuru izmaksas ~5 897 euro. Kopā finansējums - (5 897 euro x 2 grupas) x 5 programmas = 58 970 euro.     
2020.gadā - 2022.gadam - finansējums katru gadu(3 000 euro x 2 grupas) x 5 programmas = 30 000 euro.                                                                    </t>
  </si>
  <si>
    <r>
      <t xml:space="preserve">Darbinieku apmācība darbam ar </t>
    </r>
    <r>
      <rPr>
        <sz val="10"/>
        <rFont val="Times New Roman"/>
        <family val="1"/>
      </rPr>
      <t>esošajām,</t>
    </r>
    <r>
      <rPr>
        <sz val="10"/>
        <color indexed="8"/>
        <rFont val="Times New Roman"/>
        <family val="1"/>
      </rPr>
      <t xml:space="preserve"> projekta ietvaros pilnveidotajām resocializācijas programmām - 324 000 euro (apmācības 1 reizi gadā / supervīzijas nākošajos gados 1 reizi pusgadā).  
Vienas darbinieku apmācību grupas (3 dienu apmācības - 15 pers.) izmaksas ~ 3 000 eiro. Kopā 9 programmas 1 reizi gadā apmācības x 2 grupām; 
2018.gadā plānotas ilgākas apmācības = 5 dienu apmācības, kuru izmaksas ~ 6 000 euro. Kopā finansējums - (6 000 euro x 2 grupas) x 9 programmas = 108 000 euro.
2019.gadā - 2022.gadā - finansējums katru gadu (3 000 euro x 2 grupas) x 9 programmas = 54 000 euro.</t>
    </r>
  </si>
  <si>
    <r>
      <t xml:space="preserve">1. Resocializācijas programmu īstenošana notiesātajiem ar atkarības problēmām 510 426,70 </t>
    </r>
    <r>
      <rPr>
        <i/>
        <sz val="10"/>
        <rFont val="Times New Roman"/>
        <family val="1"/>
      </rPr>
      <t xml:space="preserve">euro, </t>
    </r>
    <r>
      <rPr>
        <sz val="10"/>
        <rFont val="Times New Roman"/>
        <family val="1"/>
      </rPr>
      <t xml:space="preserve">t.sk.,
atalgojums narkologam, 0,5 slodze = 5 437,96 euro; 
atalgojums 10 koordinatoriem ieslodzījuma vietās 8 mēn. = 74 154 euro;
atalgojums apmācītajam personālam - 35 pers. 8.mēn. - 287 223,16 euro; 35.pers.4.mēn. = 143 611,58 euro; 
2. Sadarbība ar NVO = 23413,88 </t>
    </r>
    <r>
      <rPr>
        <i/>
        <sz val="10"/>
        <rFont val="Times New Roman"/>
        <family val="1"/>
      </rPr>
      <t>euro</t>
    </r>
  </si>
  <si>
    <t>Informatīvie semināri (atalgojums ekspertiem; ceļa izdevumi, ēdināšana, vizītes izmaksas, tulka pakalpojumi = 84 950,71 euro (19 mācību reizes, 2 vai 1 diena, 30 vai 10  IeVP un VPD darbinieki)), 
darbinieku apmācība par specifisko RVN instrumentu (atalgojums speciālistiem, ceļa izdevumi, ēdināšana, viesnīcas izdevumi, semināru telpu īre = 34 443,33 euro (11 apmācību reizes, 2 dienas, 15 apmācāmie)), 
sociālo prasmju pilnveidošanas programma (atalgojums speciālistiem, ceļa izdevumi, viesnīcas izdevumi, semināru telpu īre = 24 063,63 (6 apmācību reizes, 2 dienas, 15 apmācāmie)), motivējošo intervēšana (atalgojums treneriem, viesnīcu izmaksas, ēdināšana, transporta izdevumi, semināru telpas īre = 47 598,12 (12 semināri, 2 dienas, 14 personas)),
pārmaiņu vadība (atalgojums lektoriem, viesnīcas izdevumi, ēdināšana, semināru telpas = 64 600 euro (2 grupas, 6 apmācību reizes, 2 dienas, 12 personasgrupā)), 
pieredzes apmaiņas vizītes partnervalstīs (vizītes izdevumi, dienas nauda, partneru konsultācijas, tulka pakalpojumi = 44 867,21 euro).</t>
  </si>
  <si>
    <t>NVA Darbinieku apmācība par cietumu specifiku 3 500 euro  (semināri ar NVA - 2017.gadā 2 reizes gadā, pārējos gados 1 reizi gadā, viena semināra izmaksas - 500 euru (telpas, ēdināšana, kanc.preces)).</t>
  </si>
  <si>
    <t xml:space="preserve">Profesionālās izglītības programmu prakses vietu nodrošināšana ieslodzījuma vietā (prakses materiālu nodrošināšana) - 345 000 euro (69 000 euro gadā) (23 prof.izgl.programmas, katrai mācību gadā - 3 000 euro prakses materiāliem, mācības plānotas 5 mācību gadus). </t>
  </si>
  <si>
    <t>Prakses vadītāja nodrošināšana - 1 200 euro x 11 lekcija x 5 gadi = 66 000.</t>
  </si>
  <si>
    <t xml:space="preserve">Profesionālās izglītības sasaiste ar darba piedāvājumu ieslodzījuma vietā pēc ieslodzījuma (Klientu dokumentu sagatavošana reģistrēšanai NVA datubāzē kā darba meklētāju) - 39 600 euro (katru gadu 6 600 euro) - 12 darba dienas, 11 cietumos - atalgojums, darba devēja VSAOI par dienu 50 euro). </t>
  </si>
  <si>
    <t>Ģimenes dienu ieviešana brīvības atņemšanas iestādēs  un dažādu citu, notiesāto tuviniekiem domātu pasākumu organizēšana (Ziemassvētku, Mātes dienas koncerti u.tml.) 1 cietumā 1. gadā vismaz 4 pasākumi, viena pasākuma izmaksas ~ 540 euro katram, 11 cietumos.</t>
  </si>
  <si>
    <t xml:space="preserve">Informatīvie pasākumi un labās prakses popularizēšana sabiedrības stereotipu maiņai.
Ikgadēja konference - 28 000 euro; 
ieslodzīto darbu izstādes - 5 000 euro;
informatīvu brošūru izgatavošana - 10 000 euro;
informatīvu kampaņu īstenošana - 15 000;
raidlaiks televīzijā - 5 000,
apmaksātie raksti presē - 1 500. </t>
  </si>
  <si>
    <t>MAPPA virskoordinatora ieviešana VPD - 9 597 euro gadā:                                                             Atalgojums 1 koordinātoram (esošais VPD darbinieks) (13. mēnešalgu grupa, 3.kategorija), slodze 0.2  - 300 euro x 12 mēn. =  3 600 euro;
DD VSAOI 23.59% - 70,77 euro x 12 mēn. = 849,24 euro;
Atalgojums 1 ekspertam (esošais VPD darbinieks) (10. mēnešalgu grupa, 3.kategorija), slodze 0.2 - 250 euro x 12 mēn. = 3 000 euro;
DD VSAOI 23.59%  - 58,975 euro x 12 mēn. = 707,70 euro; 
Ceļa izdevumi - 100 euro x 12 mēn. = 1 200 euro;
Kancelejas preces - 20 euro x 12 mēn. = 240 euro.</t>
  </si>
  <si>
    <r>
      <t xml:space="preserve">Atlīdzība vecākam inspektoram (9B amata kategorija) gadā kopā 17 403:
1. Atalgojums - ((947 euro mēnešalga + 92.49 euro piemaksa par speciālo dienesta pakāpi + 130 euro piemaksa par dienesta (darba) pienākumu pildīšanu, kas saistīts ar īpašu risku) x 12 mēn. + 47,35 euro sociālās garantijas = 14 081,23
2.  Darba devēja VSAOI 23,59% - 14 081,23 x 23,59% = 3 321,76 </t>
    </r>
    <r>
      <rPr>
        <i/>
        <sz val="10"/>
        <rFont val="Times New Roman"/>
        <family val="1"/>
      </rPr>
      <t xml:space="preserve">euro
</t>
    </r>
    <r>
      <rPr>
        <sz val="10"/>
        <rFont val="Times New Roman"/>
        <family val="1"/>
      </rPr>
      <t xml:space="preserve">
2017.gadā atlīdzība 4 vecākiem inspektoriem – 69 612</t>
    </r>
    <r>
      <rPr>
        <i/>
        <sz val="10"/>
        <rFont val="Times New Roman"/>
        <family val="1"/>
      </rPr>
      <t xml:space="preserve"> euro</t>
    </r>
    <r>
      <rPr>
        <sz val="10"/>
        <rFont val="Times New Roman"/>
        <family val="1"/>
      </rPr>
      <t xml:space="preserve">
2018.gadā un turpmākajos gados atlīdzība 6 vecākiem inspektoriem – 104 418 euro</t>
    </r>
  </si>
  <si>
    <r>
      <t xml:space="preserve">Atlīdzība medicīnas personālam gadā kopā 125 366
1.Atalgojums kopā 101 437 </t>
    </r>
    <r>
      <rPr>
        <i/>
        <sz val="10"/>
        <rFont val="Times New Roman"/>
        <family val="1"/>
      </rPr>
      <t xml:space="preserve">euro, </t>
    </r>
    <r>
      <rPr>
        <sz val="10"/>
        <rFont val="Times New Roman"/>
        <family val="1"/>
      </rPr>
      <t xml:space="preserve">t.sk., 
1.1. Atalgojums ārstiem  (3. līmenis, 5.1. saime, 10. mēnešalgu grupa, 3.kategorija) - (1 174 </t>
    </r>
    <r>
      <rPr>
        <i/>
        <sz val="10"/>
        <rFont val="Times New Roman"/>
        <family val="1"/>
      </rPr>
      <t xml:space="preserve">euro </t>
    </r>
    <r>
      <rPr>
        <sz val="10"/>
        <rFont val="Times New Roman"/>
        <family val="1"/>
      </rPr>
      <t>mēnešalga</t>
    </r>
    <r>
      <rPr>
        <i/>
        <sz val="10"/>
        <rFont val="Times New Roman"/>
        <family val="1"/>
      </rPr>
      <t xml:space="preserve">+ </t>
    </r>
    <r>
      <rPr>
        <sz val="10"/>
        <rFont val="Times New Roman"/>
        <family val="1"/>
      </rPr>
      <t xml:space="preserve">293,50 </t>
    </r>
    <r>
      <rPr>
        <i/>
        <sz val="10"/>
        <rFont val="Times New Roman"/>
        <family val="1"/>
      </rPr>
      <t xml:space="preserve">euro </t>
    </r>
    <r>
      <rPr>
        <sz val="10"/>
        <rFont val="Times New Roman"/>
        <family val="1"/>
      </rPr>
      <t xml:space="preserve">piemaksa par dienesta (darba) pienākumu pildīšanu, kas saistīts ar īpašu risku 25% ) x 2 personas) x 12 mēn. + (58,70 </t>
    </r>
    <r>
      <rPr>
        <i/>
        <sz val="10"/>
        <rFont val="Times New Roman"/>
        <family val="1"/>
      </rPr>
      <t xml:space="preserve">euro </t>
    </r>
    <r>
      <rPr>
        <sz val="10"/>
        <rFont val="Times New Roman"/>
        <family val="1"/>
      </rPr>
      <t xml:space="preserve">sociālās garantijas 5% x 2 personas) = 35 337,40 </t>
    </r>
    <r>
      <rPr>
        <i/>
        <sz val="10"/>
        <rFont val="Times New Roman"/>
        <family val="1"/>
      </rPr>
      <t xml:space="preserve">euro
</t>
    </r>
    <r>
      <rPr>
        <sz val="10"/>
        <rFont val="Times New Roman"/>
        <family val="1"/>
      </rPr>
      <t>1.2.</t>
    </r>
    <r>
      <rPr>
        <i/>
        <sz val="10"/>
        <rFont val="Times New Roman"/>
        <family val="1"/>
      </rPr>
      <t xml:space="preserve"> </t>
    </r>
    <r>
      <rPr>
        <sz val="10"/>
        <rFont val="Times New Roman"/>
        <family val="1"/>
      </rPr>
      <t xml:space="preserve">Atalgojums  māsām  (3. līmenis, 5.2. saime, 7.mēnešalgu grupa, 3.kategorija) - (788 </t>
    </r>
    <r>
      <rPr>
        <i/>
        <sz val="10"/>
        <rFont val="Times New Roman"/>
        <family val="1"/>
      </rPr>
      <t>euro</t>
    </r>
    <r>
      <rPr>
        <sz val="10"/>
        <rFont val="Times New Roman"/>
        <family val="1"/>
      </rPr>
      <t xml:space="preserve"> mēnešalga+ 197 </t>
    </r>
    <r>
      <rPr>
        <i/>
        <sz val="10"/>
        <rFont val="Times New Roman"/>
        <family val="1"/>
      </rPr>
      <t xml:space="preserve">euro </t>
    </r>
    <r>
      <rPr>
        <sz val="10"/>
        <rFont val="Times New Roman"/>
        <family val="1"/>
      </rPr>
      <t xml:space="preserve">piemaksa par dienesta (darba) pienākumu pildīšanu, kas saistīts ar īpašu risku 25% ) x 4 personas) x 12 mēn. + (39,40 </t>
    </r>
    <r>
      <rPr>
        <i/>
        <sz val="10"/>
        <rFont val="Times New Roman"/>
        <family val="1"/>
      </rPr>
      <t xml:space="preserve">euro </t>
    </r>
    <r>
      <rPr>
        <sz val="10"/>
        <rFont val="Times New Roman"/>
        <family val="1"/>
      </rPr>
      <t xml:space="preserve">sociālās garantijas 5% x 4 personas) = 47 437,60 </t>
    </r>
    <r>
      <rPr>
        <i/>
        <sz val="10"/>
        <rFont val="Times New Roman"/>
        <family val="1"/>
      </rPr>
      <t xml:space="preserve">euro
</t>
    </r>
    <r>
      <rPr>
        <sz val="10"/>
        <rFont val="Times New Roman"/>
        <family val="1"/>
      </rPr>
      <t xml:space="preserve">1.3. Atalgojums māsas palīgiem (1B. līmenis, 5.2. saime, 5 mēnešalgu grupa, 3.kategorija) - (620 </t>
    </r>
    <r>
      <rPr>
        <i/>
        <sz val="10"/>
        <rFont val="Times New Roman"/>
        <family val="1"/>
      </rPr>
      <t>euro</t>
    </r>
    <r>
      <rPr>
        <sz val="10"/>
        <rFont val="Times New Roman"/>
        <family val="1"/>
      </rPr>
      <t xml:space="preserve"> mēnešalga + 155  euro piemaksa par dienesta (darba) pienākumu pildīšanu, kas saistīts ar īpašu risku 25% ) x 2 personas) x 12 mēn. + (31 euro sociālās garantijas 5% x 2 personas) = 18 662 </t>
    </r>
    <r>
      <rPr>
        <i/>
        <sz val="10"/>
        <rFont val="Times New Roman"/>
        <family val="1"/>
      </rPr>
      <t>euro</t>
    </r>
    <r>
      <rPr>
        <sz val="10"/>
        <rFont val="Times New Roman"/>
        <family val="1"/>
      </rPr>
      <t xml:space="preserve">
2. Darba devēja VSAOI 23,59% -101 437 </t>
    </r>
    <r>
      <rPr>
        <i/>
        <sz val="10"/>
        <rFont val="Times New Roman"/>
        <family val="1"/>
      </rPr>
      <t xml:space="preserve">euro </t>
    </r>
    <r>
      <rPr>
        <sz val="10"/>
        <rFont val="Times New Roman"/>
        <family val="1"/>
      </rPr>
      <t xml:space="preserve">x 23, 59% = 23 928, 99 </t>
    </r>
    <r>
      <rPr>
        <i/>
        <sz val="10"/>
        <rFont val="Times New Roman"/>
        <family val="1"/>
      </rPr>
      <t>eur.</t>
    </r>
  </si>
  <si>
    <t>NFI  saskaņā ar budžetu 2015.gadam</t>
  </si>
  <si>
    <t>Kopā 7.pasākumam NFI kopā saskaņā ar budžetu 2015.gadam:</t>
  </si>
  <si>
    <t>NFI saskaņā ar budžetu 2015.gadam</t>
  </si>
  <si>
    <t>Kopā 3.pasākumam NFI saskaņā ar budžetu:</t>
  </si>
  <si>
    <t>Kopā IeVP plānā NFI saskaņā ar budžetu 2015.gadam:</t>
  </si>
  <si>
    <t>Kopā VPD plānā NFI saskaņā ar budžetu 2015.gadam:</t>
  </si>
  <si>
    <t>Kopā IeVP plānā NFI attiecināmās izmaksas, kas sedzamas no 80.00.00 programmas, bet kas vēl nav pieprasītas:</t>
  </si>
  <si>
    <t>Kopā IeVP plānā NFI papildus pieprasītais finansējums 2015.gadā:</t>
  </si>
  <si>
    <t>NFI papildus pieprasītais finansējums 2015.gadā</t>
  </si>
  <si>
    <t>Ieslodzījuma vietu un VPD darbinieku specifiskā sagatavošana darbam ar dažādu mērķa grupu probācijas klientiem un ieslodzītajiem (nepilngadīgie, ar īpašām vajadzībām, etniskās, reliģiskās u.c. minoritātes, agresīvās personas) - 20 000 euro. Lektoru atalgojums - 500 euro, ieskaitot PVN 21% x 4 lekcijas x 2 grupas gadā katrai lekcijai x 5 gadi.</t>
  </si>
  <si>
    <t>NFI projektā LV08/2 aprobētās personāla izglītības programmas pilnveide un atkārtota aprobācija 50 000 euro:
(atalgojums un darba devēja VSAOI darbiniekiem, kuri tiks iesaistīti apmācībās)</t>
  </si>
  <si>
    <t>VPD esošo RVN instrumentu pilnveidošana efektīvākam darbam ar varmākām – 24 266 euro
Vadošais pētnieks 1 280 euro x 0.5 a.v. x 12 mēneši = 7 680 euro, darba devēja VSAOI 23.59% = 1 812 euro.
Pētnieks 994 euro x 1 a.v. x 12 mēneši = 11 928 euro, darba devēja VSAOI 23.59% = 2 814 euro,
precizējums uz slodzes aprēķinu 32 euro.</t>
  </si>
  <si>
    <t>NFI izstrādātās VPD darbinieku mācību programmas satura aktualizācija 17 920 euro
Nodaļu vadītāji (esošie darbinieki) - 8 cilvēki. 1 000 euro x 8 a.v. x 0.3 slodzes x 6 mēneši = 14 400 euro, darba devēja VSAOI 23.59% = 3 397 euro, 
precizējums uz slodzes aprēķinu 123 euro.</t>
  </si>
  <si>
    <t>Psihologa konsultācijas 300 VPD klientiem (12 000 euro gadā x 6 gadi) 2017.- 2022.g. 48 euro × 250 stundas (50 klientiem) = 12 000 euro gadā. Kopā 12 000 euro x 6 gadi = 72 000 euro.</t>
  </si>
  <si>
    <t>Atbalsta pasākumu koordinēšana (atalgojums koordinatoriem, ceļa izdevumi, reprezentatīvie izdevumi, individuālas supervīzijas brīvprātīgajiem, grupas supervīzijas) - 96 096 euro (16 016 euro gadā)
Vecākais referents (esošie darbinieki) 8 cilvēki. 792 euro x 6 a.v. x 0.2 slodzes x 12 mēneši katru gadu = 11 405 euro, darba devēja VSAOI 23.59% = 2 691 euro, 
Supervīzora konsultācijas grupveida darba grupas 6 locekļiem 60 euro × 8 stundas x 2 reizes gadā = 960 euro, 
Supervīzora konsultācijas individuālās darba grupas 6 locekļiem 40 euro × 2 stundas x 6 reizes (katram) x 2 reizes gadā = 960 euro. Kopā 16016 euro gadā x 6 gadi = 96096 euro.</t>
  </si>
  <si>
    <t>Kopā 1.pasākumam NFI saskaņā ar budžetu 2015.gadam:</t>
  </si>
  <si>
    <t>Kopā 4.pasākumam NFI saskaņā ar budžetu 2015.gadam:</t>
  </si>
  <si>
    <t>Kopā 3.pasākumam NFI saskaņā ar budžetu 2015.gadam:</t>
  </si>
  <si>
    <t>NFI attiecināmās izmaksas, kas sedzamas no 80.00.00 programmas, bet kas vēl nav pieprasītas</t>
  </si>
  <si>
    <t>NFI papildus pieprasītais fiansējums 2015.gadā</t>
  </si>
  <si>
    <t>IeVP un VPD darbinieku jaunu testēšanas metožu (psihometrijas testi) ieviešana</t>
  </si>
  <si>
    <t xml:space="preserve">Personāla atlases sistēmas pilnveide, t.sk. 
darbinieku testēšanas metožu ieviešana)
</t>
  </si>
  <si>
    <t>1. un 2.</t>
  </si>
  <si>
    <r>
      <rPr>
        <sz val="10"/>
        <rFont val="Times New Roman"/>
        <family val="1"/>
      </rPr>
      <t>Valsts valodas apguves pasākumi ieslodzītajiem (1 grupā = 12 personas; gadā = 8 grupas x 6 gadi) 
Latviešu valodas apmācības (3,5 mēn. = 100 apmācību stundas, viens zināšanu līmenis): Gadā 8 grupas x 12 personas katrā grupā = 96 personas gadā; 
1 apmācību grupas izmaksas (ieskaitot eksāmenu) = 6 250 euro; 
8 apmācību grupu izmaksas (ieskaitot eksāmenu) = 50 000 euro; 
Vienas personas apmācību izmaksas = 50 000 euro / 96 = 520,80 euro;
Projekta laikā plānoti 6 gadi = 50 000 euro x 6 gadi = 300 000 euro.</t>
    </r>
    <r>
      <rPr>
        <sz val="10"/>
        <color indexed="10"/>
        <rFont val="Times New Roman"/>
        <family val="1"/>
      </rPr>
      <t xml:space="preserve"> </t>
    </r>
  </si>
  <si>
    <t xml:space="preserve">Plāna īstenošanas pasākumu detalizēts apraksts un nepieciešamo līdzekļu indikatīvs aprēķins </t>
  </si>
  <si>
    <t>3.uzdevums - Brīvprātīgo darba kā soda izpildes procesa sastāvdaļas ieviešana - nevalstisko organizāciju piesaiste, t.sk., brīvprātīgo darbs</t>
  </si>
  <si>
    <t>Kopā plānā ESF :
(85% ESF līdzekļu, 15 % valsts budžeta fiannsējums)</t>
  </si>
  <si>
    <r>
      <t xml:space="preserve">Resocializācijas standarta t.sk. rokasgrāmatas izstrāde (ārpakalpojums) - </t>
    </r>
    <r>
      <rPr>
        <b/>
        <sz val="10"/>
        <rFont val="Times New Roman"/>
        <family val="1"/>
      </rPr>
      <t>27 440 euro</t>
    </r>
    <r>
      <rPr>
        <sz val="10"/>
        <rFont val="Times New Roman"/>
        <family val="1"/>
      </rPr>
      <t xml:space="preserve"> </t>
    </r>
  </si>
  <si>
    <t xml:space="preserve">Personāla atlases procedūras pilnveidošana (personāla atlases kritēriju izstrāde, atlases procedūras instrumentu izstrāde/iegūšana un īstenošana (piem, testi: Lielā piecinieka aptauja; kulturālās inteliģences skala; Vīnes tests 10 u.c., intervijas, kas ļautu izvērtēt potenciālā darbinieka atbilstību darbam ieslodzījuma vietā un probācijas dienestā): Kopā 24 000, tsk. ekspertu konsultācijām - 4 000 euro, testu iepirkums - 10 000 euro (ārpakalpojums). </t>
  </si>
  <si>
    <t xml:space="preserve">Personāla atlases sistēmas ieteicamo modeļu analīze IeVP un VPD (ārpakalpojums) 86 480euro </t>
  </si>
  <si>
    <t>Kopīgu apmācību sistēmas modeļu izstrāde  32 240 euro (ārpakalpojums)</t>
  </si>
  <si>
    <t xml:space="preserve">Profesionālās izglītības programmu klāsta izvērtēšana atbilstoši valsts pieprasījumam - 3 500 euro  (ārpakalpojums) </t>
  </si>
  <si>
    <t>Rokasgrāmatas izstrāde jaunuzņemtajiem ieslodzījuma vietu darbiniekiem - 25 000 euro ( maketēšana, tipogrāfiska pavairošana) (ārpakalpojums).</t>
  </si>
  <si>
    <t>Finansējums 2017.gadā 40 000 euro, t.sk., Līdzgaitniecības modeļu  izstrāde 25 000 euro (ārpakalpojums); kancelejas preces 500 euro gadā; koordinatora atalgojums - 14 500 euro.
Finansējums 2018.gadā - 2022.gadā, katru gadu 15 000 euro, t.sk., kancelejas preces 500 euro gadā; koordinatora atalgojums - 14 500 euro.</t>
  </si>
  <si>
    <t xml:space="preserve">Akreditācijas kritēriju, sistēmas un metodikas izstrāde (ārkalpojums)- 30 000 euro </t>
  </si>
  <si>
    <t>Mācību vizīte 6 cilvēkiem: 13 560 euro (lidmašinas biļetes - 4 800 euro; viesnīca (4 naktis) - 4 320 euro; dienas nauda (5 dienas) - 2 400 euro; apdrošināšana – 30 euro; vietēja transporta izdevumi - 420 euro; vizītes sagatavošana uzņemšanas valstī – 1 500 euro; reprezentācijas izdevumi - 90 euro).</t>
  </si>
  <si>
    <t>Lai nodrošinātu ieslodzīto resocializācijas programmu īstenošanu Ieslodzījuma vietu pārvaldes Olaines cietuma Atkarīgo centrā un to uzturēšanu nepieciešams papildus finansējums:
1. 2017.gadā - 1 719 909 euro, t.sk., uzturēšanas izdevumi - 1 668 819 euro (atlīdzības izdevumi - 1 570 045 euro, t.sk. atalgojums – 1 266 386 euro, darba devēja valsts sociālās apdrošināšanas obligātās iemaksas, pabalsti un kompensācijas – 303 659 euro un preču un pakalpojumu izdevumi - 98 774 euro) un vienreizējie izdevumi - 51 090 euro (preču un pakalpojumu izdevumi - 31 890 euro un izdevumi pamatkapitāla veidošanai - 19 200 euro);
2. 2018.-2021. gadā (ik gadu) 1 681 869  euro, t.sk., atlīdzības izdevumi - 1 570 045 euro (atalgojums – 1 266 386 euro, darba devēja valsts sociālās apdrošināšanas obligātās iemaksas, pabalsti un kompensācijas – 303 659 euro) un preču un pakalpojumu izdevumi - 111 824 euro;
3. 2022. gadā un turpmāk ik gadu 1 678 809 euro, t.sk., atlīdzības izdevumi - 1 570 045 euro (atalgojums – 1 266 386 euro, darba devēja valsts sociālās apdrošināšanas obligātās iemaksas, pabalsti un kompensācijas – 303 659 euro) un preču un pakalpojumu izdevumi - 108 764 euro.
Detalizēts aprēķins Pielikumā.</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</si>
</sst>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ā&quot;;&quot;Jā&quot;;&quot;Nē&quot;"/>
    <numFmt numFmtId="173" formatCode="&quot;Patiess&quot;;&quot;Patiess&quot;;&quot;Aplams&quot;"/>
    <numFmt numFmtId="174" formatCode="&quot;Ieslēgts&quot;;&quot;Ieslēgts&quot;;&quot;Izslēgts&quot;"/>
    <numFmt numFmtId="175" formatCode="[$€-2]\ #\ ##,000_);[Red]\([$€-2]\ #\ ##,000\)"/>
  </numFmts>
  <fonts count="71">
    <font>
      <sz val="11"/>
      <color theme="1"/>
      <name val="Calibri"/>
      <family val="2"/>
    </font>
    <font>
      <sz val="11"/>
      <color indexed="8"/>
      <name val="Calibri"/>
      <family val="2"/>
    </font>
    <font>
      <sz val="10"/>
      <color indexed="8"/>
      <name val="Times New Roman"/>
      <family val="1"/>
    </font>
    <font>
      <b/>
      <sz val="10"/>
      <color indexed="8"/>
      <name val="Times New Roman"/>
      <family val="1"/>
    </font>
    <font>
      <sz val="10"/>
      <color indexed="10"/>
      <name val="Times New Roman"/>
      <family val="1"/>
    </font>
    <font>
      <sz val="10"/>
      <name val="Times New Roman"/>
      <family val="1"/>
    </font>
    <font>
      <b/>
      <sz val="12"/>
      <name val="Times New Roman"/>
      <family val="1"/>
    </font>
    <font>
      <sz val="12"/>
      <color indexed="8"/>
      <name val="Times New Roman"/>
      <family val="1"/>
    </font>
    <font>
      <sz val="12"/>
      <name val="Times New Roman"/>
      <family val="1"/>
    </font>
    <font>
      <b/>
      <sz val="10"/>
      <name val="Times New Roman"/>
      <family val="1"/>
    </font>
    <font>
      <strike/>
      <sz val="10"/>
      <name val="Times New Roman"/>
      <family val="1"/>
    </font>
    <font>
      <i/>
      <sz val="10"/>
      <name val="Times New Roman"/>
      <family val="1"/>
    </font>
    <font>
      <b/>
      <i/>
      <sz val="10"/>
      <name val="Times New Roman"/>
      <family val="1"/>
    </font>
    <font>
      <b/>
      <i/>
      <sz val="9"/>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b/>
      <sz val="16"/>
      <color indexed="10"/>
      <name val="Times New Roman"/>
      <family val="1"/>
    </font>
    <font>
      <b/>
      <sz val="12"/>
      <color indexed="10"/>
      <name val="Times New Roman"/>
      <family val="1"/>
    </font>
    <font>
      <b/>
      <sz val="18"/>
      <color indexed="10"/>
      <name val="Times New Roman"/>
      <family val="1"/>
    </font>
    <font>
      <b/>
      <sz val="12"/>
      <color indexed="8"/>
      <name val="Times New Roman"/>
      <family val="1"/>
    </font>
    <font>
      <sz val="10"/>
      <color indexed="56"/>
      <name val="Times New Roman"/>
      <family val="1"/>
    </font>
    <font>
      <b/>
      <sz val="14"/>
      <color indexed="8"/>
      <name val="Times New Roman"/>
      <family val="1"/>
    </font>
    <font>
      <b/>
      <i/>
      <sz val="10"/>
      <color indexed="8"/>
      <name val="Times New Roman"/>
      <family val="1"/>
    </font>
    <font>
      <b/>
      <i/>
      <sz val="12"/>
      <color indexed="8"/>
      <name val="Times New Roman"/>
      <family val="1"/>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1"/>
      <color rgb="FF0000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Times New Roman"/>
      <family val="1"/>
    </font>
    <font>
      <sz val="12"/>
      <color theme="1"/>
      <name val="Times New Roman"/>
      <family val="1"/>
    </font>
    <font>
      <b/>
      <sz val="10"/>
      <color theme="1"/>
      <name val="Times New Roman"/>
      <family val="1"/>
    </font>
    <font>
      <sz val="10"/>
      <color rgb="FF000000"/>
      <name val="Times New Roman"/>
      <family val="1"/>
    </font>
    <font>
      <i/>
      <sz val="10"/>
      <color theme="1"/>
      <name val="Times New Roman"/>
      <family val="1"/>
    </font>
    <font>
      <sz val="10"/>
      <color rgb="FFFF0000"/>
      <name val="Times New Roman"/>
      <family val="1"/>
    </font>
    <font>
      <b/>
      <sz val="16"/>
      <color rgb="FFFF0000"/>
      <name val="Times New Roman"/>
      <family val="1"/>
    </font>
    <font>
      <b/>
      <sz val="12"/>
      <color rgb="FFFF0000"/>
      <name val="Times New Roman"/>
      <family val="1"/>
    </font>
    <font>
      <b/>
      <sz val="18"/>
      <color rgb="FFFF0000"/>
      <name val="Times New Roman"/>
      <family val="1"/>
    </font>
    <font>
      <b/>
      <sz val="12"/>
      <color theme="1"/>
      <name val="Times New Roman"/>
      <family val="1"/>
    </font>
    <font>
      <sz val="10"/>
      <color rgb="FF002060"/>
      <name val="Times New Roman"/>
      <family val="1"/>
    </font>
    <font>
      <b/>
      <sz val="14"/>
      <color theme="1"/>
      <name val="Times New Roman"/>
      <family val="1"/>
    </font>
    <font>
      <b/>
      <i/>
      <sz val="12"/>
      <color theme="1"/>
      <name val="Times New Roman"/>
      <family val="1"/>
    </font>
    <font>
      <b/>
      <i/>
      <sz val="1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
      <patternFill patternType="solid">
        <fgColor theme="0"/>
        <bgColor indexed="64"/>
      </patternFill>
    </fill>
    <fill>
      <patternFill patternType="solid">
        <fgColor rgb="FFD9D9D9"/>
        <bgColor indexed="64"/>
      </patternFill>
    </fill>
    <fill>
      <patternFill patternType="solid">
        <fgColor theme="0" tint="-0.1499900072813034"/>
        <bgColor indexed="64"/>
      </patternFill>
    </fill>
    <fill>
      <patternFill patternType="solid">
        <fgColor rgb="FFFDE9D9"/>
        <bgColor indexed="64"/>
      </patternFill>
    </fill>
    <fill>
      <patternFill patternType="solid">
        <fgColor theme="3" tint="0.5999900102615356"/>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style="thin"/>
      <right/>
      <top style="thin"/>
      <bottom/>
    </border>
    <border>
      <left style="thin">
        <color rgb="FF000000"/>
      </left>
      <right style="thin">
        <color rgb="FF000000"/>
      </right>
      <top style="thin">
        <color rgb="FF000000"/>
      </top>
      <bottom/>
    </border>
    <border>
      <left style="thin"/>
      <right style="thin"/>
      <top/>
      <bottom/>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21" borderId="1"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2" fillId="0" borderId="6" applyNumberFormat="0" applyFill="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cellStyleXfs>
  <cellXfs count="304">
    <xf numFmtId="0" fontId="0" fillId="0" borderId="0" xfId="0" applyFont="1" applyAlignment="1">
      <alignment/>
    </xf>
    <xf numFmtId="0" fontId="57" fillId="0" borderId="0" xfId="0" applyFont="1" applyAlignment="1">
      <alignment horizontal="center" vertical="center"/>
    </xf>
    <xf numFmtId="0" fontId="57" fillId="0" borderId="0" xfId="0" applyFont="1" applyAlignment="1">
      <alignment horizontal="center" vertical="center" wrapText="1"/>
    </xf>
    <xf numFmtId="0" fontId="57" fillId="0" borderId="10" xfId="0" applyFont="1" applyBorder="1" applyAlignment="1">
      <alignment horizontal="center" vertical="center" wrapText="1"/>
    </xf>
    <xf numFmtId="0" fontId="57" fillId="0" borderId="0" xfId="0" applyFont="1" applyAlignment="1">
      <alignment/>
    </xf>
    <xf numFmtId="3" fontId="57" fillId="0" borderId="10" xfId="0" applyNumberFormat="1" applyFont="1" applyBorder="1" applyAlignment="1">
      <alignment horizontal="center" vertical="center"/>
    </xf>
    <xf numFmtId="0" fontId="57" fillId="0" borderId="0" xfId="0" applyFont="1" applyAlignment="1">
      <alignment horizontal="center"/>
    </xf>
    <xf numFmtId="0" fontId="57" fillId="33" borderId="10" xfId="0" applyFont="1" applyFill="1" applyBorder="1" applyAlignment="1">
      <alignment horizontal="center" vertical="center" wrapText="1"/>
    </xf>
    <xf numFmtId="0" fontId="57" fillId="34" borderId="0" xfId="0" applyFont="1" applyFill="1" applyAlignment="1">
      <alignment/>
    </xf>
    <xf numFmtId="0" fontId="57" fillId="12" borderId="10" xfId="0" applyFont="1" applyFill="1" applyBorder="1" applyAlignment="1">
      <alignment horizontal="center" vertical="center" wrapText="1"/>
    </xf>
    <xf numFmtId="3" fontId="57" fillId="34" borderId="10" xfId="0" applyNumberFormat="1" applyFont="1" applyFill="1" applyBorder="1" applyAlignment="1">
      <alignment horizontal="center" vertical="center"/>
    </xf>
    <xf numFmtId="0" fontId="57" fillId="34" borderId="10" xfId="0" applyFont="1" applyFill="1" applyBorder="1" applyAlignment="1">
      <alignment horizontal="left" vertical="center" wrapText="1"/>
    </xf>
    <xf numFmtId="0" fontId="57" fillId="19"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7" fillId="0" borderId="10" xfId="0" applyFont="1" applyBorder="1" applyAlignment="1">
      <alignment horizontal="left" vertical="center" wrapText="1"/>
    </xf>
    <xf numFmtId="3" fontId="57" fillId="0" borderId="0" xfId="0" applyNumberFormat="1" applyFont="1" applyAlignment="1">
      <alignment horizontal="center" vertical="center"/>
    </xf>
    <xf numFmtId="3" fontId="57" fillId="34" borderId="10" xfId="0" applyNumberFormat="1" applyFont="1" applyFill="1" applyBorder="1" applyAlignment="1">
      <alignment horizontal="center" vertical="center" wrapText="1"/>
    </xf>
    <xf numFmtId="3" fontId="57" fillId="0" borderId="0" xfId="0" applyNumberFormat="1" applyFont="1" applyAlignment="1">
      <alignment horizontal="center"/>
    </xf>
    <xf numFmtId="3" fontId="58" fillId="34" borderId="10" xfId="0" applyNumberFormat="1" applyFont="1" applyFill="1" applyBorder="1" applyAlignment="1">
      <alignment horizontal="left" vertical="center"/>
    </xf>
    <xf numFmtId="0" fontId="57" fillId="34" borderId="10" xfId="0" applyFont="1" applyFill="1" applyBorder="1" applyAlignment="1">
      <alignment horizontal="center" vertical="center" wrapText="1"/>
    </xf>
    <xf numFmtId="3" fontId="57" fillId="0" borderId="10" xfId="0" applyNumberFormat="1" applyFont="1" applyBorder="1" applyAlignment="1">
      <alignment horizontal="center" vertical="center" wrapText="1"/>
    </xf>
    <xf numFmtId="0" fontId="57" fillId="34" borderId="10" xfId="0" applyFont="1" applyFill="1" applyBorder="1" applyAlignment="1">
      <alignment horizontal="left" wrapText="1"/>
    </xf>
    <xf numFmtId="0" fontId="57" fillId="0" borderId="10" xfId="0" applyFont="1" applyFill="1" applyBorder="1" applyAlignment="1">
      <alignment horizontal="center" vertical="center" wrapText="1"/>
    </xf>
    <xf numFmtId="0" fontId="57" fillId="0" borderId="0" xfId="0" applyFont="1" applyAlignment="1">
      <alignment horizontal="left"/>
    </xf>
    <xf numFmtId="3" fontId="59" fillId="35" borderId="10" xfId="0" applyNumberFormat="1" applyFont="1" applyFill="1" applyBorder="1" applyAlignment="1">
      <alignment horizontal="center" vertical="center" wrapText="1"/>
    </xf>
    <xf numFmtId="3" fontId="57" fillId="34" borderId="10" xfId="0" applyNumberFormat="1" applyFont="1" applyFill="1" applyBorder="1" applyAlignment="1">
      <alignment horizontal="left" vertical="center"/>
    </xf>
    <xf numFmtId="0" fontId="57" fillId="34" borderId="10" xfId="0" applyFont="1" applyFill="1" applyBorder="1" applyAlignment="1">
      <alignment horizontal="center" vertical="center"/>
    </xf>
    <xf numFmtId="0" fontId="57" fillId="34" borderId="10" xfId="0" applyFont="1" applyFill="1" applyBorder="1" applyAlignment="1">
      <alignment vertical="center" wrapText="1"/>
    </xf>
    <xf numFmtId="0" fontId="57" fillId="36" borderId="10" xfId="0" applyFont="1" applyFill="1" applyBorder="1" applyAlignment="1">
      <alignment horizontal="center" vertical="center" wrapText="1"/>
    </xf>
    <xf numFmtId="0" fontId="5" fillId="36" borderId="10" xfId="0" applyFont="1" applyFill="1" applyBorder="1" applyAlignment="1">
      <alignment horizontal="center" vertical="center"/>
    </xf>
    <xf numFmtId="0" fontId="57" fillId="34" borderId="11" xfId="0" applyFont="1" applyFill="1" applyBorder="1" applyAlignment="1">
      <alignment vertical="center" wrapText="1"/>
    </xf>
    <xf numFmtId="0" fontId="57" fillId="34"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34" borderId="10" xfId="0" applyFont="1" applyFill="1" applyBorder="1" applyAlignment="1">
      <alignment horizontal="center" vertical="center" wrapText="1"/>
    </xf>
    <xf numFmtId="0" fontId="60" fillId="0" borderId="12" xfId="48" applyFont="1" applyBorder="1" applyAlignment="1">
      <alignment horizontal="center" vertical="center" wrapText="1"/>
      <protection/>
    </xf>
    <xf numFmtId="3" fontId="60" fillId="0" borderId="12" xfId="48" applyNumberFormat="1" applyFont="1" applyBorder="1" applyAlignment="1">
      <alignment horizontal="center" vertical="center" wrapText="1"/>
      <protection/>
    </xf>
    <xf numFmtId="0" fontId="57" fillId="36" borderId="13" xfId="0" applyFont="1" applyFill="1" applyBorder="1" applyAlignment="1">
      <alignment horizontal="center" vertical="center" wrapText="1"/>
    </xf>
    <xf numFmtId="0" fontId="57" fillId="34" borderId="10" xfId="0" applyFont="1" applyFill="1" applyBorder="1" applyAlignment="1">
      <alignment horizontal="left" vertical="center" wrapText="1"/>
    </xf>
    <xf numFmtId="0" fontId="57" fillId="36" borderId="10" xfId="0" applyFont="1" applyFill="1" applyBorder="1" applyAlignment="1">
      <alignment horizontal="center" vertical="center" wrapText="1"/>
    </xf>
    <xf numFmtId="0" fontId="57" fillId="0" borderId="13" xfId="0" applyFont="1" applyBorder="1" applyAlignment="1">
      <alignment horizontal="center" vertical="center" wrapText="1"/>
    </xf>
    <xf numFmtId="0" fontId="57" fillId="33" borderId="10" xfId="0" applyFont="1" applyFill="1" applyBorder="1" applyAlignment="1">
      <alignment horizontal="center" vertical="center" wrapText="1"/>
    </xf>
    <xf numFmtId="0" fontId="57" fillId="0" borderId="10" xfId="0" applyFont="1" applyBorder="1" applyAlignment="1">
      <alignment horizontal="center" vertical="center" wrapText="1"/>
    </xf>
    <xf numFmtId="3" fontId="57" fillId="34" borderId="10" xfId="0" applyNumberFormat="1" applyFont="1" applyFill="1" applyBorder="1" applyAlignment="1">
      <alignment horizontal="center" vertical="center"/>
    </xf>
    <xf numFmtId="3" fontId="5" fillId="0" borderId="10" xfId="0" applyNumberFormat="1" applyFont="1" applyBorder="1" applyAlignment="1">
      <alignment horizontal="center" vertical="center"/>
    </xf>
    <xf numFmtId="3" fontId="5" fillId="34" borderId="10" xfId="0" applyNumberFormat="1"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57" fillId="36" borderId="10" xfId="0" applyFont="1" applyFill="1" applyBorder="1" applyAlignment="1">
      <alignment horizontal="center" vertical="center"/>
    </xf>
    <xf numFmtId="0" fontId="57" fillId="7" borderId="10" xfId="0" applyFont="1" applyFill="1" applyBorder="1" applyAlignment="1">
      <alignment horizontal="center" vertical="center" wrapText="1"/>
    </xf>
    <xf numFmtId="0" fontId="57" fillId="34" borderId="14" xfId="0" applyFont="1" applyFill="1" applyBorder="1" applyAlignment="1">
      <alignment horizontal="center" vertical="center" wrapText="1"/>
    </xf>
    <xf numFmtId="3" fontId="57" fillId="34" borderId="10" xfId="0" applyNumberFormat="1" applyFont="1" applyFill="1" applyBorder="1" applyAlignment="1">
      <alignment vertical="center"/>
    </xf>
    <xf numFmtId="3" fontId="61" fillId="0" borderId="10" xfId="0" applyNumberFormat="1" applyFont="1" applyBorder="1" applyAlignment="1">
      <alignment horizontal="center" vertical="center"/>
    </xf>
    <xf numFmtId="0" fontId="57" fillId="0" borderId="10" xfId="0" applyFont="1" applyBorder="1" applyAlignment="1">
      <alignment/>
    </xf>
    <xf numFmtId="0" fontId="57" fillId="34" borderId="10" xfId="0" applyFont="1" applyFill="1" applyBorder="1" applyAlignment="1">
      <alignment horizontal="left" vertical="center"/>
    </xf>
    <xf numFmtId="0" fontId="57" fillId="5" borderId="10"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7" fillId="5" borderId="10" xfId="0" applyFont="1" applyFill="1" applyBorder="1" applyAlignment="1">
      <alignment vertical="center" wrapText="1"/>
    </xf>
    <xf numFmtId="0" fontId="5" fillId="5" borderId="12" xfId="48" applyFont="1" applyFill="1" applyBorder="1" applyAlignment="1">
      <alignment horizontal="left" vertical="center" wrapText="1"/>
      <protection/>
    </xf>
    <xf numFmtId="0" fontId="60" fillId="0" borderId="0" xfId="48" applyFont="1" applyBorder="1" applyAlignment="1">
      <alignment horizontal="center" vertical="center" wrapText="1"/>
      <protection/>
    </xf>
    <xf numFmtId="3" fontId="57" fillId="34" borderId="13" xfId="0" applyNumberFormat="1" applyFont="1" applyFill="1" applyBorder="1" applyAlignment="1">
      <alignment horizontal="left" vertical="center"/>
    </xf>
    <xf numFmtId="3" fontId="60" fillId="0" borderId="10" xfId="48" applyNumberFormat="1" applyFont="1" applyBorder="1" applyAlignment="1">
      <alignment horizontal="left" vertical="center" wrapText="1"/>
      <protection/>
    </xf>
    <xf numFmtId="0" fontId="57" fillId="5" borderId="13" xfId="0" applyFont="1" applyFill="1" applyBorder="1" applyAlignment="1">
      <alignment horizontal="left" vertical="center" wrapText="1"/>
    </xf>
    <xf numFmtId="0" fontId="5" fillId="5" borderId="10" xfId="0" applyFont="1" applyFill="1" applyBorder="1" applyAlignment="1">
      <alignment vertical="center" wrapText="1"/>
    </xf>
    <xf numFmtId="0" fontId="57" fillId="5" borderId="13" xfId="0" applyFont="1" applyFill="1" applyBorder="1" applyAlignment="1">
      <alignment vertical="center" wrapText="1"/>
    </xf>
    <xf numFmtId="3" fontId="57" fillId="0" borderId="10" xfId="0" applyNumberFormat="1" applyFont="1" applyFill="1" applyBorder="1" applyAlignment="1">
      <alignment horizontal="center" vertical="center" wrapText="1"/>
    </xf>
    <xf numFmtId="0" fontId="62" fillId="5" borderId="10" xfId="0" applyFont="1" applyFill="1" applyBorder="1" applyAlignment="1">
      <alignment horizontal="left" vertical="center" wrapText="1"/>
    </xf>
    <xf numFmtId="3" fontId="5" fillId="0" borderId="10" xfId="0" applyNumberFormat="1" applyFont="1" applyBorder="1" applyAlignment="1">
      <alignment horizontal="center" vertical="center" wrapText="1"/>
    </xf>
    <xf numFmtId="3" fontId="5" fillId="34" borderId="15" xfId="0" applyNumberFormat="1"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61" fillId="34" borderId="16" xfId="0" applyFont="1" applyFill="1" applyBorder="1" applyAlignment="1">
      <alignment horizontal="right" vertical="center"/>
    </xf>
    <xf numFmtId="0" fontId="61" fillId="34" borderId="11" xfId="0" applyFont="1" applyFill="1" applyBorder="1" applyAlignment="1">
      <alignment horizontal="right" vertical="center"/>
    </xf>
    <xf numFmtId="3" fontId="57" fillId="0" borderId="11" xfId="0" applyNumberFormat="1" applyFont="1" applyBorder="1" applyAlignment="1">
      <alignment horizontal="center" vertical="center"/>
    </xf>
    <xf numFmtId="0" fontId="62" fillId="34" borderId="10" xfId="0" applyFont="1" applyFill="1" applyBorder="1" applyAlignment="1">
      <alignment horizontal="center" vertical="center" wrapText="1"/>
    </xf>
    <xf numFmtId="3" fontId="57"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57" fillId="34" borderId="10" xfId="0" applyFont="1" applyFill="1" applyBorder="1" applyAlignment="1">
      <alignment horizontal="left" vertical="center" wrapText="1"/>
    </xf>
    <xf numFmtId="0" fontId="57" fillId="36" borderId="13" xfId="0" applyFont="1" applyFill="1" applyBorder="1" applyAlignment="1">
      <alignment horizontal="center" vertical="center" wrapText="1"/>
    </xf>
    <xf numFmtId="0" fontId="63" fillId="0" borderId="0" xfId="0" applyFont="1" applyAlignment="1">
      <alignment wrapText="1"/>
    </xf>
    <xf numFmtId="0" fontId="64" fillId="0" borderId="0" xfId="0" applyFont="1" applyAlignment="1">
      <alignment wrapText="1"/>
    </xf>
    <xf numFmtId="0" fontId="57" fillId="0" borderId="13" xfId="0" applyFont="1" applyBorder="1" applyAlignment="1">
      <alignment vertical="center" wrapText="1"/>
    </xf>
    <xf numFmtId="0" fontId="5" fillId="34" borderId="10" xfId="0" applyFont="1" applyFill="1" applyBorder="1" applyAlignment="1">
      <alignment horizontal="left" vertical="center" wrapText="1"/>
    </xf>
    <xf numFmtId="0" fontId="65" fillId="0" borderId="0" xfId="0" applyFont="1" applyAlignment="1">
      <alignment wrapText="1"/>
    </xf>
    <xf numFmtId="0" fontId="57" fillId="34" borderId="16" xfId="0" applyFont="1" applyFill="1" applyBorder="1" applyAlignment="1">
      <alignment horizontal="center" vertical="center" wrapText="1"/>
    </xf>
    <xf numFmtId="3"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3" fontId="57" fillId="0" borderId="10" xfId="0" applyNumberFormat="1" applyFont="1" applyFill="1" applyBorder="1" applyAlignment="1">
      <alignment horizontal="left" vertical="center"/>
    </xf>
    <xf numFmtId="0" fontId="5" fillId="3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3" fontId="58" fillId="0" borderId="10" xfId="0" applyNumberFormat="1" applyFont="1" applyFill="1" applyBorder="1" applyAlignment="1">
      <alignment horizontal="left" vertical="center"/>
    </xf>
    <xf numFmtId="0" fontId="5" fillId="33" borderId="10" xfId="0" applyFont="1" applyFill="1" applyBorder="1" applyAlignment="1">
      <alignment horizontal="center" vertical="center" wrapText="1"/>
    </xf>
    <xf numFmtId="0" fontId="5" fillId="34" borderId="10" xfId="0" applyFont="1" applyFill="1" applyBorder="1" applyAlignment="1">
      <alignment horizontal="right" vertical="center"/>
    </xf>
    <xf numFmtId="0" fontId="57" fillId="37" borderId="10" xfId="0" applyFont="1" applyFill="1" applyBorder="1" applyAlignment="1">
      <alignment horizontal="center" vertical="center" wrapText="1"/>
    </xf>
    <xf numFmtId="3" fontId="57" fillId="34" borderId="16" xfId="0" applyNumberFormat="1" applyFont="1" applyFill="1" applyBorder="1" applyAlignment="1">
      <alignment horizontal="left" vertical="center"/>
    </xf>
    <xf numFmtId="3" fontId="57" fillId="34" borderId="17" xfId="0" applyNumberFormat="1" applyFont="1" applyFill="1" applyBorder="1" applyAlignment="1">
      <alignment horizontal="left" vertical="center"/>
    </xf>
    <xf numFmtId="3" fontId="57" fillId="0" borderId="16" xfId="0" applyNumberFormat="1" applyFont="1" applyBorder="1" applyAlignment="1">
      <alignment horizontal="center" vertical="center"/>
    </xf>
    <xf numFmtId="3" fontId="57" fillId="34" borderId="16" xfId="0" applyNumberFormat="1" applyFont="1" applyFill="1" applyBorder="1" applyAlignment="1">
      <alignment horizontal="center" vertical="center"/>
    </xf>
    <xf numFmtId="0" fontId="57" fillId="34" borderId="16" xfId="0" applyFont="1" applyFill="1" applyBorder="1" applyAlignment="1">
      <alignment vertical="center" wrapText="1"/>
    </xf>
    <xf numFmtId="3" fontId="5" fillId="34" borderId="16" xfId="0" applyNumberFormat="1" applyFont="1" applyFill="1" applyBorder="1" applyAlignment="1">
      <alignment horizontal="center" vertical="center" wrapText="1"/>
    </xf>
    <xf numFmtId="3" fontId="58" fillId="34" borderId="16" xfId="0" applyNumberFormat="1" applyFont="1" applyFill="1" applyBorder="1" applyAlignment="1">
      <alignment horizontal="left" vertical="center"/>
    </xf>
    <xf numFmtId="3" fontId="57" fillId="0" borderId="16" xfId="0" applyNumberFormat="1" applyFont="1" applyFill="1" applyBorder="1" applyAlignment="1">
      <alignment horizontal="center" vertical="center"/>
    </xf>
    <xf numFmtId="3" fontId="5" fillId="0" borderId="16" xfId="0" applyNumberFormat="1" applyFont="1" applyBorder="1" applyAlignment="1">
      <alignment horizontal="center" vertical="center"/>
    </xf>
    <xf numFmtId="3" fontId="57" fillId="0" borderId="16" xfId="0" applyNumberFormat="1" applyFont="1" applyFill="1" applyBorder="1" applyAlignment="1">
      <alignment horizontal="center" vertical="center" wrapText="1"/>
    </xf>
    <xf numFmtId="3" fontId="5" fillId="0" borderId="16" xfId="0" applyNumberFormat="1" applyFont="1" applyBorder="1" applyAlignment="1">
      <alignment horizontal="center" vertical="center" wrapText="1"/>
    </xf>
    <xf numFmtId="0" fontId="57" fillId="34" borderId="16" xfId="0" applyFont="1" applyFill="1" applyBorder="1" applyAlignment="1">
      <alignment horizontal="left" wrapText="1"/>
    </xf>
    <xf numFmtId="0" fontId="0" fillId="0" borderId="0" xfId="0" applyAlignment="1">
      <alignment horizontal="center" vertical="center"/>
    </xf>
    <xf numFmtId="14"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7" fillId="0" borderId="10" xfId="0" applyFont="1" applyFill="1" applyBorder="1" applyAlignment="1">
      <alignment horizontal="center" vertical="center"/>
    </xf>
    <xf numFmtId="0" fontId="57" fillId="0" borderId="10" xfId="0" applyFont="1" applyBorder="1" applyAlignment="1">
      <alignment horizontal="center" vertical="center" wrapText="1"/>
    </xf>
    <xf numFmtId="0" fontId="57" fillId="33"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3" fontId="57" fillId="0" borderId="0" xfId="0" applyNumberFormat="1" applyFont="1" applyAlignment="1">
      <alignment/>
    </xf>
    <xf numFmtId="3" fontId="60" fillId="0" borderId="18" xfId="48" applyNumberFormat="1" applyFont="1" applyBorder="1" applyAlignment="1">
      <alignment horizontal="center" vertical="center" wrapText="1"/>
      <protection/>
    </xf>
    <xf numFmtId="0" fontId="57" fillId="6" borderId="10" xfId="0" applyFont="1" applyFill="1" applyBorder="1" applyAlignment="1">
      <alignment horizontal="center" vertical="center" wrapText="1"/>
    </xf>
    <xf numFmtId="0" fontId="5" fillId="5" borderId="10" xfId="0" applyFont="1" applyFill="1" applyBorder="1" applyAlignment="1">
      <alignment horizontal="left" vertical="center" wrapText="1"/>
    </xf>
    <xf numFmtId="3" fontId="57" fillId="0" borderId="10" xfId="0" applyNumberFormat="1" applyFont="1" applyBorder="1" applyAlignment="1">
      <alignment horizontal="center" vertical="center"/>
    </xf>
    <xf numFmtId="0" fontId="5" fillId="34" borderId="13" xfId="0" applyFont="1" applyFill="1" applyBorder="1" applyAlignment="1">
      <alignment horizontal="left" vertical="center" wrapText="1"/>
    </xf>
    <xf numFmtId="3" fontId="5" fillId="34" borderId="10" xfId="0" applyNumberFormat="1" applyFont="1" applyFill="1" applyBorder="1" applyAlignment="1">
      <alignment horizontal="center" vertical="center"/>
    </xf>
    <xf numFmtId="3" fontId="0" fillId="0" borderId="0" xfId="0" applyNumberFormat="1" applyAlignment="1">
      <alignment horizontal="center" vertical="center"/>
    </xf>
    <xf numFmtId="3" fontId="9" fillId="34" borderId="10" xfId="0" applyNumberFormat="1" applyFont="1" applyFill="1" applyBorder="1" applyAlignment="1">
      <alignment horizontal="center" vertical="center" wrapText="1"/>
    </xf>
    <xf numFmtId="3" fontId="59" fillId="0" borderId="10" xfId="0" applyNumberFormat="1" applyFont="1" applyBorder="1" applyAlignment="1">
      <alignment horizontal="center"/>
    </xf>
    <xf numFmtId="3" fontId="9" fillId="0" borderId="10" xfId="0" applyNumberFormat="1" applyFont="1" applyBorder="1" applyAlignment="1">
      <alignment horizontal="center"/>
    </xf>
    <xf numFmtId="3" fontId="57" fillId="0" borderId="10" xfId="0" applyNumberFormat="1" applyFont="1" applyBorder="1" applyAlignment="1">
      <alignment horizontal="center" vertical="center"/>
    </xf>
    <xf numFmtId="0" fontId="57" fillId="34" borderId="10" xfId="0" applyFont="1" applyFill="1" applyBorder="1" applyAlignment="1">
      <alignment horizontal="left" vertical="center" wrapText="1"/>
    </xf>
    <xf numFmtId="0" fontId="5" fillId="5" borderId="15" xfId="0" applyFont="1" applyFill="1" applyBorder="1" applyAlignment="1">
      <alignment vertical="center" wrapText="1"/>
    </xf>
    <xf numFmtId="0" fontId="57" fillId="34" borderId="13"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61" fillId="34" borderId="16" xfId="0" applyFont="1" applyFill="1" applyBorder="1" applyAlignment="1">
      <alignment horizontal="right" vertical="center"/>
    </xf>
    <xf numFmtId="0" fontId="61" fillId="34" borderId="11" xfId="0" applyFont="1" applyFill="1" applyBorder="1" applyAlignment="1">
      <alignment horizontal="right" vertical="center"/>
    </xf>
    <xf numFmtId="3" fontId="57" fillId="0" borderId="10" xfId="0" applyNumberFormat="1" applyFont="1" applyBorder="1" applyAlignment="1">
      <alignment horizontal="center" vertical="center"/>
    </xf>
    <xf numFmtId="0" fontId="57" fillId="34" borderId="10" xfId="0" applyFont="1" applyFill="1" applyBorder="1" applyAlignment="1">
      <alignment vertical="center" wrapText="1"/>
    </xf>
    <xf numFmtId="0" fontId="57" fillId="34" borderId="13"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7" fillId="34" borderId="19" xfId="0" applyFont="1" applyFill="1" applyBorder="1" applyAlignment="1">
      <alignment horizontal="center" vertical="center" wrapText="1"/>
    </xf>
    <xf numFmtId="3" fontId="66" fillId="34"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xf>
    <xf numFmtId="3" fontId="66" fillId="0" borderId="10" xfId="0" applyNumberFormat="1" applyFont="1" applyBorder="1" applyAlignment="1">
      <alignment horizontal="center" vertical="center"/>
    </xf>
    <xf numFmtId="3" fontId="58" fillId="0" borderId="10" xfId="0" applyNumberFormat="1" applyFont="1" applyBorder="1" applyAlignment="1">
      <alignment horizontal="center" vertical="center"/>
    </xf>
    <xf numFmtId="3" fontId="66" fillId="0" borderId="11" xfId="0" applyNumberFormat="1" applyFont="1" applyBorder="1" applyAlignment="1">
      <alignment horizontal="center" vertical="center"/>
    </xf>
    <xf numFmtId="0" fontId="67" fillId="5" borderId="10" xfId="0" applyFont="1" applyFill="1" applyBorder="1" applyAlignment="1">
      <alignment horizontal="left" vertical="center" wrapText="1"/>
    </xf>
    <xf numFmtId="0" fontId="5" fillId="5" borderId="18" xfId="48" applyFont="1" applyFill="1" applyBorder="1" applyAlignment="1">
      <alignment horizontal="left" vertical="center" wrapText="1"/>
      <protection/>
    </xf>
    <xf numFmtId="0" fontId="57" fillId="38" borderId="10" xfId="0" applyFont="1" applyFill="1" applyBorder="1" applyAlignment="1">
      <alignment horizontal="center" vertical="center" wrapText="1"/>
    </xf>
    <xf numFmtId="0" fontId="57" fillId="34" borderId="20" xfId="0" applyFont="1" applyFill="1" applyBorder="1" applyAlignment="1">
      <alignment horizontal="center" vertical="center" wrapText="1"/>
    </xf>
    <xf numFmtId="3" fontId="14" fillId="0" borderId="10" xfId="0" applyNumberFormat="1" applyFont="1" applyBorder="1" applyAlignment="1">
      <alignment horizontal="center"/>
    </xf>
    <xf numFmtId="3" fontId="66" fillId="16" borderId="10" xfId="0" applyNumberFormat="1" applyFont="1" applyFill="1" applyBorder="1" applyAlignment="1">
      <alignment horizontal="center"/>
    </xf>
    <xf numFmtId="3" fontId="9" fillId="4" borderId="10" xfId="0" applyNumberFormat="1" applyFont="1" applyFill="1" applyBorder="1" applyAlignment="1">
      <alignment horizontal="center"/>
    </xf>
    <xf numFmtId="0" fontId="5" fillId="34" borderId="10" xfId="0" applyFont="1" applyFill="1" applyBorder="1" applyAlignment="1">
      <alignment horizontal="center" vertical="center" wrapText="1"/>
    </xf>
    <xf numFmtId="0" fontId="68" fillId="0" borderId="0" xfId="0" applyFont="1" applyAlignment="1">
      <alignment/>
    </xf>
    <xf numFmtId="3" fontId="0" fillId="0" borderId="0" xfId="0" applyNumberFormat="1" applyAlignment="1">
      <alignment/>
    </xf>
    <xf numFmtId="0" fontId="13" fillId="34" borderId="16" xfId="0" applyFont="1" applyFill="1" applyBorder="1" applyAlignment="1">
      <alignment horizontal="right"/>
    </xf>
    <xf numFmtId="0" fontId="13" fillId="34" borderId="11" xfId="0" applyFont="1" applyFill="1" applyBorder="1" applyAlignment="1">
      <alignment horizontal="right"/>
    </xf>
    <xf numFmtId="0" fontId="13" fillId="34" borderId="14" xfId="0" applyFont="1" applyFill="1" applyBorder="1" applyAlignment="1">
      <alignment horizontal="right"/>
    </xf>
    <xf numFmtId="0" fontId="57" fillId="12" borderId="16" xfId="0" applyFont="1" applyFill="1" applyBorder="1" applyAlignment="1">
      <alignment horizontal="right" vertical="center"/>
    </xf>
    <xf numFmtId="0" fontId="57" fillId="12" borderId="11" xfId="0" applyFont="1" applyFill="1" applyBorder="1" applyAlignment="1">
      <alignment horizontal="right" vertical="center"/>
    </xf>
    <xf numFmtId="0" fontId="57" fillId="12" borderId="14" xfId="0" applyFont="1" applyFill="1" applyBorder="1" applyAlignment="1">
      <alignment horizontal="right" vertical="center"/>
    </xf>
    <xf numFmtId="0" fontId="57" fillId="34" borderId="13"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61" fillId="34" borderId="16" xfId="0" applyFont="1" applyFill="1" applyBorder="1" applyAlignment="1">
      <alignment horizontal="right" vertical="center"/>
    </xf>
    <xf numFmtId="0" fontId="61" fillId="34" borderId="11" xfId="0" applyFont="1" applyFill="1" applyBorder="1" applyAlignment="1">
      <alignment horizontal="right" vertical="center"/>
    </xf>
    <xf numFmtId="0" fontId="61" fillId="34" borderId="14" xfId="0" applyFont="1" applyFill="1" applyBorder="1" applyAlignment="1">
      <alignment horizontal="right" vertical="center"/>
    </xf>
    <xf numFmtId="0" fontId="57" fillId="34" borderId="10" xfId="0" applyFont="1" applyFill="1" applyBorder="1" applyAlignment="1">
      <alignment horizontal="left" vertical="center" wrapText="1"/>
    </xf>
    <xf numFmtId="0" fontId="57" fillId="36" borderId="10" xfId="0" applyFont="1" applyFill="1" applyBorder="1" applyAlignment="1">
      <alignment horizontal="center" vertical="center" wrapText="1"/>
    </xf>
    <xf numFmtId="0" fontId="57" fillId="33" borderId="16" xfId="0" applyFont="1" applyFill="1" applyBorder="1" applyAlignment="1">
      <alignment horizontal="right" vertical="center"/>
    </xf>
    <xf numFmtId="0" fontId="57" fillId="33" borderId="11" xfId="0" applyFont="1" applyFill="1" applyBorder="1" applyAlignment="1">
      <alignment horizontal="right" vertical="center"/>
    </xf>
    <xf numFmtId="0" fontId="57" fillId="33" borderId="14" xfId="0" applyFont="1" applyFill="1" applyBorder="1" applyAlignment="1">
      <alignment horizontal="right" vertical="center"/>
    </xf>
    <xf numFmtId="0" fontId="57" fillId="33" borderId="13"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61" fillId="34" borderId="10" xfId="0" applyFont="1" applyFill="1" applyBorder="1" applyAlignment="1">
      <alignment horizontal="right" vertical="center"/>
    </xf>
    <xf numFmtId="0" fontId="58" fillId="34" borderId="16" xfId="0" applyFont="1" applyFill="1" applyBorder="1" applyAlignment="1">
      <alignment horizontal="left" wrapText="1"/>
    </xf>
    <xf numFmtId="0" fontId="58" fillId="34" borderId="11" xfId="0" applyFont="1" applyFill="1" applyBorder="1" applyAlignment="1">
      <alignment horizontal="left" wrapText="1"/>
    </xf>
    <xf numFmtId="0" fontId="57" fillId="7" borderId="13" xfId="0" applyFont="1" applyFill="1" applyBorder="1" applyAlignment="1">
      <alignment horizontal="center" vertical="center" wrapText="1"/>
    </xf>
    <xf numFmtId="0" fontId="57" fillId="7" borderId="19" xfId="0" applyFont="1" applyFill="1" applyBorder="1" applyAlignment="1">
      <alignment horizontal="center" vertical="center" wrapText="1"/>
    </xf>
    <xf numFmtId="0" fontId="57" fillId="7" borderId="15" xfId="0" applyFont="1" applyFill="1" applyBorder="1" applyAlignment="1">
      <alignment horizontal="center" vertical="center" wrapText="1"/>
    </xf>
    <xf numFmtId="0" fontId="57" fillId="37" borderId="13" xfId="0" applyFont="1" applyFill="1" applyBorder="1" applyAlignment="1">
      <alignment horizontal="center" vertical="center" wrapText="1"/>
    </xf>
    <xf numFmtId="0" fontId="57" fillId="37" borderId="19" xfId="0" applyFont="1" applyFill="1" applyBorder="1" applyAlignment="1">
      <alignment horizontal="center" vertical="center" wrapText="1"/>
    </xf>
    <xf numFmtId="0" fontId="57" fillId="37" borderId="15" xfId="0" applyFont="1" applyFill="1" applyBorder="1" applyAlignment="1">
      <alignment horizontal="center" vertical="center" wrapText="1"/>
    </xf>
    <xf numFmtId="0" fontId="5" fillId="5" borderId="13"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7" fillId="34" borderId="10" xfId="0" applyFont="1" applyFill="1" applyBorder="1" applyAlignment="1">
      <alignment horizontal="center" vertical="center" wrapText="1"/>
    </xf>
    <xf numFmtId="0" fontId="57" fillId="5"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 fillId="36" borderId="10" xfId="0" applyFont="1" applyFill="1" applyBorder="1" applyAlignment="1">
      <alignment horizontal="center" vertical="center"/>
    </xf>
    <xf numFmtId="0" fontId="5" fillId="0" borderId="10" xfId="0" applyFont="1" applyBorder="1" applyAlignment="1">
      <alignment horizontal="center" vertical="center" wrapText="1"/>
    </xf>
    <xf numFmtId="0" fontId="59" fillId="35" borderId="10" xfId="0" applyFont="1" applyFill="1" applyBorder="1" applyAlignment="1">
      <alignment horizontal="center" vertical="center" wrapText="1"/>
    </xf>
    <xf numFmtId="3" fontId="59" fillId="35" borderId="10" xfId="0" applyNumberFormat="1"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6" fillId="39" borderId="16" xfId="0" applyFont="1" applyFill="1" applyBorder="1" applyAlignment="1">
      <alignment horizontal="left" wrapText="1"/>
    </xf>
    <xf numFmtId="0" fontId="6" fillId="39" borderId="11" xfId="0" applyFont="1" applyFill="1" applyBorder="1" applyAlignment="1">
      <alignment horizontal="left" wrapText="1"/>
    </xf>
    <xf numFmtId="0" fontId="6" fillId="39" borderId="14" xfId="0" applyFont="1" applyFill="1" applyBorder="1" applyAlignment="1">
      <alignment horizontal="left" wrapText="1"/>
    </xf>
    <xf numFmtId="0" fontId="8" fillId="34" borderId="16" xfId="0" applyFont="1" applyFill="1" applyBorder="1" applyAlignment="1">
      <alignment horizontal="left"/>
    </xf>
    <xf numFmtId="0" fontId="8" fillId="34" borderId="11" xfId="0" applyFont="1" applyFill="1" applyBorder="1" applyAlignment="1">
      <alignment horizontal="left"/>
    </xf>
    <xf numFmtId="0" fontId="8" fillId="34" borderId="14" xfId="0" applyFont="1" applyFill="1" applyBorder="1" applyAlignment="1">
      <alignment horizontal="left"/>
    </xf>
    <xf numFmtId="0" fontId="57" fillId="34" borderId="13" xfId="0" applyFont="1" applyFill="1" applyBorder="1" applyAlignment="1">
      <alignment horizontal="left" vertical="center" wrapText="1"/>
    </xf>
    <xf numFmtId="0" fontId="57" fillId="34" borderId="19" xfId="0" applyFont="1" applyFill="1" applyBorder="1" applyAlignment="1">
      <alignment horizontal="left" vertical="center" wrapText="1"/>
    </xf>
    <xf numFmtId="0" fontId="57" fillId="34" borderId="15" xfId="0" applyFont="1" applyFill="1" applyBorder="1" applyAlignment="1">
      <alignment horizontal="left" vertical="center" wrapText="1"/>
    </xf>
    <xf numFmtId="0" fontId="57" fillId="36" borderId="13" xfId="0" applyFont="1" applyFill="1" applyBorder="1" applyAlignment="1">
      <alignment horizontal="center" vertical="center"/>
    </xf>
    <xf numFmtId="0" fontId="57" fillId="36" borderId="19" xfId="0" applyFont="1" applyFill="1" applyBorder="1" applyAlignment="1">
      <alignment horizontal="center" vertical="center"/>
    </xf>
    <xf numFmtId="0" fontId="57" fillId="36" borderId="15" xfId="0" applyFont="1" applyFill="1" applyBorder="1" applyAlignment="1">
      <alignment horizontal="center" vertical="center"/>
    </xf>
    <xf numFmtId="0" fontId="57" fillId="36" borderId="13" xfId="0" applyFont="1" applyFill="1" applyBorder="1" applyAlignment="1">
      <alignment horizontal="center" vertical="center" wrapText="1"/>
    </xf>
    <xf numFmtId="0" fontId="57" fillId="36" borderId="19" xfId="0" applyFont="1" applyFill="1" applyBorder="1" applyAlignment="1">
      <alignment horizontal="center" vertical="center" wrapText="1"/>
    </xf>
    <xf numFmtId="0" fontId="57" fillId="36" borderId="15" xfId="0" applyFont="1" applyFill="1" applyBorder="1" applyAlignment="1">
      <alignment horizontal="center" vertical="center" wrapText="1"/>
    </xf>
    <xf numFmtId="3" fontId="59" fillId="35" borderId="16" xfId="0" applyNumberFormat="1" applyFont="1" applyFill="1" applyBorder="1" applyAlignment="1">
      <alignment horizontal="center" vertical="center" wrapText="1"/>
    </xf>
    <xf numFmtId="3" fontId="59" fillId="35" borderId="11" xfId="0" applyNumberFormat="1" applyFont="1" applyFill="1" applyBorder="1" applyAlignment="1">
      <alignment horizontal="center" vertical="center" wrapText="1"/>
    </xf>
    <xf numFmtId="3" fontId="59" fillId="35" borderId="14" xfId="0" applyNumberFormat="1"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7" fillId="36" borderId="10" xfId="0" applyFont="1" applyFill="1" applyBorder="1" applyAlignment="1">
      <alignment horizontal="center" vertical="center"/>
    </xf>
    <xf numFmtId="0" fontId="57" fillId="34" borderId="13"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15" xfId="0" applyFont="1" applyFill="1" applyBorder="1" applyAlignment="1">
      <alignment horizontal="center" vertical="center"/>
    </xf>
    <xf numFmtId="0" fontId="57" fillId="38" borderId="16" xfId="0" applyFont="1" applyFill="1" applyBorder="1" applyAlignment="1">
      <alignment horizontal="right" vertical="center"/>
    </xf>
    <xf numFmtId="0" fontId="57" fillId="38" borderId="11" xfId="0" applyFont="1" applyFill="1" applyBorder="1" applyAlignment="1">
      <alignment horizontal="right" vertical="center"/>
    </xf>
    <xf numFmtId="0" fontId="57" fillId="38" borderId="14" xfId="0" applyFont="1" applyFill="1" applyBorder="1" applyAlignment="1">
      <alignment horizontal="right" vertical="center"/>
    </xf>
    <xf numFmtId="0" fontId="57" fillId="36" borderId="16" xfId="0" applyFont="1" applyFill="1" applyBorder="1" applyAlignment="1">
      <alignment horizontal="right" vertical="center"/>
    </xf>
    <xf numFmtId="0" fontId="57" fillId="36" borderId="11" xfId="0" applyFont="1" applyFill="1" applyBorder="1" applyAlignment="1">
      <alignment horizontal="right" vertical="center"/>
    </xf>
    <xf numFmtId="0" fontId="57" fillId="36" borderId="14" xfId="0" applyFont="1" applyFill="1" applyBorder="1" applyAlignment="1">
      <alignment horizontal="right" vertical="center"/>
    </xf>
    <xf numFmtId="0" fontId="57" fillId="7" borderId="16" xfId="0" applyFont="1" applyFill="1" applyBorder="1" applyAlignment="1">
      <alignment horizontal="right" vertical="center"/>
    </xf>
    <xf numFmtId="0" fontId="57" fillId="7" borderId="11" xfId="0" applyFont="1" applyFill="1" applyBorder="1" applyAlignment="1">
      <alignment horizontal="right" vertical="center"/>
    </xf>
    <xf numFmtId="0" fontId="57" fillId="7" borderId="14" xfId="0" applyFont="1" applyFill="1" applyBorder="1" applyAlignment="1">
      <alignment horizontal="right" vertical="center"/>
    </xf>
    <xf numFmtId="0" fontId="5" fillId="34" borderId="10" xfId="0" applyFont="1" applyFill="1" applyBorder="1" applyAlignment="1">
      <alignment horizontal="center" vertical="center" wrapText="1"/>
    </xf>
    <xf numFmtId="0" fontId="57" fillId="19" borderId="16" xfId="0" applyFont="1" applyFill="1" applyBorder="1" applyAlignment="1">
      <alignment horizontal="right" vertical="center"/>
    </xf>
    <xf numFmtId="0" fontId="57" fillId="19" borderId="11" xfId="0" applyFont="1" applyFill="1" applyBorder="1" applyAlignment="1">
      <alignment horizontal="right" vertical="center"/>
    </xf>
    <xf numFmtId="0" fontId="57" fillId="19" borderId="14" xfId="0" applyFont="1" applyFill="1" applyBorder="1" applyAlignment="1">
      <alignment horizontal="right" vertical="center"/>
    </xf>
    <xf numFmtId="0" fontId="5" fillId="34" borderId="10" xfId="0" applyFont="1" applyFill="1" applyBorder="1" applyAlignment="1">
      <alignment horizontal="left" vertical="center" wrapText="1"/>
    </xf>
    <xf numFmtId="0" fontId="57" fillId="38" borderId="13" xfId="0" applyFont="1" applyFill="1" applyBorder="1" applyAlignment="1">
      <alignment horizontal="center" vertical="center" wrapText="1"/>
    </xf>
    <xf numFmtId="0" fontId="57" fillId="38" borderId="15"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vertical="center"/>
    </xf>
    <xf numFmtId="0" fontId="57" fillId="0" borderId="13" xfId="0" applyFont="1" applyFill="1" applyBorder="1" applyAlignment="1">
      <alignment horizontal="left" vertical="center" wrapText="1"/>
    </xf>
    <xf numFmtId="0" fontId="57" fillId="0" borderId="19"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57" fillId="0" borderId="13"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15" xfId="0" applyFont="1" applyBorder="1" applyAlignment="1">
      <alignment horizontal="center" vertical="center" wrapText="1"/>
    </xf>
    <xf numFmtId="0" fontId="5" fillId="36" borderId="16" xfId="0" applyFont="1" applyFill="1" applyBorder="1" applyAlignment="1">
      <alignment horizontal="right" vertical="center"/>
    </xf>
    <xf numFmtId="0" fontId="5" fillId="36" borderId="11" xfId="0" applyFont="1" applyFill="1" applyBorder="1" applyAlignment="1">
      <alignment horizontal="right" vertical="center"/>
    </xf>
    <xf numFmtId="0" fontId="5" fillId="36" borderId="14" xfId="0" applyFont="1" applyFill="1" applyBorder="1" applyAlignment="1">
      <alignment horizontal="right" vertical="center"/>
    </xf>
    <xf numFmtId="3" fontId="57" fillId="0" borderId="13" xfId="0" applyNumberFormat="1" applyFont="1" applyBorder="1" applyAlignment="1">
      <alignment horizontal="center" vertical="center"/>
    </xf>
    <xf numFmtId="3" fontId="57" fillId="0" borderId="19" xfId="0" applyNumberFormat="1" applyFont="1" applyBorder="1" applyAlignment="1">
      <alignment horizontal="center" vertical="center"/>
    </xf>
    <xf numFmtId="3" fontId="57" fillId="0" borderId="15" xfId="0" applyNumberFormat="1" applyFont="1" applyBorder="1" applyAlignment="1">
      <alignment horizontal="center" vertical="center"/>
    </xf>
    <xf numFmtId="0" fontId="8" fillId="34" borderId="10" xfId="0" applyFont="1" applyFill="1" applyBorder="1" applyAlignment="1">
      <alignment horizontal="left" wrapText="1"/>
    </xf>
    <xf numFmtId="0" fontId="8" fillId="34" borderId="16" xfId="0" applyFont="1" applyFill="1" applyBorder="1" applyAlignment="1">
      <alignment horizontal="left" wrapText="1"/>
    </xf>
    <xf numFmtId="0" fontId="69" fillId="16" borderId="16" xfId="0" applyFont="1" applyFill="1" applyBorder="1" applyAlignment="1">
      <alignment horizontal="right"/>
    </xf>
    <xf numFmtId="0" fontId="69" fillId="16" borderId="11" xfId="0" applyFont="1" applyFill="1" applyBorder="1" applyAlignment="1">
      <alignment horizontal="right"/>
    </xf>
    <xf numFmtId="0" fontId="69" fillId="16" borderId="14" xfId="0" applyFont="1" applyFill="1" applyBorder="1" applyAlignment="1">
      <alignment horizontal="right"/>
    </xf>
    <xf numFmtId="0" fontId="57" fillId="34" borderId="16"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12" fillId="34" borderId="16" xfId="0" applyFont="1" applyFill="1" applyBorder="1" applyAlignment="1">
      <alignment horizontal="right"/>
    </xf>
    <xf numFmtId="0" fontId="12" fillId="34" borderId="11" xfId="0" applyFont="1" applyFill="1" applyBorder="1" applyAlignment="1">
      <alignment horizontal="right"/>
    </xf>
    <xf numFmtId="0" fontId="12" fillId="34" borderId="14" xfId="0" applyFont="1" applyFill="1" applyBorder="1" applyAlignment="1">
      <alignment horizontal="right"/>
    </xf>
    <xf numFmtId="0" fontId="69" fillId="16" borderId="16" xfId="0" applyFont="1" applyFill="1" applyBorder="1" applyAlignment="1">
      <alignment horizontal="right"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6" fillId="39" borderId="10" xfId="0" applyFont="1" applyFill="1" applyBorder="1" applyAlignment="1">
      <alignment horizontal="left" wrapText="1"/>
    </xf>
    <xf numFmtId="0" fontId="58" fillId="34" borderId="10" xfId="0" applyFont="1" applyFill="1" applyBorder="1" applyAlignment="1">
      <alignment horizontal="left" wrapText="1"/>
    </xf>
    <xf numFmtId="0" fontId="57" fillId="5" borderId="13" xfId="0" applyFont="1" applyFill="1" applyBorder="1" applyAlignment="1">
      <alignment horizontal="center" vertical="center" wrapText="1"/>
    </xf>
    <xf numFmtId="0" fontId="57" fillId="5" borderId="19" xfId="0" applyFont="1" applyFill="1" applyBorder="1" applyAlignment="1">
      <alignment horizontal="center" vertical="center" wrapText="1"/>
    </xf>
    <xf numFmtId="0" fontId="57" fillId="5" borderId="15"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5" fillId="38" borderId="16" xfId="0" applyFont="1" applyFill="1" applyBorder="1" applyAlignment="1">
      <alignment horizontal="right" vertical="center"/>
    </xf>
    <xf numFmtId="0" fontId="5" fillId="38" borderId="11" xfId="0" applyFont="1" applyFill="1" applyBorder="1" applyAlignment="1">
      <alignment horizontal="right" vertical="center"/>
    </xf>
    <xf numFmtId="0" fontId="5" fillId="38" borderId="14" xfId="0" applyFont="1" applyFill="1" applyBorder="1" applyAlignment="1">
      <alignment horizontal="right" vertical="center"/>
    </xf>
    <xf numFmtId="0" fontId="66" fillId="34" borderId="10" xfId="0" applyFont="1" applyFill="1" applyBorder="1" applyAlignment="1">
      <alignment horizontal="right" vertical="center"/>
    </xf>
    <xf numFmtId="0" fontId="57" fillId="0" borderId="10" xfId="0" applyFont="1" applyFill="1" applyBorder="1" applyAlignment="1">
      <alignment horizontal="left" vertical="center"/>
    </xf>
    <xf numFmtId="0" fontId="5" fillId="33" borderId="16"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4" xfId="0" applyFont="1" applyFill="1" applyBorder="1" applyAlignment="1">
      <alignment horizontal="right" vertical="center"/>
    </xf>
    <xf numFmtId="0" fontId="8" fillId="0" borderId="16" xfId="0" applyFont="1" applyBorder="1" applyAlignment="1">
      <alignment horizontal="left"/>
    </xf>
    <xf numFmtId="0" fontId="8" fillId="0" borderId="11" xfId="0" applyFont="1" applyBorder="1" applyAlignment="1">
      <alignment horizontal="left"/>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8" fillId="0" borderId="14" xfId="0" applyFont="1" applyBorder="1" applyAlignment="1">
      <alignment horizontal="left"/>
    </xf>
    <xf numFmtId="0" fontId="57" fillId="33" borderId="13" xfId="0" applyFont="1" applyFill="1" applyBorder="1" applyAlignment="1">
      <alignment horizontal="center" vertical="center"/>
    </xf>
    <xf numFmtId="0" fontId="57" fillId="33" borderId="19" xfId="0" applyFont="1" applyFill="1" applyBorder="1" applyAlignment="1">
      <alignment horizontal="center" vertical="center"/>
    </xf>
    <xf numFmtId="0" fontId="57" fillId="33" borderId="15" xfId="0" applyFont="1" applyFill="1" applyBorder="1" applyAlignment="1">
      <alignment horizontal="center" vertical="center"/>
    </xf>
    <xf numFmtId="0" fontId="8" fillId="34" borderId="11" xfId="0" applyFont="1" applyFill="1" applyBorder="1" applyAlignment="1">
      <alignment horizontal="left" wrapText="1"/>
    </xf>
    <xf numFmtId="0" fontId="59" fillId="0" borderId="19" xfId="0" applyFont="1" applyFill="1" applyBorder="1" applyAlignment="1">
      <alignment horizontal="center" vertical="top" wrapText="1"/>
    </xf>
    <xf numFmtId="0" fontId="0" fillId="0" borderId="15" xfId="0" applyFill="1" applyBorder="1" applyAlignment="1">
      <alignment horizontal="center" vertical="top" wrapText="1"/>
    </xf>
    <xf numFmtId="0" fontId="59" fillId="36" borderId="13" xfId="0" applyFont="1" applyFill="1" applyBorder="1" applyAlignment="1">
      <alignment horizontal="center" vertical="center" wrapText="1"/>
    </xf>
    <xf numFmtId="0" fontId="0" fillId="0" borderId="15" xfId="0" applyBorder="1" applyAlignment="1">
      <alignment horizontal="center" vertical="center" wrapText="1"/>
    </xf>
    <xf numFmtId="0" fontId="57" fillId="0" borderId="10" xfId="0" applyFont="1" applyBorder="1" applyAlignment="1">
      <alignment horizontal="center" vertical="center" wrapText="1"/>
    </xf>
    <xf numFmtId="0" fontId="70" fillId="34" borderId="16" xfId="0" applyFont="1" applyFill="1" applyBorder="1" applyAlignment="1">
      <alignment horizontal="right"/>
    </xf>
    <xf numFmtId="0" fontId="70" fillId="34" borderId="11" xfId="0" applyFont="1" applyFill="1" applyBorder="1" applyAlignment="1">
      <alignment horizontal="right"/>
    </xf>
    <xf numFmtId="0" fontId="70" fillId="34" borderId="14" xfId="0" applyFont="1" applyFill="1" applyBorder="1" applyAlignment="1">
      <alignment horizontal="right"/>
    </xf>
    <xf numFmtId="0" fontId="57" fillId="0" borderId="13"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12" fillId="4" borderId="16" xfId="0" applyFont="1" applyFill="1" applyBorder="1" applyAlignment="1">
      <alignment horizontal="right"/>
    </xf>
    <xf numFmtId="0" fontId="12" fillId="4" borderId="11" xfId="0" applyFont="1" applyFill="1" applyBorder="1" applyAlignment="1">
      <alignment horizontal="right"/>
    </xf>
    <xf numFmtId="0" fontId="12" fillId="4" borderId="14" xfId="0" applyFont="1" applyFill="1" applyBorder="1" applyAlignment="1">
      <alignment horizontal="right"/>
    </xf>
    <xf numFmtId="0" fontId="57" fillId="0" borderId="10" xfId="0" applyFont="1" applyBorder="1" applyAlignment="1">
      <alignment horizontal="left" vertical="center" wrapText="1"/>
    </xf>
    <xf numFmtId="0" fontId="57" fillId="0" borderId="10" xfId="0" applyFont="1" applyBorder="1" applyAlignment="1">
      <alignment horizontal="left" vertical="center" wrapText="1"/>
    </xf>
    <xf numFmtId="0" fontId="5" fillId="36" borderId="13" xfId="0" applyFont="1" applyFill="1" applyBorder="1" applyAlignment="1">
      <alignment horizontal="center" vertical="center"/>
    </xf>
    <xf numFmtId="0" fontId="5" fillId="36" borderId="19" xfId="0" applyFont="1" applyFill="1" applyBorder="1" applyAlignment="1">
      <alignment horizontal="center" vertical="center"/>
    </xf>
    <xf numFmtId="0" fontId="5" fillId="36" borderId="15" xfId="0" applyFont="1" applyFill="1" applyBorder="1" applyAlignment="1">
      <alignment horizontal="center" vertical="center"/>
    </xf>
  </cellXfs>
  <cellStyles count="48">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rmal 2" xfId="48"/>
    <cellStyle name="Nosaukums" xfId="49"/>
    <cellStyle name="Paskaidrojošs teksts" xfId="50"/>
    <cellStyle name="Pārbaudes šūna" xfId="51"/>
    <cellStyle name="Piezīme" xfId="52"/>
    <cellStyle name="Percent" xfId="53"/>
    <cellStyle name="Saistīta šūna" xfId="54"/>
    <cellStyle name="Slikts" xfId="55"/>
    <cellStyle name="Currency" xfId="56"/>
    <cellStyle name="Currency [0]" xfId="57"/>
    <cellStyle name="Virsraksts 1" xfId="58"/>
    <cellStyle name="Virsraksts 2" xfId="59"/>
    <cellStyle name="Virsraksts 3" xfId="60"/>
    <cellStyle name="Virsraksts 4"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Q246"/>
  <sheetViews>
    <sheetView tabSelected="1" zoomScale="70" zoomScaleNormal="70" zoomScalePageLayoutView="0" workbookViewId="0" topLeftCell="A1">
      <pane ySplit="5" topLeftCell="A152" activePane="bottomLeft" state="frozen"/>
      <selection pane="topLeft" activeCell="A1" sqref="A1"/>
      <selection pane="bottomLeft" activeCell="C155" sqref="C155"/>
    </sheetView>
  </sheetViews>
  <sheetFormatPr defaultColWidth="9.140625" defaultRowHeight="15"/>
  <cols>
    <col min="1" max="1" width="9.140625" style="6" customWidth="1"/>
    <col min="2" max="2" width="64.140625" style="6" customWidth="1"/>
    <col min="3" max="3" width="53.140625" style="2" customWidth="1"/>
    <col min="4" max="4" width="16.8515625" style="6" customWidth="1"/>
    <col min="5" max="5" width="14.7109375" style="6" customWidth="1"/>
    <col min="6" max="6" width="10.57421875" style="6" customWidth="1"/>
    <col min="7" max="7" width="14.8515625" style="17" customWidth="1"/>
    <col min="8" max="8" width="12.8515625" style="15" customWidth="1"/>
    <col min="9" max="9" width="11.7109375" style="15" customWidth="1"/>
    <col min="10" max="10" width="12.00390625" style="15" customWidth="1"/>
    <col min="11" max="11" width="11.00390625" style="15" customWidth="1"/>
    <col min="12" max="12" width="11.421875" style="15" customWidth="1"/>
    <col min="13" max="13" width="11.7109375" style="15" customWidth="1"/>
    <col min="14" max="14" width="11.8515625" style="15" customWidth="1"/>
    <col min="15" max="15" width="11.421875" style="15" customWidth="1"/>
    <col min="16" max="16" width="11.57421875" style="105" customWidth="1"/>
    <col min="17" max="17" width="13.140625" style="0" customWidth="1"/>
  </cols>
  <sheetData>
    <row r="2" spans="1:7" ht="18.75">
      <c r="A2" s="1"/>
      <c r="B2" s="149" t="s">
        <v>309</v>
      </c>
      <c r="D2" s="1"/>
      <c r="E2" s="1"/>
      <c r="F2" s="1"/>
      <c r="G2" s="15"/>
    </row>
    <row r="3" spans="1:7" ht="15">
      <c r="A3" s="1"/>
      <c r="B3" s="1"/>
      <c r="D3" s="1"/>
      <c r="E3" s="1"/>
      <c r="F3" s="1"/>
      <c r="G3" s="15"/>
    </row>
    <row r="4" spans="1:16" ht="25.5" customHeight="1">
      <c r="A4" s="211" t="s">
        <v>0</v>
      </c>
      <c r="B4" s="189" t="s">
        <v>1</v>
      </c>
      <c r="C4" s="189" t="s">
        <v>22</v>
      </c>
      <c r="D4" s="189" t="s">
        <v>75</v>
      </c>
      <c r="E4" s="189" t="s">
        <v>74</v>
      </c>
      <c r="F4" s="189" t="s">
        <v>17</v>
      </c>
      <c r="G4" s="190" t="s">
        <v>89</v>
      </c>
      <c r="H4" s="208" t="s">
        <v>88</v>
      </c>
      <c r="I4" s="209"/>
      <c r="J4" s="209"/>
      <c r="K4" s="209"/>
      <c r="L4" s="209"/>
      <c r="M4" s="209"/>
      <c r="N4" s="209"/>
      <c r="O4" s="210"/>
      <c r="P4" s="287" t="s">
        <v>207</v>
      </c>
    </row>
    <row r="5" spans="1:16" ht="63.75" customHeight="1">
      <c r="A5" s="211"/>
      <c r="B5" s="189"/>
      <c r="C5" s="189"/>
      <c r="D5" s="189"/>
      <c r="E5" s="189"/>
      <c r="F5" s="189"/>
      <c r="G5" s="190"/>
      <c r="H5" s="24">
        <v>2015</v>
      </c>
      <c r="I5" s="24">
        <v>2016</v>
      </c>
      <c r="J5" s="24">
        <v>2017</v>
      </c>
      <c r="K5" s="24">
        <v>2018</v>
      </c>
      <c r="L5" s="24">
        <v>2019</v>
      </c>
      <c r="M5" s="24">
        <v>2020</v>
      </c>
      <c r="N5" s="24">
        <v>2021</v>
      </c>
      <c r="O5" s="24">
        <v>2022</v>
      </c>
      <c r="P5" s="288"/>
    </row>
    <row r="6" spans="1:16" s="4" customFormat="1" ht="22.5" customHeight="1">
      <c r="A6" s="193" t="s">
        <v>16</v>
      </c>
      <c r="B6" s="194"/>
      <c r="C6" s="194"/>
      <c r="D6" s="194"/>
      <c r="E6" s="194"/>
      <c r="F6" s="194"/>
      <c r="G6" s="194"/>
      <c r="H6" s="194"/>
      <c r="I6" s="194"/>
      <c r="J6" s="194"/>
      <c r="K6" s="194"/>
      <c r="L6" s="194"/>
      <c r="M6" s="194"/>
      <c r="N6" s="194"/>
      <c r="O6" s="195"/>
      <c r="P6" s="285"/>
    </row>
    <row r="7" spans="1:16" s="4" customFormat="1" ht="36" customHeight="1">
      <c r="A7" s="196" t="s">
        <v>238</v>
      </c>
      <c r="B7" s="197"/>
      <c r="C7" s="197"/>
      <c r="D7" s="197"/>
      <c r="E7" s="197"/>
      <c r="F7" s="197"/>
      <c r="G7" s="197"/>
      <c r="H7" s="197"/>
      <c r="I7" s="197"/>
      <c r="J7" s="197"/>
      <c r="K7" s="197"/>
      <c r="L7" s="197"/>
      <c r="M7" s="197"/>
      <c r="N7" s="197"/>
      <c r="O7" s="198"/>
      <c r="P7" s="286"/>
    </row>
    <row r="8" spans="1:16" s="4" customFormat="1" ht="25.5" customHeight="1">
      <c r="A8" s="212" t="s">
        <v>19</v>
      </c>
      <c r="B8" s="199" t="s">
        <v>79</v>
      </c>
      <c r="C8" s="54" t="s">
        <v>220</v>
      </c>
      <c r="D8" s="3" t="s">
        <v>70</v>
      </c>
      <c r="E8" s="7" t="s">
        <v>93</v>
      </c>
      <c r="F8" s="19" t="s">
        <v>6</v>
      </c>
      <c r="G8" s="16">
        <f>SUM(I8:O8)</f>
        <v>55681</v>
      </c>
      <c r="H8" s="25"/>
      <c r="I8" s="25"/>
      <c r="J8" s="10">
        <v>55681</v>
      </c>
      <c r="K8" s="10"/>
      <c r="L8" s="25"/>
      <c r="M8" s="25"/>
      <c r="N8" s="25"/>
      <c r="O8" s="93"/>
      <c r="P8" s="26" t="s">
        <v>2</v>
      </c>
    </row>
    <row r="9" spans="1:16" s="4" customFormat="1" ht="188.25" customHeight="1">
      <c r="A9" s="212"/>
      <c r="B9" s="200"/>
      <c r="C9" s="142" t="s">
        <v>267</v>
      </c>
      <c r="D9" s="34" t="s">
        <v>37</v>
      </c>
      <c r="E9" s="143" t="s">
        <v>287</v>
      </c>
      <c r="F9" s="213" t="s">
        <v>10</v>
      </c>
      <c r="G9" s="10">
        <f>SUM(H9:O9)</f>
        <v>49388</v>
      </c>
      <c r="H9" s="113">
        <v>39988</v>
      </c>
      <c r="I9" s="113">
        <v>9400</v>
      </c>
      <c r="J9" s="59"/>
      <c r="K9" s="59"/>
      <c r="L9" s="59"/>
      <c r="M9" s="59"/>
      <c r="N9" s="59"/>
      <c r="O9" s="94"/>
      <c r="P9" s="26"/>
    </row>
    <row r="10" spans="1:16" s="4" customFormat="1" ht="108.75" customHeight="1">
      <c r="A10" s="212"/>
      <c r="B10" s="200"/>
      <c r="C10" s="54" t="s">
        <v>296</v>
      </c>
      <c r="D10" s="58" t="s">
        <v>70</v>
      </c>
      <c r="E10" s="168" t="s">
        <v>93</v>
      </c>
      <c r="F10" s="214"/>
      <c r="G10" s="42">
        <f>SUM(H10:O10)</f>
        <v>24266</v>
      </c>
      <c r="H10" s="60"/>
      <c r="I10" s="60"/>
      <c r="J10" s="42">
        <v>24266</v>
      </c>
      <c r="K10" s="25"/>
      <c r="L10" s="25"/>
      <c r="M10" s="25"/>
      <c r="N10" s="25"/>
      <c r="O10" s="93"/>
      <c r="P10" s="26" t="s">
        <v>2</v>
      </c>
    </row>
    <row r="11" spans="1:16" s="4" customFormat="1" ht="163.5" customHeight="1">
      <c r="A11" s="212"/>
      <c r="B11" s="201"/>
      <c r="C11" s="115" t="s">
        <v>139</v>
      </c>
      <c r="D11" s="3" t="s">
        <v>40</v>
      </c>
      <c r="E11" s="170"/>
      <c r="F11" s="215"/>
      <c r="G11" s="42">
        <f>SUM(H11:O11)</f>
        <v>42776</v>
      </c>
      <c r="H11" s="5"/>
      <c r="I11" s="5"/>
      <c r="J11" s="5">
        <v>42776</v>
      </c>
      <c r="K11" s="5"/>
      <c r="L11" s="5"/>
      <c r="M11" s="5"/>
      <c r="N11" s="5"/>
      <c r="O11" s="95"/>
      <c r="P11" s="26" t="s">
        <v>2</v>
      </c>
    </row>
    <row r="12" spans="1:16" s="4" customFormat="1" ht="15" customHeight="1">
      <c r="A12" s="165" t="s">
        <v>95</v>
      </c>
      <c r="B12" s="166"/>
      <c r="C12" s="166"/>
      <c r="D12" s="166"/>
      <c r="E12" s="166"/>
      <c r="F12" s="167"/>
      <c r="G12" s="5">
        <f>G8+G10+G11</f>
        <v>122723</v>
      </c>
      <c r="H12" s="131">
        <f aca="true" t="shared" si="0" ref="H12:O12">H8+H10+H11</f>
        <v>0</v>
      </c>
      <c r="I12" s="131">
        <f t="shared" si="0"/>
        <v>0</v>
      </c>
      <c r="J12" s="131">
        <f t="shared" si="0"/>
        <v>122723</v>
      </c>
      <c r="K12" s="131">
        <f t="shared" si="0"/>
        <v>0</v>
      </c>
      <c r="L12" s="131">
        <f t="shared" si="0"/>
        <v>0</v>
      </c>
      <c r="M12" s="131">
        <f t="shared" si="0"/>
        <v>0</v>
      </c>
      <c r="N12" s="131">
        <f t="shared" si="0"/>
        <v>0</v>
      </c>
      <c r="O12" s="131">
        <f t="shared" si="0"/>
        <v>0</v>
      </c>
      <c r="P12" s="26"/>
    </row>
    <row r="13" spans="1:16" s="4" customFormat="1" ht="15" customHeight="1">
      <c r="A13" s="216" t="s">
        <v>300</v>
      </c>
      <c r="B13" s="217"/>
      <c r="C13" s="217"/>
      <c r="D13" s="217"/>
      <c r="E13" s="217"/>
      <c r="F13" s="218"/>
      <c r="G13" s="5">
        <f>G9</f>
        <v>49388</v>
      </c>
      <c r="H13" s="131">
        <f aca="true" t="shared" si="1" ref="H13:O13">H9</f>
        <v>39988</v>
      </c>
      <c r="I13" s="131">
        <f t="shared" si="1"/>
        <v>9400</v>
      </c>
      <c r="J13" s="131">
        <f t="shared" si="1"/>
        <v>0</v>
      </c>
      <c r="K13" s="131">
        <f t="shared" si="1"/>
        <v>0</v>
      </c>
      <c r="L13" s="131">
        <f t="shared" si="1"/>
        <v>0</v>
      </c>
      <c r="M13" s="131">
        <f t="shared" si="1"/>
        <v>0</v>
      </c>
      <c r="N13" s="131">
        <f t="shared" si="1"/>
        <v>0</v>
      </c>
      <c r="O13" s="131">
        <f t="shared" si="1"/>
        <v>0</v>
      </c>
      <c r="P13" s="26"/>
    </row>
    <row r="14" spans="1:16" s="4" customFormat="1" ht="15" customHeight="1">
      <c r="A14" s="219" t="s">
        <v>97</v>
      </c>
      <c r="B14" s="220"/>
      <c r="C14" s="220"/>
      <c r="D14" s="220"/>
      <c r="E14" s="220"/>
      <c r="F14" s="221"/>
      <c r="G14" s="5">
        <f>G12+G13</f>
        <v>172111</v>
      </c>
      <c r="H14" s="131">
        <f aca="true" t="shared" si="2" ref="H14:O14">H12+H13</f>
        <v>39988</v>
      </c>
      <c r="I14" s="131">
        <f t="shared" si="2"/>
        <v>9400</v>
      </c>
      <c r="J14" s="131">
        <f t="shared" si="2"/>
        <v>122723</v>
      </c>
      <c r="K14" s="131">
        <f t="shared" si="2"/>
        <v>0</v>
      </c>
      <c r="L14" s="131">
        <f t="shared" si="2"/>
        <v>0</v>
      </c>
      <c r="M14" s="131">
        <f t="shared" si="2"/>
        <v>0</v>
      </c>
      <c r="N14" s="131">
        <f t="shared" si="2"/>
        <v>0</v>
      </c>
      <c r="O14" s="131">
        <f t="shared" si="2"/>
        <v>0</v>
      </c>
      <c r="P14" s="26"/>
    </row>
    <row r="15" spans="1:16" s="4" customFormat="1" ht="84.75" customHeight="1">
      <c r="A15" s="202" t="s">
        <v>20</v>
      </c>
      <c r="B15" s="199" t="s">
        <v>80</v>
      </c>
      <c r="C15" s="61" t="s">
        <v>255</v>
      </c>
      <c r="D15" s="88" t="s">
        <v>40</v>
      </c>
      <c r="E15" s="168" t="s">
        <v>93</v>
      </c>
      <c r="F15" s="45" t="s">
        <v>6</v>
      </c>
      <c r="G15" s="42">
        <f>SUM(H15:O15)</f>
        <v>100000</v>
      </c>
      <c r="H15" s="5"/>
      <c r="I15" s="5"/>
      <c r="J15" s="5"/>
      <c r="K15" s="5">
        <v>20000</v>
      </c>
      <c r="L15" s="5">
        <v>20000</v>
      </c>
      <c r="M15" s="5">
        <v>20000</v>
      </c>
      <c r="N15" s="5">
        <v>20000</v>
      </c>
      <c r="O15" s="95">
        <v>20000</v>
      </c>
      <c r="P15" s="26" t="s">
        <v>2</v>
      </c>
    </row>
    <row r="16" spans="1:16" s="4" customFormat="1" ht="82.5" customHeight="1">
      <c r="A16" s="204"/>
      <c r="B16" s="201"/>
      <c r="C16" s="61" t="s">
        <v>256</v>
      </c>
      <c r="D16" s="88" t="s">
        <v>40</v>
      </c>
      <c r="E16" s="170"/>
      <c r="F16" s="19" t="s">
        <v>10</v>
      </c>
      <c r="G16" s="42">
        <f>SUM(H16:O16)</f>
        <v>50000</v>
      </c>
      <c r="H16" s="5"/>
      <c r="I16" s="5"/>
      <c r="J16" s="5"/>
      <c r="K16" s="5">
        <v>10000</v>
      </c>
      <c r="L16" s="5">
        <v>10000</v>
      </c>
      <c r="M16" s="5">
        <v>10000</v>
      </c>
      <c r="N16" s="5">
        <v>10000</v>
      </c>
      <c r="O16" s="95">
        <v>10000</v>
      </c>
      <c r="P16" s="26" t="s">
        <v>2</v>
      </c>
    </row>
    <row r="17" spans="1:16" s="4" customFormat="1" ht="18" customHeight="1">
      <c r="A17" s="165" t="s">
        <v>98</v>
      </c>
      <c r="B17" s="166"/>
      <c r="C17" s="166"/>
      <c r="D17" s="166"/>
      <c r="E17" s="166"/>
      <c r="F17" s="167"/>
      <c r="G17" s="5">
        <f>G15+G16</f>
        <v>150000</v>
      </c>
      <c r="H17" s="131">
        <f aca="true" t="shared" si="3" ref="H17:O17">H15+H16</f>
        <v>0</v>
      </c>
      <c r="I17" s="131">
        <f t="shared" si="3"/>
        <v>0</v>
      </c>
      <c r="J17" s="131">
        <f t="shared" si="3"/>
        <v>0</v>
      </c>
      <c r="K17" s="131">
        <f t="shared" si="3"/>
        <v>30000</v>
      </c>
      <c r="L17" s="131">
        <f t="shared" si="3"/>
        <v>30000</v>
      </c>
      <c r="M17" s="131">
        <f t="shared" si="3"/>
        <v>30000</v>
      </c>
      <c r="N17" s="131">
        <f t="shared" si="3"/>
        <v>30000</v>
      </c>
      <c r="O17" s="131">
        <f t="shared" si="3"/>
        <v>30000</v>
      </c>
      <c r="P17" s="42"/>
    </row>
    <row r="18" spans="1:16" s="4" customFormat="1" ht="116.25" customHeight="1">
      <c r="A18" s="202" t="s">
        <v>21</v>
      </c>
      <c r="B18" s="199" t="s">
        <v>81</v>
      </c>
      <c r="C18" s="115" t="s">
        <v>312</v>
      </c>
      <c r="D18" s="157" t="s">
        <v>184</v>
      </c>
      <c r="E18" s="168" t="s">
        <v>93</v>
      </c>
      <c r="F18" s="157" t="s">
        <v>18</v>
      </c>
      <c r="G18" s="10">
        <f>SUM(I18:O18)</f>
        <v>27440</v>
      </c>
      <c r="H18" s="50"/>
      <c r="I18" s="10"/>
      <c r="J18" s="84">
        <v>13720</v>
      </c>
      <c r="K18" s="85">
        <v>13720</v>
      </c>
      <c r="L18" s="1"/>
      <c r="M18" s="5"/>
      <c r="N18" s="5"/>
      <c r="O18" s="95"/>
      <c r="P18" s="26" t="s">
        <v>2</v>
      </c>
    </row>
    <row r="19" spans="1:16" s="4" customFormat="1" ht="79.5" customHeight="1">
      <c r="A19" s="203"/>
      <c r="B19" s="200"/>
      <c r="C19" s="54" t="s">
        <v>137</v>
      </c>
      <c r="D19" s="158"/>
      <c r="E19" s="169"/>
      <c r="F19" s="158"/>
      <c r="G19" s="10">
        <f>SUM(I19:O19)</f>
        <v>21222</v>
      </c>
      <c r="H19" s="50"/>
      <c r="I19" s="10"/>
      <c r="J19" s="84">
        <v>21222</v>
      </c>
      <c r="K19" s="84"/>
      <c r="L19" s="10"/>
      <c r="M19" s="5"/>
      <c r="N19" s="5"/>
      <c r="O19" s="95"/>
      <c r="P19" s="26" t="s">
        <v>2</v>
      </c>
    </row>
    <row r="20" spans="1:16" s="4" customFormat="1" ht="168.75" customHeight="1">
      <c r="A20" s="203"/>
      <c r="B20" s="200"/>
      <c r="C20" s="54" t="s">
        <v>137</v>
      </c>
      <c r="D20" s="158"/>
      <c r="E20" s="169"/>
      <c r="F20" s="158"/>
      <c r="G20" s="10">
        <f>SUM(I20:O20)</f>
        <v>50262</v>
      </c>
      <c r="H20" s="50"/>
      <c r="I20" s="10"/>
      <c r="J20" s="84">
        <v>16754</v>
      </c>
      <c r="K20" s="84">
        <v>33508</v>
      </c>
      <c r="L20" s="73"/>
      <c r="M20" s="73"/>
      <c r="N20" s="5"/>
      <c r="O20" s="95"/>
      <c r="P20" s="26" t="s">
        <v>2</v>
      </c>
    </row>
    <row r="21" spans="1:16" s="4" customFormat="1" ht="196.5" customHeight="1">
      <c r="A21" s="203"/>
      <c r="B21" s="200"/>
      <c r="C21" s="54" t="s">
        <v>221</v>
      </c>
      <c r="D21" s="158"/>
      <c r="E21" s="169"/>
      <c r="F21" s="158"/>
      <c r="G21" s="10">
        <f>SUM(I21:O21)</f>
        <v>30596</v>
      </c>
      <c r="H21" s="50"/>
      <c r="I21" s="10"/>
      <c r="J21" s="10"/>
      <c r="K21" s="10"/>
      <c r="L21" s="73">
        <v>30596</v>
      </c>
      <c r="M21" s="73"/>
      <c r="N21" s="5"/>
      <c r="O21" s="95"/>
      <c r="P21" s="26" t="s">
        <v>2</v>
      </c>
    </row>
    <row r="22" spans="1:16" s="4" customFormat="1" ht="59.25" customHeight="1">
      <c r="A22" s="204"/>
      <c r="B22" s="201"/>
      <c r="C22" s="54" t="s">
        <v>138</v>
      </c>
      <c r="D22" s="159"/>
      <c r="E22" s="170"/>
      <c r="F22" s="159"/>
      <c r="G22" s="10">
        <f>SUM(H22:O22)</f>
        <v>25920</v>
      </c>
      <c r="H22" s="50"/>
      <c r="I22" s="10"/>
      <c r="J22" s="10"/>
      <c r="K22" s="10"/>
      <c r="L22" s="73"/>
      <c r="M22" s="73">
        <v>25920</v>
      </c>
      <c r="N22" s="5"/>
      <c r="O22" s="95"/>
      <c r="P22" s="26" t="s">
        <v>2</v>
      </c>
    </row>
    <row r="23" spans="1:16" s="4" customFormat="1" ht="20.25" customHeight="1">
      <c r="A23" s="165" t="s">
        <v>101</v>
      </c>
      <c r="B23" s="166"/>
      <c r="C23" s="166"/>
      <c r="D23" s="166"/>
      <c r="E23" s="166"/>
      <c r="F23" s="167"/>
      <c r="G23" s="42">
        <f>G18+G19+G20+G21+G22</f>
        <v>155440</v>
      </c>
      <c r="H23" s="42">
        <f aca="true" t="shared" si="4" ref="H23:O23">H18+H19+H20+H21+H22</f>
        <v>0</v>
      </c>
      <c r="I23" s="42">
        <f t="shared" si="4"/>
        <v>0</v>
      </c>
      <c r="J23" s="42">
        <f t="shared" si="4"/>
        <v>51696</v>
      </c>
      <c r="K23" s="42">
        <f t="shared" si="4"/>
        <v>47228</v>
      </c>
      <c r="L23" s="42">
        <f t="shared" si="4"/>
        <v>30596</v>
      </c>
      <c r="M23" s="42">
        <f t="shared" si="4"/>
        <v>25920</v>
      </c>
      <c r="N23" s="42">
        <f t="shared" si="4"/>
        <v>0</v>
      </c>
      <c r="O23" s="42">
        <f t="shared" si="4"/>
        <v>0</v>
      </c>
      <c r="P23" s="42"/>
    </row>
    <row r="24" spans="1:16" s="4" customFormat="1" ht="131.25" customHeight="1">
      <c r="A24" s="205" t="s">
        <v>23</v>
      </c>
      <c r="B24" s="199" t="s">
        <v>4</v>
      </c>
      <c r="C24" s="54" t="s">
        <v>222</v>
      </c>
      <c r="D24" s="13" t="s">
        <v>196</v>
      </c>
      <c r="E24" s="168" t="s">
        <v>93</v>
      </c>
      <c r="F24" s="19" t="s">
        <v>6</v>
      </c>
      <c r="G24" s="42">
        <f>SUM(H24:O24)</f>
        <v>288000</v>
      </c>
      <c r="H24" s="30"/>
      <c r="I24" s="27"/>
      <c r="J24" s="16">
        <v>144000</v>
      </c>
      <c r="K24" s="16">
        <v>144000</v>
      </c>
      <c r="L24" s="27"/>
      <c r="M24" s="27"/>
      <c r="N24" s="27"/>
      <c r="O24" s="97"/>
      <c r="P24" s="26" t="s">
        <v>2</v>
      </c>
    </row>
    <row r="25" spans="1:16" s="4" customFormat="1" ht="104.25" customHeight="1">
      <c r="A25" s="206"/>
      <c r="B25" s="200"/>
      <c r="C25" s="55" t="s">
        <v>140</v>
      </c>
      <c r="D25" s="13" t="s">
        <v>197</v>
      </c>
      <c r="E25" s="169"/>
      <c r="F25" s="19" t="s">
        <v>29</v>
      </c>
      <c r="G25" s="42">
        <f>SUM(H25:O25)</f>
        <v>191750</v>
      </c>
      <c r="H25" s="30"/>
      <c r="I25" s="27"/>
      <c r="J25" s="27"/>
      <c r="K25" s="27"/>
      <c r="L25" s="27"/>
      <c r="M25" s="44">
        <v>31250</v>
      </c>
      <c r="N25" s="44">
        <v>111500</v>
      </c>
      <c r="O25" s="98">
        <v>49000</v>
      </c>
      <c r="P25" s="26" t="s">
        <v>2</v>
      </c>
    </row>
    <row r="26" spans="1:16" s="4" customFormat="1" ht="54.75" customHeight="1">
      <c r="A26" s="206"/>
      <c r="B26" s="200"/>
      <c r="C26" s="63" t="s">
        <v>223</v>
      </c>
      <c r="D26" s="13" t="s">
        <v>70</v>
      </c>
      <c r="E26" s="170"/>
      <c r="F26" s="16" t="s">
        <v>10</v>
      </c>
      <c r="G26" s="42">
        <f>SUM(H26:O26)</f>
        <v>64000</v>
      </c>
      <c r="H26" s="89"/>
      <c r="I26" s="89"/>
      <c r="J26" s="73">
        <v>32000</v>
      </c>
      <c r="K26" s="89">
        <v>32000</v>
      </c>
      <c r="L26" s="89"/>
      <c r="M26" s="89"/>
      <c r="N26" s="18"/>
      <c r="O26" s="99"/>
      <c r="P26" s="26" t="s">
        <v>2</v>
      </c>
    </row>
    <row r="27" spans="1:16" s="4" customFormat="1" ht="252" customHeight="1">
      <c r="A27" s="207"/>
      <c r="B27" s="201"/>
      <c r="C27" s="57" t="s">
        <v>266</v>
      </c>
      <c r="D27" s="13" t="s">
        <v>46</v>
      </c>
      <c r="E27" s="143" t="s">
        <v>287</v>
      </c>
      <c r="F27" s="16" t="s">
        <v>10</v>
      </c>
      <c r="G27" s="10">
        <f>SUM(H27:O27)</f>
        <v>79000</v>
      </c>
      <c r="H27" s="35">
        <v>71500</v>
      </c>
      <c r="I27" s="35">
        <v>7500</v>
      </c>
      <c r="J27" s="18"/>
      <c r="K27" s="18"/>
      <c r="L27" s="18"/>
      <c r="M27" s="18"/>
      <c r="N27" s="18"/>
      <c r="O27" s="99"/>
      <c r="P27" s="26"/>
    </row>
    <row r="28" spans="1:16" s="4" customFormat="1" ht="18" customHeight="1">
      <c r="A28" s="165" t="s">
        <v>103</v>
      </c>
      <c r="B28" s="166"/>
      <c r="C28" s="166"/>
      <c r="D28" s="166"/>
      <c r="E28" s="166"/>
      <c r="F28" s="167"/>
      <c r="G28" s="42">
        <f>G24+G25+G26</f>
        <v>543750</v>
      </c>
      <c r="H28" s="42">
        <f aca="true" t="shared" si="5" ref="H28:O28">H24+H25+H26</f>
        <v>0</v>
      </c>
      <c r="I28" s="42">
        <f t="shared" si="5"/>
        <v>0</v>
      </c>
      <c r="J28" s="42">
        <f t="shared" si="5"/>
        <v>176000</v>
      </c>
      <c r="K28" s="42">
        <f t="shared" si="5"/>
        <v>176000</v>
      </c>
      <c r="L28" s="42">
        <f t="shared" si="5"/>
        <v>0</v>
      </c>
      <c r="M28" s="42">
        <f t="shared" si="5"/>
        <v>31250</v>
      </c>
      <c r="N28" s="42">
        <f t="shared" si="5"/>
        <v>111500</v>
      </c>
      <c r="O28" s="42">
        <f t="shared" si="5"/>
        <v>49000</v>
      </c>
      <c r="P28" s="42">
        <f>SUM(L28:O28)</f>
        <v>191750</v>
      </c>
    </row>
    <row r="29" spans="1:16" s="4" customFormat="1" ht="19.5" customHeight="1">
      <c r="A29" s="216" t="s">
        <v>301</v>
      </c>
      <c r="B29" s="217"/>
      <c r="C29" s="217"/>
      <c r="D29" s="217"/>
      <c r="E29" s="217"/>
      <c r="F29" s="218"/>
      <c r="G29" s="42">
        <f>G27</f>
        <v>79000</v>
      </c>
      <c r="H29" s="42">
        <f aca="true" t="shared" si="6" ref="H29:O29">H27</f>
        <v>71500</v>
      </c>
      <c r="I29" s="42">
        <f t="shared" si="6"/>
        <v>7500</v>
      </c>
      <c r="J29" s="42">
        <f t="shared" si="6"/>
        <v>0</v>
      </c>
      <c r="K29" s="42">
        <f t="shared" si="6"/>
        <v>0</v>
      </c>
      <c r="L29" s="42">
        <f t="shared" si="6"/>
        <v>0</v>
      </c>
      <c r="M29" s="42">
        <f t="shared" si="6"/>
        <v>0</v>
      </c>
      <c r="N29" s="42">
        <f t="shared" si="6"/>
        <v>0</v>
      </c>
      <c r="O29" s="42">
        <f t="shared" si="6"/>
        <v>0</v>
      </c>
      <c r="P29" s="42"/>
    </row>
    <row r="30" spans="1:16" s="4" customFormat="1" ht="18" customHeight="1">
      <c r="A30" s="219" t="s">
        <v>105</v>
      </c>
      <c r="B30" s="220"/>
      <c r="C30" s="220"/>
      <c r="D30" s="220"/>
      <c r="E30" s="220"/>
      <c r="F30" s="221"/>
      <c r="G30" s="42">
        <f>G28+G29</f>
        <v>622750</v>
      </c>
      <c r="H30" s="42">
        <f aca="true" t="shared" si="7" ref="H30:O30">H28+H29</f>
        <v>71500</v>
      </c>
      <c r="I30" s="42">
        <f t="shared" si="7"/>
        <v>7500</v>
      </c>
      <c r="J30" s="42">
        <f t="shared" si="7"/>
        <v>176000</v>
      </c>
      <c r="K30" s="42">
        <f t="shared" si="7"/>
        <v>176000</v>
      </c>
      <c r="L30" s="42">
        <f t="shared" si="7"/>
        <v>0</v>
      </c>
      <c r="M30" s="42">
        <f t="shared" si="7"/>
        <v>31250</v>
      </c>
      <c r="N30" s="42">
        <f t="shared" si="7"/>
        <v>111500</v>
      </c>
      <c r="O30" s="42">
        <f t="shared" si="7"/>
        <v>49000</v>
      </c>
      <c r="P30" s="42">
        <f>SUM(L30:O30)</f>
        <v>191750</v>
      </c>
    </row>
    <row r="31" spans="1:16" s="4" customFormat="1" ht="39" customHeight="1">
      <c r="A31" s="205" t="s">
        <v>24</v>
      </c>
      <c r="B31" s="199" t="s">
        <v>82</v>
      </c>
      <c r="C31" s="54" t="s">
        <v>257</v>
      </c>
      <c r="D31" s="13" t="s">
        <v>141</v>
      </c>
      <c r="E31" s="168" t="s">
        <v>93</v>
      </c>
      <c r="F31" s="19" t="s">
        <v>29</v>
      </c>
      <c r="G31" s="5">
        <f aca="true" t="shared" si="8" ref="G31:G36">SUM(H31:O31)</f>
        <v>100000</v>
      </c>
      <c r="H31" s="5"/>
      <c r="I31" s="5"/>
      <c r="J31" s="5"/>
      <c r="K31" s="5">
        <v>50000</v>
      </c>
      <c r="L31" s="5"/>
      <c r="M31" s="5">
        <v>50000</v>
      </c>
      <c r="N31" s="5"/>
      <c r="O31" s="95"/>
      <c r="P31" s="26" t="s">
        <v>2</v>
      </c>
    </row>
    <row r="32" spans="1:16" s="4" customFormat="1" ht="21" customHeight="1">
      <c r="A32" s="206"/>
      <c r="B32" s="200"/>
      <c r="C32" s="54" t="s">
        <v>83</v>
      </c>
      <c r="D32" s="13" t="s">
        <v>5</v>
      </c>
      <c r="E32" s="169"/>
      <c r="F32" s="157" t="s">
        <v>6</v>
      </c>
      <c r="G32" s="5">
        <f t="shared" si="8"/>
        <v>37500</v>
      </c>
      <c r="H32" s="5"/>
      <c r="I32" s="5"/>
      <c r="J32" s="5"/>
      <c r="K32" s="5">
        <v>37500</v>
      </c>
      <c r="L32" s="52"/>
      <c r="M32" s="52"/>
      <c r="N32" s="5"/>
      <c r="O32" s="95"/>
      <c r="P32" s="26" t="s">
        <v>2</v>
      </c>
    </row>
    <row r="33" spans="1:16" s="4" customFormat="1" ht="66.75" customHeight="1">
      <c r="A33" s="206"/>
      <c r="B33" s="200"/>
      <c r="C33" s="54" t="s">
        <v>192</v>
      </c>
      <c r="D33" s="13" t="s">
        <v>136</v>
      </c>
      <c r="E33" s="169"/>
      <c r="F33" s="158"/>
      <c r="G33" s="5">
        <f t="shared" si="8"/>
        <v>30000</v>
      </c>
      <c r="H33" s="5"/>
      <c r="I33" s="73"/>
      <c r="J33" s="73">
        <v>15000</v>
      </c>
      <c r="K33" s="73">
        <v>3000</v>
      </c>
      <c r="L33" s="73">
        <v>3000</v>
      </c>
      <c r="M33" s="73">
        <v>3000</v>
      </c>
      <c r="N33" s="73">
        <v>3000</v>
      </c>
      <c r="O33" s="100">
        <v>3000</v>
      </c>
      <c r="P33" s="26" t="s">
        <v>2</v>
      </c>
    </row>
    <row r="34" spans="1:16" s="4" customFormat="1" ht="45.75" customHeight="1">
      <c r="A34" s="206"/>
      <c r="B34" s="200"/>
      <c r="C34" s="54" t="s">
        <v>84</v>
      </c>
      <c r="D34" s="13" t="s">
        <v>198</v>
      </c>
      <c r="E34" s="169"/>
      <c r="F34" s="158"/>
      <c r="G34" s="5">
        <f t="shared" si="8"/>
        <v>60000</v>
      </c>
      <c r="H34" s="5"/>
      <c r="I34" s="73"/>
      <c r="J34" s="73"/>
      <c r="K34" s="73">
        <v>30000</v>
      </c>
      <c r="L34" s="73">
        <v>30000</v>
      </c>
      <c r="M34" s="73"/>
      <c r="N34" s="73"/>
      <c r="O34" s="100"/>
      <c r="P34" s="26" t="s">
        <v>2</v>
      </c>
    </row>
    <row r="35" spans="1:16" s="4" customFormat="1" ht="45.75" customHeight="1">
      <c r="A35" s="206"/>
      <c r="B35" s="200"/>
      <c r="C35" s="54" t="s">
        <v>224</v>
      </c>
      <c r="D35" s="13" t="s">
        <v>41</v>
      </c>
      <c r="E35" s="169"/>
      <c r="F35" s="159"/>
      <c r="G35" s="42">
        <f t="shared" si="8"/>
        <v>369000</v>
      </c>
      <c r="H35" s="42"/>
      <c r="I35" s="42"/>
      <c r="J35" s="42">
        <v>61500</v>
      </c>
      <c r="K35" s="42">
        <v>61500</v>
      </c>
      <c r="L35" s="42">
        <v>61500</v>
      </c>
      <c r="M35" s="42">
        <v>61500</v>
      </c>
      <c r="N35" s="42">
        <v>61500</v>
      </c>
      <c r="O35" s="96">
        <v>61500</v>
      </c>
      <c r="P35" s="106" t="s">
        <v>181</v>
      </c>
    </row>
    <row r="36" spans="1:16" s="4" customFormat="1" ht="27.75" customHeight="1">
      <c r="A36" s="207"/>
      <c r="B36" s="201"/>
      <c r="C36" s="54" t="s">
        <v>85</v>
      </c>
      <c r="D36" s="13" t="s">
        <v>5</v>
      </c>
      <c r="E36" s="170"/>
      <c r="F36" s="19" t="s">
        <v>10</v>
      </c>
      <c r="G36" s="5">
        <f t="shared" si="8"/>
        <v>40000</v>
      </c>
      <c r="H36" s="5"/>
      <c r="I36" s="5"/>
      <c r="J36" s="5"/>
      <c r="K36" s="5">
        <v>40000</v>
      </c>
      <c r="L36" s="5"/>
      <c r="M36" s="5"/>
      <c r="N36" s="5"/>
      <c r="O36" s="95"/>
      <c r="P36" s="26" t="s">
        <v>2</v>
      </c>
    </row>
    <row r="37" spans="1:16" s="4" customFormat="1" ht="19.5" customHeight="1">
      <c r="A37" s="165" t="s">
        <v>106</v>
      </c>
      <c r="B37" s="166"/>
      <c r="C37" s="166"/>
      <c r="D37" s="166"/>
      <c r="E37" s="166"/>
      <c r="F37" s="167"/>
      <c r="G37" s="5">
        <f>G31+G32+G33+G34+G35+G36</f>
        <v>636500</v>
      </c>
      <c r="H37" s="131">
        <f aca="true" t="shared" si="9" ref="H37:O37">H31+H32+H33+H34+H35+H36</f>
        <v>0</v>
      </c>
      <c r="I37" s="131">
        <f t="shared" si="9"/>
        <v>0</v>
      </c>
      <c r="J37" s="131">
        <f t="shared" si="9"/>
        <v>76500</v>
      </c>
      <c r="K37" s="131">
        <f t="shared" si="9"/>
        <v>222000</v>
      </c>
      <c r="L37" s="131">
        <f t="shared" si="9"/>
        <v>94500</v>
      </c>
      <c r="M37" s="131">
        <f t="shared" si="9"/>
        <v>114500</v>
      </c>
      <c r="N37" s="131">
        <f t="shared" si="9"/>
        <v>64500</v>
      </c>
      <c r="O37" s="131">
        <f t="shared" si="9"/>
        <v>64500</v>
      </c>
      <c r="P37" s="42"/>
    </row>
    <row r="38" spans="1:16" s="4" customFormat="1" ht="19.5" customHeight="1">
      <c r="A38" s="171" t="s">
        <v>107</v>
      </c>
      <c r="B38" s="171"/>
      <c r="C38" s="171"/>
      <c r="D38" s="171"/>
      <c r="E38" s="171"/>
      <c r="F38" s="171"/>
      <c r="G38" s="51">
        <f>G12+G17+G23+G28+G37</f>
        <v>1608413</v>
      </c>
      <c r="H38" s="51">
        <f aca="true" t="shared" si="10" ref="H38:O38">H12+H17+H23+H28+H37</f>
        <v>0</v>
      </c>
      <c r="I38" s="51">
        <f t="shared" si="10"/>
        <v>0</v>
      </c>
      <c r="J38" s="51">
        <f t="shared" si="10"/>
        <v>426919</v>
      </c>
      <c r="K38" s="51">
        <f t="shared" si="10"/>
        <v>475228</v>
      </c>
      <c r="L38" s="51">
        <f t="shared" si="10"/>
        <v>155096</v>
      </c>
      <c r="M38" s="51">
        <f t="shared" si="10"/>
        <v>201670</v>
      </c>
      <c r="N38" s="51">
        <f t="shared" si="10"/>
        <v>206000</v>
      </c>
      <c r="O38" s="51">
        <f t="shared" si="10"/>
        <v>143500</v>
      </c>
      <c r="P38" s="5"/>
    </row>
    <row r="39" spans="1:16" s="4" customFormat="1" ht="19.5" customHeight="1">
      <c r="A39" s="160" t="s">
        <v>108</v>
      </c>
      <c r="B39" s="161"/>
      <c r="C39" s="161"/>
      <c r="D39" s="161"/>
      <c r="E39" s="161"/>
      <c r="F39" s="162"/>
      <c r="G39" s="51">
        <f>G13+G29</f>
        <v>128388</v>
      </c>
      <c r="H39" s="51">
        <f aca="true" t="shared" si="11" ref="H39:O39">H13+H29</f>
        <v>111488</v>
      </c>
      <c r="I39" s="51">
        <f t="shared" si="11"/>
        <v>16900</v>
      </c>
      <c r="J39" s="51">
        <f t="shared" si="11"/>
        <v>0</v>
      </c>
      <c r="K39" s="51">
        <f t="shared" si="11"/>
        <v>0</v>
      </c>
      <c r="L39" s="51">
        <f t="shared" si="11"/>
        <v>0</v>
      </c>
      <c r="M39" s="51">
        <f t="shared" si="11"/>
        <v>0</v>
      </c>
      <c r="N39" s="51">
        <f t="shared" si="11"/>
        <v>0</v>
      </c>
      <c r="O39" s="51">
        <f t="shared" si="11"/>
        <v>0</v>
      </c>
      <c r="P39" s="107"/>
    </row>
    <row r="40" spans="1:16" s="4" customFormat="1" ht="19.5" customHeight="1">
      <c r="A40" s="171" t="s">
        <v>109</v>
      </c>
      <c r="B40" s="171"/>
      <c r="C40" s="171"/>
      <c r="D40" s="171"/>
      <c r="E40" s="171"/>
      <c r="F40" s="171"/>
      <c r="G40" s="51">
        <f>G38+G39</f>
        <v>1736801</v>
      </c>
      <c r="H40" s="51">
        <f aca="true" t="shared" si="12" ref="H40:O40">H38+H39</f>
        <v>111488</v>
      </c>
      <c r="I40" s="51">
        <f t="shared" si="12"/>
        <v>16900</v>
      </c>
      <c r="J40" s="51">
        <f t="shared" si="12"/>
        <v>426919</v>
      </c>
      <c r="K40" s="51">
        <f t="shared" si="12"/>
        <v>475228</v>
      </c>
      <c r="L40" s="51">
        <f t="shared" si="12"/>
        <v>155096</v>
      </c>
      <c r="M40" s="51">
        <f t="shared" si="12"/>
        <v>201670</v>
      </c>
      <c r="N40" s="51">
        <f t="shared" si="12"/>
        <v>206000</v>
      </c>
      <c r="O40" s="51">
        <f t="shared" si="12"/>
        <v>143500</v>
      </c>
      <c r="P40" s="42"/>
    </row>
    <row r="41" spans="1:16" s="4" customFormat="1" ht="49.5" customHeight="1">
      <c r="A41" s="275" t="s">
        <v>217</v>
      </c>
      <c r="B41" s="276"/>
      <c r="C41" s="276"/>
      <c r="D41" s="276"/>
      <c r="E41" s="276"/>
      <c r="F41" s="276"/>
      <c r="G41" s="276"/>
      <c r="H41" s="276"/>
      <c r="I41" s="276"/>
      <c r="J41" s="276"/>
      <c r="K41" s="276"/>
      <c r="L41" s="276"/>
      <c r="M41" s="276"/>
      <c r="N41" s="276"/>
      <c r="O41" s="276"/>
      <c r="P41" s="107"/>
    </row>
    <row r="42" spans="1:16" s="4" customFormat="1" ht="52.5" customHeight="1">
      <c r="A42" s="205" t="s">
        <v>19</v>
      </c>
      <c r="B42" s="199" t="s">
        <v>31</v>
      </c>
      <c r="C42" s="54" t="s">
        <v>86</v>
      </c>
      <c r="D42" s="277" t="s">
        <v>199</v>
      </c>
      <c r="E42" s="281" t="s">
        <v>93</v>
      </c>
      <c r="F42" s="157" t="s">
        <v>6</v>
      </c>
      <c r="G42" s="5">
        <f aca="true" t="shared" si="13" ref="G42:G47">SUM(I42:O42)</f>
        <v>30000</v>
      </c>
      <c r="H42" s="5"/>
      <c r="I42" s="5"/>
      <c r="J42" s="5">
        <v>30000</v>
      </c>
      <c r="K42" s="5"/>
      <c r="L42" s="5"/>
      <c r="M42" s="5"/>
      <c r="N42" s="5"/>
      <c r="O42" s="95"/>
      <c r="P42" s="26" t="s">
        <v>2</v>
      </c>
    </row>
    <row r="43" spans="1:16" s="4" customFormat="1" ht="117" customHeight="1">
      <c r="A43" s="206"/>
      <c r="B43" s="200"/>
      <c r="C43" s="54" t="s">
        <v>269</v>
      </c>
      <c r="D43" s="278"/>
      <c r="E43" s="282"/>
      <c r="F43" s="158"/>
      <c r="G43" s="73">
        <f t="shared" si="13"/>
        <v>60000</v>
      </c>
      <c r="H43" s="73"/>
      <c r="I43" s="73"/>
      <c r="J43" s="73">
        <v>30000</v>
      </c>
      <c r="K43" s="73">
        <v>30000</v>
      </c>
      <c r="L43" s="73"/>
      <c r="M43" s="73"/>
      <c r="N43" s="73"/>
      <c r="O43" s="100"/>
      <c r="P43" s="26" t="s">
        <v>2</v>
      </c>
    </row>
    <row r="44" spans="1:16" s="4" customFormat="1" ht="121.5" customHeight="1">
      <c r="A44" s="206"/>
      <c r="B44" s="200"/>
      <c r="C44" s="54" t="s">
        <v>270</v>
      </c>
      <c r="D44" s="278"/>
      <c r="E44" s="282"/>
      <c r="F44" s="158"/>
      <c r="G44" s="73">
        <f t="shared" si="13"/>
        <v>60000</v>
      </c>
      <c r="H44" s="73"/>
      <c r="I44" s="73"/>
      <c r="J44" s="73">
        <v>30000</v>
      </c>
      <c r="K44" s="73">
        <v>30000</v>
      </c>
      <c r="L44" s="73"/>
      <c r="M44" s="73"/>
      <c r="N44" s="73"/>
      <c r="O44" s="100"/>
      <c r="P44" s="26" t="s">
        <v>2</v>
      </c>
    </row>
    <row r="45" spans="1:16" s="4" customFormat="1" ht="119.25" customHeight="1">
      <c r="A45" s="206"/>
      <c r="B45" s="200"/>
      <c r="C45" s="54" t="s">
        <v>271</v>
      </c>
      <c r="D45" s="278"/>
      <c r="E45" s="282"/>
      <c r="F45" s="158"/>
      <c r="G45" s="73">
        <f t="shared" si="13"/>
        <v>60000</v>
      </c>
      <c r="H45" s="73"/>
      <c r="I45" s="73"/>
      <c r="J45" s="73">
        <v>30000</v>
      </c>
      <c r="K45" s="73">
        <v>30000</v>
      </c>
      <c r="L45" s="73"/>
      <c r="M45" s="73"/>
      <c r="N45" s="73"/>
      <c r="O45" s="100"/>
      <c r="P45" s="26" t="s">
        <v>2</v>
      </c>
    </row>
    <row r="46" spans="1:16" s="4" customFormat="1" ht="67.5" customHeight="1">
      <c r="A46" s="206"/>
      <c r="B46" s="200"/>
      <c r="C46" s="115" t="s">
        <v>295</v>
      </c>
      <c r="D46" s="278"/>
      <c r="E46" s="282"/>
      <c r="F46" s="159"/>
      <c r="G46" s="73">
        <f t="shared" si="13"/>
        <v>50000</v>
      </c>
      <c r="H46" s="73"/>
      <c r="I46" s="73"/>
      <c r="J46" s="73">
        <v>50000</v>
      </c>
      <c r="K46" s="73"/>
      <c r="L46" s="73"/>
      <c r="M46" s="73"/>
      <c r="N46" s="73"/>
      <c r="O46" s="100"/>
      <c r="P46" s="26" t="s">
        <v>2</v>
      </c>
    </row>
    <row r="47" spans="1:16" s="4" customFormat="1" ht="90.75" customHeight="1">
      <c r="A47" s="207"/>
      <c r="B47" s="201"/>
      <c r="C47" s="54" t="s">
        <v>297</v>
      </c>
      <c r="D47" s="279"/>
      <c r="E47" s="283"/>
      <c r="F47" s="19" t="s">
        <v>10</v>
      </c>
      <c r="G47" s="5">
        <f t="shared" si="13"/>
        <v>17920</v>
      </c>
      <c r="H47" s="5"/>
      <c r="I47" s="5"/>
      <c r="J47" s="5">
        <v>17920</v>
      </c>
      <c r="K47" s="5"/>
      <c r="L47" s="5"/>
      <c r="M47" s="5"/>
      <c r="N47" s="5"/>
      <c r="O47" s="95"/>
      <c r="P47" s="26" t="s">
        <v>2</v>
      </c>
    </row>
    <row r="48" spans="1:16" s="4" customFormat="1" ht="20.25" customHeight="1">
      <c r="A48" s="165" t="s">
        <v>95</v>
      </c>
      <c r="B48" s="166"/>
      <c r="C48" s="166"/>
      <c r="D48" s="166"/>
      <c r="E48" s="166"/>
      <c r="F48" s="167"/>
      <c r="G48" s="5">
        <f>G42+G43+G44+G45+G46+G47</f>
        <v>277920</v>
      </c>
      <c r="H48" s="131">
        <f aca="true" t="shared" si="14" ref="H48:O48">H42+H43+H44+H45+H46+H47</f>
        <v>0</v>
      </c>
      <c r="I48" s="131">
        <f t="shared" si="14"/>
        <v>0</v>
      </c>
      <c r="J48" s="131">
        <f t="shared" si="14"/>
        <v>187920</v>
      </c>
      <c r="K48" s="131">
        <f t="shared" si="14"/>
        <v>90000</v>
      </c>
      <c r="L48" s="131">
        <f t="shared" si="14"/>
        <v>0</v>
      </c>
      <c r="M48" s="131">
        <f t="shared" si="14"/>
        <v>0</v>
      </c>
      <c r="N48" s="131">
        <f t="shared" si="14"/>
        <v>0</v>
      </c>
      <c r="O48" s="131">
        <f t="shared" si="14"/>
        <v>0</v>
      </c>
      <c r="P48" s="107"/>
    </row>
    <row r="49" spans="1:16" s="4" customFormat="1" ht="69.75" customHeight="1">
      <c r="A49" s="28" t="s">
        <v>20</v>
      </c>
      <c r="B49" s="124" t="s">
        <v>218</v>
      </c>
      <c r="C49" s="54" t="s">
        <v>252</v>
      </c>
      <c r="D49" s="19" t="s">
        <v>15</v>
      </c>
      <c r="E49" s="48" t="s">
        <v>92</v>
      </c>
      <c r="F49" s="19" t="s">
        <v>6</v>
      </c>
      <c r="G49" s="73">
        <f>SUM(I49:O49)</f>
        <v>60000</v>
      </c>
      <c r="H49" s="73"/>
      <c r="I49" s="73"/>
      <c r="J49" s="73"/>
      <c r="K49" s="73">
        <v>30000</v>
      </c>
      <c r="L49" s="73">
        <v>30000</v>
      </c>
      <c r="M49" s="5"/>
      <c r="N49" s="5"/>
      <c r="O49" s="95"/>
      <c r="P49" s="107"/>
    </row>
    <row r="50" spans="1:16" s="4" customFormat="1" ht="21.75" customHeight="1">
      <c r="A50" s="222" t="s">
        <v>157</v>
      </c>
      <c r="B50" s="223"/>
      <c r="C50" s="223"/>
      <c r="D50" s="223"/>
      <c r="E50" s="223"/>
      <c r="F50" s="224"/>
      <c r="G50" s="43">
        <f>G49</f>
        <v>60000</v>
      </c>
      <c r="H50" s="43">
        <f aca="true" t="shared" si="15" ref="H50:O50">H49</f>
        <v>0</v>
      </c>
      <c r="I50" s="43">
        <f t="shared" si="15"/>
        <v>0</v>
      </c>
      <c r="J50" s="43">
        <f t="shared" si="15"/>
        <v>0</v>
      </c>
      <c r="K50" s="43">
        <f t="shared" si="15"/>
        <v>30000</v>
      </c>
      <c r="L50" s="43">
        <f t="shared" si="15"/>
        <v>30000</v>
      </c>
      <c r="M50" s="43">
        <f t="shared" si="15"/>
        <v>0</v>
      </c>
      <c r="N50" s="43">
        <f t="shared" si="15"/>
        <v>0</v>
      </c>
      <c r="O50" s="43">
        <f t="shared" si="15"/>
        <v>0</v>
      </c>
      <c r="P50" s="107"/>
    </row>
    <row r="51" spans="1:16" s="4" customFormat="1" ht="57.75" customHeight="1">
      <c r="A51" s="164" t="s">
        <v>21</v>
      </c>
      <c r="B51" s="163" t="s">
        <v>76</v>
      </c>
      <c r="C51" s="55" t="s">
        <v>225</v>
      </c>
      <c r="D51" s="13" t="s">
        <v>35</v>
      </c>
      <c r="E51" s="12" t="s">
        <v>90</v>
      </c>
      <c r="F51" s="19" t="s">
        <v>10</v>
      </c>
      <c r="G51" s="43">
        <f>SUM(H51:O51)</f>
        <v>88000</v>
      </c>
      <c r="H51" s="5">
        <v>11000</v>
      </c>
      <c r="I51" s="5">
        <v>11000</v>
      </c>
      <c r="J51" s="43">
        <v>11000</v>
      </c>
      <c r="K51" s="43">
        <v>11000</v>
      </c>
      <c r="L51" s="43">
        <v>11000</v>
      </c>
      <c r="M51" s="43">
        <v>11000</v>
      </c>
      <c r="N51" s="43">
        <v>11000</v>
      </c>
      <c r="O51" s="101">
        <v>11000</v>
      </c>
      <c r="P51" s="107"/>
    </row>
    <row r="52" spans="1:16" s="4" customFormat="1" ht="96.75" customHeight="1">
      <c r="A52" s="164"/>
      <c r="B52" s="163"/>
      <c r="C52" s="54" t="s">
        <v>294</v>
      </c>
      <c r="D52" s="13" t="s">
        <v>36</v>
      </c>
      <c r="E52" s="48" t="s">
        <v>92</v>
      </c>
      <c r="F52" s="184" t="s">
        <v>6</v>
      </c>
      <c r="G52" s="43">
        <f>SUM(H52:O52)</f>
        <v>20000</v>
      </c>
      <c r="H52" s="5"/>
      <c r="I52" s="5"/>
      <c r="J52" s="5"/>
      <c r="K52" s="5">
        <v>4000</v>
      </c>
      <c r="L52" s="5">
        <v>4000</v>
      </c>
      <c r="M52" s="5">
        <v>4000</v>
      </c>
      <c r="N52" s="5">
        <v>4000</v>
      </c>
      <c r="O52" s="95">
        <v>4000</v>
      </c>
      <c r="P52" s="42"/>
    </row>
    <row r="53" spans="1:17" s="4" customFormat="1" ht="90.75" customHeight="1">
      <c r="A53" s="164"/>
      <c r="B53" s="163"/>
      <c r="C53" s="115" t="s">
        <v>253</v>
      </c>
      <c r="D53" s="13" t="s">
        <v>9</v>
      </c>
      <c r="E53" s="90" t="s">
        <v>93</v>
      </c>
      <c r="F53" s="184"/>
      <c r="G53" s="84">
        <f>SUM(H53:O53)</f>
        <v>195000</v>
      </c>
      <c r="H53" s="73"/>
      <c r="I53" s="73"/>
      <c r="J53" s="73">
        <v>32500</v>
      </c>
      <c r="K53" s="73">
        <v>32500</v>
      </c>
      <c r="L53" s="73">
        <v>32500</v>
      </c>
      <c r="M53" s="73">
        <v>32500</v>
      </c>
      <c r="N53" s="73">
        <v>32500</v>
      </c>
      <c r="O53" s="100">
        <v>32500</v>
      </c>
      <c r="P53" s="107" t="s">
        <v>2</v>
      </c>
      <c r="Q53" s="42"/>
    </row>
    <row r="54" spans="1:16" s="4" customFormat="1" ht="55.5" customHeight="1">
      <c r="A54" s="164"/>
      <c r="B54" s="163"/>
      <c r="C54" s="115" t="s">
        <v>254</v>
      </c>
      <c r="D54" s="13" t="s">
        <v>35</v>
      </c>
      <c r="E54" s="12" t="s">
        <v>90</v>
      </c>
      <c r="F54" s="184"/>
      <c r="G54" s="43">
        <f>SUM(H54:O54)</f>
        <v>15360</v>
      </c>
      <c r="H54" s="5">
        <v>1920</v>
      </c>
      <c r="I54" s="5">
        <v>1920</v>
      </c>
      <c r="J54" s="5">
        <v>1920</v>
      </c>
      <c r="K54" s="5">
        <v>1920</v>
      </c>
      <c r="L54" s="5">
        <v>1920</v>
      </c>
      <c r="M54" s="5">
        <v>1920</v>
      </c>
      <c r="N54" s="5">
        <v>1920</v>
      </c>
      <c r="O54" s="95">
        <v>1920</v>
      </c>
      <c r="P54" s="107"/>
    </row>
    <row r="55" spans="1:16" s="4" customFormat="1" ht="18.75" customHeight="1">
      <c r="A55" s="226" t="s">
        <v>110</v>
      </c>
      <c r="B55" s="227"/>
      <c r="C55" s="227"/>
      <c r="D55" s="227"/>
      <c r="E55" s="227"/>
      <c r="F55" s="228"/>
      <c r="G55" s="5">
        <f>G51</f>
        <v>88000</v>
      </c>
      <c r="H55" s="131">
        <f aca="true" t="shared" si="16" ref="H55:O55">H51</f>
        <v>11000</v>
      </c>
      <c r="I55" s="131">
        <f t="shared" si="16"/>
        <v>11000</v>
      </c>
      <c r="J55" s="131">
        <f t="shared" si="16"/>
        <v>11000</v>
      </c>
      <c r="K55" s="131">
        <f t="shared" si="16"/>
        <v>11000</v>
      </c>
      <c r="L55" s="131">
        <f t="shared" si="16"/>
        <v>11000</v>
      </c>
      <c r="M55" s="131">
        <f t="shared" si="16"/>
        <v>11000</v>
      </c>
      <c r="N55" s="131">
        <f t="shared" si="16"/>
        <v>11000</v>
      </c>
      <c r="O55" s="131">
        <f t="shared" si="16"/>
        <v>11000</v>
      </c>
      <c r="P55" s="107"/>
    </row>
    <row r="56" spans="1:16" s="4" customFormat="1" ht="18.75" customHeight="1">
      <c r="A56" s="226" t="s">
        <v>158</v>
      </c>
      <c r="B56" s="227"/>
      <c r="C56" s="227"/>
      <c r="D56" s="227"/>
      <c r="E56" s="227"/>
      <c r="F56" s="228"/>
      <c r="G56" s="5">
        <f>G54</f>
        <v>15360</v>
      </c>
      <c r="H56" s="131">
        <f aca="true" t="shared" si="17" ref="H56:O56">H54</f>
        <v>1920</v>
      </c>
      <c r="I56" s="131">
        <f t="shared" si="17"/>
        <v>1920</v>
      </c>
      <c r="J56" s="131">
        <f t="shared" si="17"/>
        <v>1920</v>
      </c>
      <c r="K56" s="131">
        <f t="shared" si="17"/>
        <v>1920</v>
      </c>
      <c r="L56" s="131">
        <f t="shared" si="17"/>
        <v>1920</v>
      </c>
      <c r="M56" s="131">
        <f t="shared" si="17"/>
        <v>1920</v>
      </c>
      <c r="N56" s="131">
        <f t="shared" si="17"/>
        <v>1920</v>
      </c>
      <c r="O56" s="131">
        <f t="shared" si="17"/>
        <v>1920</v>
      </c>
      <c r="P56" s="107"/>
    </row>
    <row r="57" spans="1:16" s="4" customFormat="1" ht="18.75" customHeight="1">
      <c r="A57" s="222" t="s">
        <v>111</v>
      </c>
      <c r="B57" s="223"/>
      <c r="C57" s="223"/>
      <c r="D57" s="223"/>
      <c r="E57" s="223"/>
      <c r="F57" s="224"/>
      <c r="G57" s="43">
        <f>G52</f>
        <v>20000</v>
      </c>
      <c r="H57" s="43">
        <f aca="true" t="shared" si="18" ref="H57:O57">H52</f>
        <v>0</v>
      </c>
      <c r="I57" s="43">
        <f t="shared" si="18"/>
        <v>0</v>
      </c>
      <c r="J57" s="43">
        <f t="shared" si="18"/>
        <v>0</v>
      </c>
      <c r="K57" s="43">
        <f t="shared" si="18"/>
        <v>4000</v>
      </c>
      <c r="L57" s="43">
        <f t="shared" si="18"/>
        <v>4000</v>
      </c>
      <c r="M57" s="43">
        <f t="shared" si="18"/>
        <v>4000</v>
      </c>
      <c r="N57" s="43">
        <f t="shared" si="18"/>
        <v>4000</v>
      </c>
      <c r="O57" s="43">
        <f t="shared" si="18"/>
        <v>4000</v>
      </c>
      <c r="P57" s="42"/>
    </row>
    <row r="58" spans="1:16" s="4" customFormat="1" ht="18.75" customHeight="1">
      <c r="A58" s="165" t="s">
        <v>101</v>
      </c>
      <c r="B58" s="166"/>
      <c r="C58" s="166"/>
      <c r="D58" s="166"/>
      <c r="E58" s="166"/>
      <c r="F58" s="167"/>
      <c r="G58" s="43">
        <f>G53</f>
        <v>195000</v>
      </c>
      <c r="H58" s="43">
        <f aca="true" t="shared" si="19" ref="H58:O58">H53</f>
        <v>0</v>
      </c>
      <c r="I58" s="43">
        <f t="shared" si="19"/>
        <v>0</v>
      </c>
      <c r="J58" s="43">
        <f t="shared" si="19"/>
        <v>32500</v>
      </c>
      <c r="K58" s="43">
        <f t="shared" si="19"/>
        <v>32500</v>
      </c>
      <c r="L58" s="43">
        <f t="shared" si="19"/>
        <v>32500</v>
      </c>
      <c r="M58" s="43">
        <f t="shared" si="19"/>
        <v>32500</v>
      </c>
      <c r="N58" s="43">
        <f t="shared" si="19"/>
        <v>32500</v>
      </c>
      <c r="O58" s="43">
        <f t="shared" si="19"/>
        <v>32500</v>
      </c>
      <c r="P58" s="42"/>
    </row>
    <row r="59" spans="1:16" s="4" customFormat="1" ht="18.75" customHeight="1">
      <c r="A59" s="219" t="s">
        <v>102</v>
      </c>
      <c r="B59" s="220"/>
      <c r="C59" s="220"/>
      <c r="D59" s="220"/>
      <c r="E59" s="220"/>
      <c r="F59" s="221"/>
      <c r="G59" s="5">
        <f>G55+G56+G57+G58</f>
        <v>318360</v>
      </c>
      <c r="H59" s="131">
        <f aca="true" t="shared" si="20" ref="H59:O59">H55+H56+H57+H58</f>
        <v>12920</v>
      </c>
      <c r="I59" s="131">
        <f t="shared" si="20"/>
        <v>12920</v>
      </c>
      <c r="J59" s="131">
        <f t="shared" si="20"/>
        <v>45420</v>
      </c>
      <c r="K59" s="131">
        <f t="shared" si="20"/>
        <v>49420</v>
      </c>
      <c r="L59" s="131">
        <f t="shared" si="20"/>
        <v>49420</v>
      </c>
      <c r="M59" s="131">
        <f t="shared" si="20"/>
        <v>49420</v>
      </c>
      <c r="N59" s="131">
        <f t="shared" si="20"/>
        <v>49420</v>
      </c>
      <c r="O59" s="131">
        <f t="shared" si="20"/>
        <v>49420</v>
      </c>
      <c r="P59" s="5"/>
    </row>
    <row r="60" spans="1:16" s="4" customFormat="1" ht="120.75" customHeight="1">
      <c r="A60" s="36" t="s">
        <v>23</v>
      </c>
      <c r="B60" s="117" t="s">
        <v>305</v>
      </c>
      <c r="C60" s="61" t="s">
        <v>313</v>
      </c>
      <c r="D60" s="39" t="s">
        <v>11</v>
      </c>
      <c r="E60" s="7" t="s">
        <v>93</v>
      </c>
      <c r="F60" s="19" t="s">
        <v>18</v>
      </c>
      <c r="G60" s="43">
        <f>SUM(H60:O60)</f>
        <v>24000</v>
      </c>
      <c r="H60" s="5"/>
      <c r="I60" s="5"/>
      <c r="J60" s="5">
        <v>24000</v>
      </c>
      <c r="K60" s="5"/>
      <c r="L60" s="5"/>
      <c r="M60" s="5"/>
      <c r="N60" s="5"/>
      <c r="O60" s="95"/>
      <c r="P60" s="26" t="s">
        <v>2</v>
      </c>
    </row>
    <row r="61" spans="1:16" s="4" customFormat="1" ht="20.25" customHeight="1">
      <c r="A61" s="165" t="s">
        <v>103</v>
      </c>
      <c r="B61" s="166"/>
      <c r="C61" s="166"/>
      <c r="D61" s="166"/>
      <c r="E61" s="166"/>
      <c r="F61" s="167"/>
      <c r="G61" s="5">
        <f>G60</f>
        <v>24000</v>
      </c>
      <c r="H61" s="131">
        <f aca="true" t="shared" si="21" ref="H61:O61">H60</f>
        <v>0</v>
      </c>
      <c r="I61" s="131">
        <f t="shared" si="21"/>
        <v>0</v>
      </c>
      <c r="J61" s="131">
        <f t="shared" si="21"/>
        <v>24000</v>
      </c>
      <c r="K61" s="131">
        <f t="shared" si="21"/>
        <v>0</v>
      </c>
      <c r="L61" s="131">
        <f t="shared" si="21"/>
        <v>0</v>
      </c>
      <c r="M61" s="131">
        <f t="shared" si="21"/>
        <v>0</v>
      </c>
      <c r="N61" s="131">
        <f t="shared" si="21"/>
        <v>0</v>
      </c>
      <c r="O61" s="131">
        <f t="shared" si="21"/>
        <v>0</v>
      </c>
      <c r="P61" s="107"/>
    </row>
    <row r="62" spans="1:16" s="4" customFormat="1" ht="182.25" customHeight="1">
      <c r="A62" s="164" t="s">
        <v>24</v>
      </c>
      <c r="B62" s="229" t="s">
        <v>226</v>
      </c>
      <c r="C62" s="54" t="s">
        <v>273</v>
      </c>
      <c r="D62" s="3" t="s">
        <v>7</v>
      </c>
      <c r="E62" s="232" t="s">
        <v>93</v>
      </c>
      <c r="F62" s="225" t="s">
        <v>18</v>
      </c>
      <c r="G62" s="43">
        <f>SUM(H62:O62)</f>
        <v>324000</v>
      </c>
      <c r="H62" s="5"/>
      <c r="I62" s="5"/>
      <c r="J62" s="5"/>
      <c r="K62" s="5">
        <v>108000</v>
      </c>
      <c r="L62" s="5">
        <v>54000</v>
      </c>
      <c r="M62" s="5">
        <v>54000</v>
      </c>
      <c r="N62" s="5">
        <v>54000</v>
      </c>
      <c r="O62" s="95">
        <v>54000</v>
      </c>
      <c r="P62" s="26" t="s">
        <v>2</v>
      </c>
    </row>
    <row r="63" spans="1:16" s="4" customFormat="1" ht="150.75" customHeight="1">
      <c r="A63" s="164"/>
      <c r="B63" s="229"/>
      <c r="C63" s="54" t="s">
        <v>272</v>
      </c>
      <c r="D63" s="3" t="s">
        <v>8</v>
      </c>
      <c r="E63" s="232"/>
      <c r="F63" s="225"/>
      <c r="G63" s="5">
        <f>SUM(H63:O63)</f>
        <v>148970</v>
      </c>
      <c r="H63" s="5"/>
      <c r="I63" s="5"/>
      <c r="J63" s="5"/>
      <c r="K63" s="5"/>
      <c r="L63" s="73">
        <v>58970</v>
      </c>
      <c r="M63" s="5">
        <v>30000</v>
      </c>
      <c r="N63" s="5">
        <v>30000</v>
      </c>
      <c r="O63" s="95">
        <v>30000</v>
      </c>
      <c r="P63" s="26" t="s">
        <v>2</v>
      </c>
    </row>
    <row r="64" spans="1:16" s="4" customFormat="1" ht="66" customHeight="1">
      <c r="A64" s="164"/>
      <c r="B64" s="229"/>
      <c r="C64" s="54" t="s">
        <v>143</v>
      </c>
      <c r="D64" s="3" t="s">
        <v>41</v>
      </c>
      <c r="E64" s="232"/>
      <c r="F64" s="225"/>
      <c r="G64" s="5">
        <f>SUM(H64:O64)</f>
        <v>18000</v>
      </c>
      <c r="H64" s="5"/>
      <c r="I64" s="5"/>
      <c r="J64" s="5">
        <v>3000</v>
      </c>
      <c r="K64" s="5">
        <v>3000</v>
      </c>
      <c r="L64" s="5">
        <v>3000</v>
      </c>
      <c r="M64" s="5">
        <v>3000</v>
      </c>
      <c r="N64" s="5">
        <v>3000</v>
      </c>
      <c r="O64" s="95">
        <v>3000</v>
      </c>
      <c r="P64" s="26" t="s">
        <v>2</v>
      </c>
    </row>
    <row r="65" spans="1:17" s="4" customFormat="1" ht="19.5" customHeight="1">
      <c r="A65" s="165" t="s">
        <v>106</v>
      </c>
      <c r="B65" s="166"/>
      <c r="C65" s="166"/>
      <c r="D65" s="166"/>
      <c r="E65" s="166"/>
      <c r="F65" s="167"/>
      <c r="G65" s="5">
        <f>G62+G63+G64</f>
        <v>490970</v>
      </c>
      <c r="H65" s="131">
        <f aca="true" t="shared" si="22" ref="H65:O65">H62+H63+H64</f>
        <v>0</v>
      </c>
      <c r="I65" s="131">
        <f t="shared" si="22"/>
        <v>0</v>
      </c>
      <c r="J65" s="131">
        <f t="shared" si="22"/>
        <v>3000</v>
      </c>
      <c r="K65" s="131">
        <f t="shared" si="22"/>
        <v>111000</v>
      </c>
      <c r="L65" s="131">
        <f t="shared" si="22"/>
        <v>115970</v>
      </c>
      <c r="M65" s="131">
        <f t="shared" si="22"/>
        <v>87000</v>
      </c>
      <c r="N65" s="131">
        <f t="shared" si="22"/>
        <v>87000</v>
      </c>
      <c r="O65" s="131">
        <f t="shared" si="22"/>
        <v>87000</v>
      </c>
      <c r="P65" s="42"/>
      <c r="Q65" s="42"/>
    </row>
    <row r="66" spans="1:16" s="4" customFormat="1" ht="195" customHeight="1">
      <c r="A66" s="164" t="s">
        <v>25</v>
      </c>
      <c r="B66" s="234" t="s">
        <v>210</v>
      </c>
      <c r="C66" s="115" t="s">
        <v>188</v>
      </c>
      <c r="D66" s="13" t="s">
        <v>14</v>
      </c>
      <c r="E66" s="230" t="s">
        <v>285</v>
      </c>
      <c r="F66" s="31" t="s">
        <v>10</v>
      </c>
      <c r="G66" s="84">
        <f>SUM(H66:O66)</f>
        <v>37301</v>
      </c>
      <c r="H66" s="74">
        <v>13343</v>
      </c>
      <c r="I66" s="74">
        <v>23958</v>
      </c>
      <c r="J66" s="84"/>
      <c r="K66" s="5"/>
      <c r="L66" s="5"/>
      <c r="M66" s="5"/>
      <c r="N66" s="5"/>
      <c r="O66" s="95"/>
      <c r="P66" s="107"/>
    </row>
    <row r="67" spans="1:16" s="4" customFormat="1" ht="93" customHeight="1">
      <c r="A67" s="164"/>
      <c r="B67" s="235"/>
      <c r="C67" s="55" t="s">
        <v>189</v>
      </c>
      <c r="D67" s="13" t="s">
        <v>14</v>
      </c>
      <c r="E67" s="231"/>
      <c r="F67" s="87" t="s">
        <v>6</v>
      </c>
      <c r="G67" s="84">
        <f>SUM(H67:O67)</f>
        <v>8659.8</v>
      </c>
      <c r="H67" s="74">
        <v>8659.8</v>
      </c>
      <c r="I67" s="74"/>
      <c r="J67" s="73"/>
      <c r="K67" s="5"/>
      <c r="L67" s="5"/>
      <c r="M67" s="5"/>
      <c r="N67" s="5"/>
      <c r="O67" s="95"/>
      <c r="P67" s="107"/>
    </row>
    <row r="68" spans="1:16" s="4" customFormat="1" ht="210" customHeight="1">
      <c r="A68" s="164"/>
      <c r="B68" s="235"/>
      <c r="C68" s="55" t="s">
        <v>91</v>
      </c>
      <c r="D68" s="13" t="s">
        <v>142</v>
      </c>
      <c r="E68" s="92" t="s">
        <v>92</v>
      </c>
      <c r="F68" s="33" t="s">
        <v>10</v>
      </c>
      <c r="G68" s="5">
        <f>SUM(H68:O68)</f>
        <v>257460</v>
      </c>
      <c r="H68" s="13"/>
      <c r="I68" s="44"/>
      <c r="J68" s="44">
        <v>42910</v>
      </c>
      <c r="K68" s="44">
        <v>42910</v>
      </c>
      <c r="L68" s="44">
        <v>42910</v>
      </c>
      <c r="M68" s="44">
        <v>42910</v>
      </c>
      <c r="N68" s="44">
        <v>42910</v>
      </c>
      <c r="O68" s="98">
        <v>42910</v>
      </c>
      <c r="P68" s="107"/>
    </row>
    <row r="69" spans="1:17" s="4" customFormat="1" ht="111.75" customHeight="1">
      <c r="A69" s="164"/>
      <c r="B69" s="236"/>
      <c r="C69" s="55" t="s">
        <v>214</v>
      </c>
      <c r="D69" s="13" t="s">
        <v>142</v>
      </c>
      <c r="E69" s="92" t="s">
        <v>92</v>
      </c>
      <c r="F69" s="49" t="s">
        <v>6</v>
      </c>
      <c r="G69" s="5">
        <f>SUM(H69:O69)</f>
        <v>29197</v>
      </c>
      <c r="H69" s="13"/>
      <c r="I69" s="44"/>
      <c r="J69" s="44">
        <v>29197</v>
      </c>
      <c r="K69" s="44"/>
      <c r="L69" s="44"/>
      <c r="M69" s="44"/>
      <c r="N69" s="44"/>
      <c r="O69" s="98"/>
      <c r="P69" s="107"/>
      <c r="Q69" s="82"/>
    </row>
    <row r="70" spans="1:16" s="4" customFormat="1" ht="19.5" customHeight="1">
      <c r="A70" s="222" t="s">
        <v>166</v>
      </c>
      <c r="B70" s="223"/>
      <c r="C70" s="223"/>
      <c r="D70" s="223"/>
      <c r="E70" s="223"/>
      <c r="F70" s="224"/>
      <c r="G70" s="5">
        <f>G68</f>
        <v>257460</v>
      </c>
      <c r="H70" s="131">
        <f aca="true" t="shared" si="23" ref="H70:O70">H68</f>
        <v>0</v>
      </c>
      <c r="I70" s="131">
        <f t="shared" si="23"/>
        <v>0</v>
      </c>
      <c r="J70" s="131">
        <f t="shared" si="23"/>
        <v>42910</v>
      </c>
      <c r="K70" s="131">
        <f t="shared" si="23"/>
        <v>42910</v>
      </c>
      <c r="L70" s="131">
        <f t="shared" si="23"/>
        <v>42910</v>
      </c>
      <c r="M70" s="131">
        <f t="shared" si="23"/>
        <v>42910</v>
      </c>
      <c r="N70" s="131">
        <f t="shared" si="23"/>
        <v>42910</v>
      </c>
      <c r="O70" s="131">
        <f t="shared" si="23"/>
        <v>42910</v>
      </c>
      <c r="P70" s="5"/>
    </row>
    <row r="71" spans="1:16" s="4" customFormat="1" ht="19.5" customHeight="1">
      <c r="A71" s="222" t="s">
        <v>167</v>
      </c>
      <c r="B71" s="223"/>
      <c r="C71" s="223"/>
      <c r="D71" s="223"/>
      <c r="E71" s="223"/>
      <c r="F71" s="224"/>
      <c r="G71" s="5">
        <f>G69</f>
        <v>29197</v>
      </c>
      <c r="H71" s="131">
        <f aca="true" t="shared" si="24" ref="H71:O71">H69</f>
        <v>0</v>
      </c>
      <c r="I71" s="131">
        <f t="shared" si="24"/>
        <v>0</v>
      </c>
      <c r="J71" s="131">
        <f t="shared" si="24"/>
        <v>29197</v>
      </c>
      <c r="K71" s="131">
        <f t="shared" si="24"/>
        <v>0</v>
      </c>
      <c r="L71" s="131">
        <f t="shared" si="24"/>
        <v>0</v>
      </c>
      <c r="M71" s="131">
        <f t="shared" si="24"/>
        <v>0</v>
      </c>
      <c r="N71" s="131">
        <f t="shared" si="24"/>
        <v>0</v>
      </c>
      <c r="O71" s="131">
        <f t="shared" si="24"/>
        <v>0</v>
      </c>
      <c r="P71" s="107"/>
    </row>
    <row r="72" spans="1:16" s="4" customFormat="1" ht="19.5" customHeight="1">
      <c r="A72" s="216" t="s">
        <v>286</v>
      </c>
      <c r="B72" s="217"/>
      <c r="C72" s="217"/>
      <c r="D72" s="217"/>
      <c r="E72" s="217"/>
      <c r="F72" s="218"/>
      <c r="G72" s="5">
        <f>G66+G67</f>
        <v>45960.8</v>
      </c>
      <c r="H72" s="131">
        <f aca="true" t="shared" si="25" ref="H72:O72">H66+H67</f>
        <v>22002.8</v>
      </c>
      <c r="I72" s="131">
        <f t="shared" si="25"/>
        <v>23958</v>
      </c>
      <c r="J72" s="131">
        <f t="shared" si="25"/>
        <v>0</v>
      </c>
      <c r="K72" s="131">
        <f t="shared" si="25"/>
        <v>0</v>
      </c>
      <c r="L72" s="131">
        <f t="shared" si="25"/>
        <v>0</v>
      </c>
      <c r="M72" s="131">
        <f t="shared" si="25"/>
        <v>0</v>
      </c>
      <c r="N72" s="131">
        <f t="shared" si="25"/>
        <v>0</v>
      </c>
      <c r="O72" s="131">
        <f t="shared" si="25"/>
        <v>0</v>
      </c>
      <c r="P72" s="107"/>
    </row>
    <row r="73" spans="1:16" s="4" customFormat="1" ht="18" customHeight="1">
      <c r="A73" s="219" t="s">
        <v>113</v>
      </c>
      <c r="B73" s="220"/>
      <c r="C73" s="220"/>
      <c r="D73" s="220"/>
      <c r="E73" s="220"/>
      <c r="F73" s="221"/>
      <c r="G73" s="5">
        <f>G70+G71+G72</f>
        <v>332617.8</v>
      </c>
      <c r="H73" s="131">
        <f aca="true" t="shared" si="26" ref="H73:O73">H70+H71+H72</f>
        <v>22002.8</v>
      </c>
      <c r="I73" s="131">
        <f t="shared" si="26"/>
        <v>23958</v>
      </c>
      <c r="J73" s="131">
        <f t="shared" si="26"/>
        <v>72107</v>
      </c>
      <c r="K73" s="131">
        <f t="shared" si="26"/>
        <v>42910</v>
      </c>
      <c r="L73" s="131">
        <f t="shared" si="26"/>
        <v>42910</v>
      </c>
      <c r="M73" s="131">
        <f t="shared" si="26"/>
        <v>42910</v>
      </c>
      <c r="N73" s="131">
        <f t="shared" si="26"/>
        <v>42910</v>
      </c>
      <c r="O73" s="131">
        <f t="shared" si="26"/>
        <v>42910</v>
      </c>
      <c r="P73" s="116"/>
    </row>
    <row r="74" spans="1:17" s="4" customFormat="1" ht="66" customHeight="1">
      <c r="A74" s="164" t="s">
        <v>26</v>
      </c>
      <c r="B74" s="163" t="s">
        <v>32</v>
      </c>
      <c r="C74" s="115" t="s">
        <v>315</v>
      </c>
      <c r="D74" s="3" t="s">
        <v>41</v>
      </c>
      <c r="E74" s="233" t="s">
        <v>93</v>
      </c>
      <c r="F74" s="157" t="s">
        <v>29</v>
      </c>
      <c r="G74" s="5">
        <f>SUM(H74:O74)</f>
        <v>32240</v>
      </c>
      <c r="H74" s="5"/>
      <c r="I74" s="64"/>
      <c r="J74" s="64">
        <v>6000</v>
      </c>
      <c r="K74" s="64">
        <v>6000</v>
      </c>
      <c r="L74" s="64">
        <v>4120</v>
      </c>
      <c r="M74" s="64">
        <v>6000</v>
      </c>
      <c r="N74" s="64">
        <v>6000</v>
      </c>
      <c r="O74" s="102">
        <v>4120</v>
      </c>
      <c r="P74" s="26" t="s">
        <v>2</v>
      </c>
      <c r="Q74" s="78"/>
    </row>
    <row r="75" spans="1:16" s="4" customFormat="1" ht="104.25" customHeight="1">
      <c r="A75" s="164"/>
      <c r="B75" s="163"/>
      <c r="C75" s="115" t="s">
        <v>320</v>
      </c>
      <c r="D75" s="3" t="s">
        <v>11</v>
      </c>
      <c r="E75" s="233"/>
      <c r="F75" s="158"/>
      <c r="G75" s="5">
        <f>SUM(H75:O75)</f>
        <v>13560</v>
      </c>
      <c r="H75" s="5"/>
      <c r="I75" s="73"/>
      <c r="J75" s="73">
        <v>13560</v>
      </c>
      <c r="K75" s="73"/>
      <c r="L75" s="73"/>
      <c r="M75" s="5"/>
      <c r="N75" s="5"/>
      <c r="O75" s="95"/>
      <c r="P75" s="26" t="s">
        <v>2</v>
      </c>
    </row>
    <row r="76" spans="1:16" s="4" customFormat="1" ht="34.5" customHeight="1">
      <c r="A76" s="164"/>
      <c r="B76" s="163"/>
      <c r="C76" s="115" t="s">
        <v>227</v>
      </c>
      <c r="D76" s="41" t="s">
        <v>9</v>
      </c>
      <c r="E76" s="233"/>
      <c r="F76" s="159"/>
      <c r="G76" s="5">
        <f>SUM(H76:O76)</f>
        <v>105000</v>
      </c>
      <c r="H76" s="5"/>
      <c r="I76" s="73"/>
      <c r="J76" s="73">
        <v>17500</v>
      </c>
      <c r="K76" s="73">
        <v>17500</v>
      </c>
      <c r="L76" s="73">
        <v>17500</v>
      </c>
      <c r="M76" s="5">
        <v>17500</v>
      </c>
      <c r="N76" s="5">
        <v>17500</v>
      </c>
      <c r="O76" s="95">
        <v>17500</v>
      </c>
      <c r="P76" s="26" t="s">
        <v>2</v>
      </c>
    </row>
    <row r="77" spans="1:16" s="4" customFormat="1" ht="46.5" customHeight="1">
      <c r="A77" s="164"/>
      <c r="B77" s="163"/>
      <c r="C77" s="115" t="s">
        <v>317</v>
      </c>
      <c r="D77" s="13" t="s">
        <v>3</v>
      </c>
      <c r="E77" s="233"/>
      <c r="F77" s="19" t="s">
        <v>6</v>
      </c>
      <c r="G77" s="5">
        <f>SUM(H77:O77)</f>
        <v>25000</v>
      </c>
      <c r="H77" s="5"/>
      <c r="I77" s="73"/>
      <c r="J77" s="73"/>
      <c r="K77" s="73"/>
      <c r="L77" s="73">
        <v>25000</v>
      </c>
      <c r="M77" s="5"/>
      <c r="N77" s="5"/>
      <c r="O77" s="95"/>
      <c r="P77" s="26" t="s">
        <v>2</v>
      </c>
    </row>
    <row r="78" spans="1:16" s="4" customFormat="1" ht="21.75" customHeight="1">
      <c r="A78" s="165" t="s">
        <v>114</v>
      </c>
      <c r="B78" s="166"/>
      <c r="C78" s="166"/>
      <c r="D78" s="166"/>
      <c r="E78" s="166"/>
      <c r="F78" s="167"/>
      <c r="G78" s="5">
        <f>G74+G75+G76+G77</f>
        <v>175800</v>
      </c>
      <c r="H78" s="131">
        <f aca="true" t="shared" si="27" ref="H78:O78">H74+H75+H76+H77</f>
        <v>0</v>
      </c>
      <c r="I78" s="131">
        <f t="shared" si="27"/>
        <v>0</v>
      </c>
      <c r="J78" s="131">
        <f t="shared" si="27"/>
        <v>37060</v>
      </c>
      <c r="K78" s="131">
        <f t="shared" si="27"/>
        <v>23500</v>
      </c>
      <c r="L78" s="131">
        <f t="shared" si="27"/>
        <v>46620</v>
      </c>
      <c r="M78" s="131">
        <f t="shared" si="27"/>
        <v>23500</v>
      </c>
      <c r="N78" s="131">
        <f t="shared" si="27"/>
        <v>23500</v>
      </c>
      <c r="O78" s="131">
        <f t="shared" si="27"/>
        <v>21620</v>
      </c>
      <c r="P78" s="116"/>
    </row>
    <row r="79" spans="1:16" s="4" customFormat="1" ht="36.75" customHeight="1">
      <c r="A79" s="46" t="s">
        <v>27</v>
      </c>
      <c r="B79" s="14" t="s">
        <v>33</v>
      </c>
      <c r="C79" s="54" t="s">
        <v>219</v>
      </c>
      <c r="D79" s="3" t="s">
        <v>144</v>
      </c>
      <c r="E79" s="7" t="s">
        <v>93</v>
      </c>
      <c r="F79" s="19" t="s">
        <v>6</v>
      </c>
      <c r="G79" s="5">
        <f>SUM(H79:O79)</f>
        <v>80000</v>
      </c>
      <c r="H79" s="5"/>
      <c r="I79" s="73"/>
      <c r="J79" s="73">
        <v>40000</v>
      </c>
      <c r="K79" s="73"/>
      <c r="L79" s="73">
        <v>40000</v>
      </c>
      <c r="M79" s="5"/>
      <c r="N79" s="5"/>
      <c r="O79" s="95"/>
      <c r="P79" s="26" t="s">
        <v>2</v>
      </c>
    </row>
    <row r="80" spans="1:16" s="4" customFormat="1" ht="22.5" customHeight="1">
      <c r="A80" s="165" t="s">
        <v>168</v>
      </c>
      <c r="B80" s="166"/>
      <c r="C80" s="166"/>
      <c r="D80" s="166"/>
      <c r="E80" s="166"/>
      <c r="F80" s="167"/>
      <c r="G80" s="5">
        <f>G79</f>
        <v>80000</v>
      </c>
      <c r="H80" s="131">
        <f aca="true" t="shared" si="28" ref="H80:O80">H79</f>
        <v>0</v>
      </c>
      <c r="I80" s="131">
        <f t="shared" si="28"/>
        <v>0</v>
      </c>
      <c r="J80" s="131">
        <f t="shared" si="28"/>
        <v>40000</v>
      </c>
      <c r="K80" s="131">
        <f t="shared" si="28"/>
        <v>0</v>
      </c>
      <c r="L80" s="131">
        <f t="shared" si="28"/>
        <v>40000</v>
      </c>
      <c r="M80" s="131">
        <f t="shared" si="28"/>
        <v>0</v>
      </c>
      <c r="N80" s="131">
        <f t="shared" si="28"/>
        <v>0</v>
      </c>
      <c r="O80" s="131">
        <f t="shared" si="28"/>
        <v>0</v>
      </c>
      <c r="P80" s="116"/>
    </row>
    <row r="81" spans="1:16" s="4" customFormat="1" ht="132.75" customHeight="1">
      <c r="A81" s="46" t="s">
        <v>28</v>
      </c>
      <c r="B81" s="132" t="s">
        <v>39</v>
      </c>
      <c r="C81" s="55" t="s">
        <v>249</v>
      </c>
      <c r="D81" s="13" t="s">
        <v>211</v>
      </c>
      <c r="E81" s="48" t="s">
        <v>92</v>
      </c>
      <c r="F81" s="19" t="s">
        <v>6</v>
      </c>
      <c r="G81" s="5">
        <f>SUM(H81:O81)</f>
        <v>104418</v>
      </c>
      <c r="H81" s="5"/>
      <c r="I81" s="42"/>
      <c r="J81" s="5">
        <v>34806</v>
      </c>
      <c r="K81" s="123">
        <v>34806</v>
      </c>
      <c r="L81" s="123">
        <v>34806</v>
      </c>
      <c r="M81" s="5"/>
      <c r="N81" s="5"/>
      <c r="O81" s="95"/>
      <c r="P81" s="107"/>
    </row>
    <row r="82" spans="1:16" s="4" customFormat="1" ht="18.75" customHeight="1">
      <c r="A82" s="222" t="s">
        <v>169</v>
      </c>
      <c r="B82" s="223"/>
      <c r="C82" s="223"/>
      <c r="D82" s="223"/>
      <c r="E82" s="223"/>
      <c r="F82" s="224"/>
      <c r="G82" s="5">
        <f>G81</f>
        <v>104418</v>
      </c>
      <c r="H82" s="131">
        <f aca="true" t="shared" si="29" ref="H82:O82">H81</f>
        <v>0</v>
      </c>
      <c r="I82" s="131">
        <f t="shared" si="29"/>
        <v>0</v>
      </c>
      <c r="J82" s="131">
        <f t="shared" si="29"/>
        <v>34806</v>
      </c>
      <c r="K82" s="131">
        <f t="shared" si="29"/>
        <v>34806</v>
      </c>
      <c r="L82" s="131">
        <f t="shared" si="29"/>
        <v>34806</v>
      </c>
      <c r="M82" s="131">
        <f t="shared" si="29"/>
        <v>0</v>
      </c>
      <c r="N82" s="131">
        <f t="shared" si="29"/>
        <v>0</v>
      </c>
      <c r="O82" s="131">
        <f t="shared" si="29"/>
        <v>0</v>
      </c>
      <c r="P82" s="107"/>
    </row>
    <row r="83" spans="1:16" s="4" customFormat="1" ht="33.75" customHeight="1">
      <c r="A83" s="164" t="s">
        <v>30</v>
      </c>
      <c r="B83" s="299" t="s">
        <v>306</v>
      </c>
      <c r="C83" s="54" t="s">
        <v>145</v>
      </c>
      <c r="D83" s="289" t="s">
        <v>38</v>
      </c>
      <c r="E83" s="232" t="s">
        <v>93</v>
      </c>
      <c r="F83" s="19" t="s">
        <v>10</v>
      </c>
      <c r="G83" s="5">
        <f>SUM(H83:O83)</f>
        <v>30000</v>
      </c>
      <c r="H83" s="5"/>
      <c r="I83" s="5"/>
      <c r="J83" s="5"/>
      <c r="K83" s="5">
        <v>30000</v>
      </c>
      <c r="L83" s="5"/>
      <c r="M83" s="5"/>
      <c r="N83" s="5"/>
      <c r="O83" s="95"/>
      <c r="P83" s="26" t="s">
        <v>2</v>
      </c>
    </row>
    <row r="84" spans="1:16" s="4" customFormat="1" ht="36" customHeight="1">
      <c r="A84" s="164"/>
      <c r="B84" s="299"/>
      <c r="C84" s="54" t="s">
        <v>146</v>
      </c>
      <c r="D84" s="289"/>
      <c r="E84" s="232"/>
      <c r="F84" s="19" t="s">
        <v>6</v>
      </c>
      <c r="G84" s="5">
        <f>SUM(H84:O84)</f>
        <v>30000</v>
      </c>
      <c r="H84" s="5"/>
      <c r="I84" s="5"/>
      <c r="J84" s="5"/>
      <c r="K84" s="5">
        <v>30000</v>
      </c>
      <c r="L84" s="5"/>
      <c r="M84" s="5"/>
      <c r="N84" s="5"/>
      <c r="O84" s="95"/>
      <c r="P84" s="26" t="s">
        <v>2</v>
      </c>
    </row>
    <row r="85" spans="1:16" s="4" customFormat="1" ht="76.5" customHeight="1">
      <c r="A85" s="164"/>
      <c r="B85" s="299"/>
      <c r="C85" s="54" t="s">
        <v>314</v>
      </c>
      <c r="D85" s="289"/>
      <c r="E85" s="232"/>
      <c r="F85" s="126" t="s">
        <v>29</v>
      </c>
      <c r="G85" s="5">
        <f>SUM(H85:O85)</f>
        <v>86480</v>
      </c>
      <c r="H85" s="5"/>
      <c r="I85" s="5"/>
      <c r="J85" s="5"/>
      <c r="K85" s="5">
        <v>43240</v>
      </c>
      <c r="L85" s="5">
        <v>43240</v>
      </c>
      <c r="M85" s="5"/>
      <c r="N85" s="5"/>
      <c r="O85" s="95"/>
      <c r="P85" s="26" t="s">
        <v>2</v>
      </c>
    </row>
    <row r="86" spans="1:16" s="4" customFormat="1" ht="58.5" customHeight="1">
      <c r="A86" s="164"/>
      <c r="B86" s="299"/>
      <c r="C86" s="54" t="s">
        <v>147</v>
      </c>
      <c r="D86" s="289"/>
      <c r="E86" s="232"/>
      <c r="F86" s="134"/>
      <c r="G86" s="5">
        <v>13510</v>
      </c>
      <c r="H86" s="5"/>
      <c r="I86" s="5"/>
      <c r="J86" s="5"/>
      <c r="K86" s="5">
        <v>13510</v>
      </c>
      <c r="L86" s="5"/>
      <c r="M86" s="5"/>
      <c r="N86" s="5"/>
      <c r="O86" s="95"/>
      <c r="P86" s="26" t="s">
        <v>2</v>
      </c>
    </row>
    <row r="87" spans="1:16" s="4" customFormat="1" ht="19.5" customHeight="1">
      <c r="A87" s="165" t="s">
        <v>170</v>
      </c>
      <c r="B87" s="166"/>
      <c r="C87" s="166"/>
      <c r="D87" s="166"/>
      <c r="E87" s="166"/>
      <c r="F87" s="167"/>
      <c r="G87" s="5">
        <f>G83+G84+G85+G86</f>
        <v>159990</v>
      </c>
      <c r="H87" s="131">
        <f aca="true" t="shared" si="30" ref="H87:O87">H83+H84+H85+H86</f>
        <v>0</v>
      </c>
      <c r="I87" s="131">
        <f t="shared" si="30"/>
        <v>0</v>
      </c>
      <c r="J87" s="131">
        <f t="shared" si="30"/>
        <v>0</v>
      </c>
      <c r="K87" s="131">
        <f t="shared" si="30"/>
        <v>116750</v>
      </c>
      <c r="L87" s="131">
        <f t="shared" si="30"/>
        <v>43240</v>
      </c>
      <c r="M87" s="131">
        <f t="shared" si="30"/>
        <v>0</v>
      </c>
      <c r="N87" s="131">
        <f t="shared" si="30"/>
        <v>0</v>
      </c>
      <c r="O87" s="131">
        <f t="shared" si="30"/>
        <v>0</v>
      </c>
      <c r="P87" s="107"/>
    </row>
    <row r="88" spans="1:16" s="4" customFormat="1" ht="69.75" customHeight="1">
      <c r="A88" s="164" t="s">
        <v>161</v>
      </c>
      <c r="B88" s="271" t="s">
        <v>34</v>
      </c>
      <c r="C88" s="115" t="s">
        <v>258</v>
      </c>
      <c r="D88" s="237" t="s">
        <v>185</v>
      </c>
      <c r="E88" s="232" t="s">
        <v>93</v>
      </c>
      <c r="F88" s="157" t="s">
        <v>29</v>
      </c>
      <c r="G88" s="5">
        <f aca="true" t="shared" si="31" ref="G88:G95">SUM(H88:O88)</f>
        <v>108000</v>
      </c>
      <c r="H88" s="5"/>
      <c r="I88" s="73"/>
      <c r="J88" s="5">
        <v>18000</v>
      </c>
      <c r="K88" s="5">
        <v>18000</v>
      </c>
      <c r="L88" s="5">
        <v>18000</v>
      </c>
      <c r="M88" s="5">
        <v>18000</v>
      </c>
      <c r="N88" s="5">
        <v>18000</v>
      </c>
      <c r="O88" s="95">
        <v>18000</v>
      </c>
      <c r="P88" s="26" t="s">
        <v>2</v>
      </c>
    </row>
    <row r="89" spans="1:16" s="4" customFormat="1" ht="63.75" customHeight="1">
      <c r="A89" s="164"/>
      <c r="B89" s="271"/>
      <c r="C89" s="115" t="s">
        <v>148</v>
      </c>
      <c r="D89" s="238"/>
      <c r="E89" s="232"/>
      <c r="F89" s="158"/>
      <c r="G89" s="5">
        <f t="shared" si="31"/>
        <v>151200</v>
      </c>
      <c r="H89" s="5"/>
      <c r="I89" s="73"/>
      <c r="J89" s="5">
        <v>25200</v>
      </c>
      <c r="K89" s="5">
        <v>25200</v>
      </c>
      <c r="L89" s="5">
        <v>25200</v>
      </c>
      <c r="M89" s="5">
        <v>25200</v>
      </c>
      <c r="N89" s="5">
        <v>25200</v>
      </c>
      <c r="O89" s="95">
        <v>25200</v>
      </c>
      <c r="P89" s="26" t="s">
        <v>2</v>
      </c>
    </row>
    <row r="90" spans="1:16" s="4" customFormat="1" ht="63" customHeight="1">
      <c r="A90" s="164"/>
      <c r="B90" s="271"/>
      <c r="C90" s="115" t="s">
        <v>149</v>
      </c>
      <c r="D90" s="238"/>
      <c r="E90" s="232"/>
      <c r="F90" s="158"/>
      <c r="G90" s="5">
        <f t="shared" si="31"/>
        <v>86400</v>
      </c>
      <c r="H90" s="5"/>
      <c r="I90" s="73"/>
      <c r="J90" s="5">
        <v>14400</v>
      </c>
      <c r="K90" s="5">
        <v>14400</v>
      </c>
      <c r="L90" s="5">
        <v>14400</v>
      </c>
      <c r="M90" s="5">
        <v>14400</v>
      </c>
      <c r="N90" s="5">
        <v>14400</v>
      </c>
      <c r="O90" s="95">
        <v>14400</v>
      </c>
      <c r="P90" s="26" t="s">
        <v>2</v>
      </c>
    </row>
    <row r="91" spans="1:16" s="4" customFormat="1" ht="42.75" customHeight="1">
      <c r="A91" s="164"/>
      <c r="B91" s="271"/>
      <c r="C91" s="115" t="s">
        <v>194</v>
      </c>
      <c r="D91" s="238"/>
      <c r="E91" s="232"/>
      <c r="F91" s="158"/>
      <c r="G91" s="73">
        <f t="shared" si="31"/>
        <v>66000</v>
      </c>
      <c r="H91" s="73"/>
      <c r="I91" s="73"/>
      <c r="J91" s="73">
        <v>11000</v>
      </c>
      <c r="K91" s="73">
        <v>11000</v>
      </c>
      <c r="L91" s="73">
        <v>11000</v>
      </c>
      <c r="M91" s="73">
        <v>11000</v>
      </c>
      <c r="N91" s="73">
        <v>11000</v>
      </c>
      <c r="O91" s="100">
        <v>11000</v>
      </c>
      <c r="P91" s="26" t="s">
        <v>2</v>
      </c>
    </row>
    <row r="92" spans="1:16" s="4" customFormat="1" ht="44.25" customHeight="1">
      <c r="A92" s="164"/>
      <c r="B92" s="271"/>
      <c r="C92" s="115" t="s">
        <v>87</v>
      </c>
      <c r="D92" s="238"/>
      <c r="E92" s="232"/>
      <c r="F92" s="158"/>
      <c r="G92" s="73">
        <f t="shared" si="31"/>
        <v>51000</v>
      </c>
      <c r="H92" s="73"/>
      <c r="I92" s="73"/>
      <c r="J92" s="73">
        <v>8500</v>
      </c>
      <c r="K92" s="73">
        <v>8500</v>
      </c>
      <c r="L92" s="73">
        <v>8500</v>
      </c>
      <c r="M92" s="73">
        <v>8500</v>
      </c>
      <c r="N92" s="73">
        <v>8500</v>
      </c>
      <c r="O92" s="100">
        <v>8500</v>
      </c>
      <c r="P92" s="26" t="s">
        <v>2</v>
      </c>
    </row>
    <row r="93" spans="1:16" s="4" customFormat="1" ht="53.25" customHeight="1">
      <c r="A93" s="164"/>
      <c r="B93" s="271"/>
      <c r="C93" s="115" t="s">
        <v>200</v>
      </c>
      <c r="D93" s="238"/>
      <c r="E93" s="232"/>
      <c r="F93" s="158"/>
      <c r="G93" s="73">
        <f>SUM(H93:O93)</f>
        <v>120000</v>
      </c>
      <c r="H93" s="73"/>
      <c r="I93" s="73"/>
      <c r="J93" s="73"/>
      <c r="K93" s="73">
        <v>24000</v>
      </c>
      <c r="L93" s="73">
        <v>24000</v>
      </c>
      <c r="M93" s="73">
        <v>24000</v>
      </c>
      <c r="N93" s="73">
        <v>24000</v>
      </c>
      <c r="O93" s="100">
        <v>24000</v>
      </c>
      <c r="P93" s="26" t="s">
        <v>2</v>
      </c>
    </row>
    <row r="94" spans="1:16" s="4" customFormat="1" ht="57" customHeight="1">
      <c r="A94" s="164"/>
      <c r="B94" s="271"/>
      <c r="C94" s="115" t="s">
        <v>193</v>
      </c>
      <c r="D94" s="238"/>
      <c r="E94" s="232"/>
      <c r="F94" s="158"/>
      <c r="G94" s="73">
        <f t="shared" si="31"/>
        <v>480000</v>
      </c>
      <c r="H94" s="73"/>
      <c r="I94" s="73"/>
      <c r="J94" s="73">
        <v>80000</v>
      </c>
      <c r="K94" s="73">
        <v>80000</v>
      </c>
      <c r="L94" s="73">
        <v>80000</v>
      </c>
      <c r="M94" s="73">
        <v>80000</v>
      </c>
      <c r="N94" s="73">
        <v>80000</v>
      </c>
      <c r="O94" s="100">
        <v>80000</v>
      </c>
      <c r="P94" s="26" t="s">
        <v>2</v>
      </c>
    </row>
    <row r="95" spans="1:17" s="4" customFormat="1" ht="62.25" customHeight="1">
      <c r="A95" s="164"/>
      <c r="B95" s="271"/>
      <c r="C95" s="115" t="s">
        <v>228</v>
      </c>
      <c r="D95" s="238"/>
      <c r="E95" s="232"/>
      <c r="F95" s="158"/>
      <c r="G95" s="73">
        <f t="shared" si="31"/>
        <v>80000</v>
      </c>
      <c r="H95" s="73"/>
      <c r="I95" s="73"/>
      <c r="J95" s="73"/>
      <c r="K95" s="73">
        <v>16000</v>
      </c>
      <c r="L95" s="73">
        <v>16000</v>
      </c>
      <c r="M95" s="73">
        <v>16000</v>
      </c>
      <c r="N95" s="73">
        <v>16000</v>
      </c>
      <c r="O95" s="100">
        <v>16000</v>
      </c>
      <c r="P95" s="26" t="s">
        <v>2</v>
      </c>
      <c r="Q95" s="79"/>
    </row>
    <row r="96" spans="1:16" s="4" customFormat="1" ht="20.25" customHeight="1">
      <c r="A96" s="165" t="s">
        <v>162</v>
      </c>
      <c r="B96" s="166"/>
      <c r="C96" s="166"/>
      <c r="D96" s="166"/>
      <c r="E96" s="166"/>
      <c r="F96" s="167"/>
      <c r="G96" s="5">
        <f>G88+G89+G90+G91+G92+G93+G94+G95</f>
        <v>1142600</v>
      </c>
      <c r="H96" s="131">
        <f aca="true" t="shared" si="32" ref="H96:O96">H88+H89+H90+H91+H92+H93+H94+H95</f>
        <v>0</v>
      </c>
      <c r="I96" s="131">
        <f t="shared" si="32"/>
        <v>0</v>
      </c>
      <c r="J96" s="131">
        <f t="shared" si="32"/>
        <v>157100</v>
      </c>
      <c r="K96" s="131">
        <f t="shared" si="32"/>
        <v>197100</v>
      </c>
      <c r="L96" s="131">
        <f t="shared" si="32"/>
        <v>197100</v>
      </c>
      <c r="M96" s="131">
        <f t="shared" si="32"/>
        <v>197100</v>
      </c>
      <c r="N96" s="131">
        <f t="shared" si="32"/>
        <v>197100</v>
      </c>
      <c r="O96" s="131">
        <f t="shared" si="32"/>
        <v>197100</v>
      </c>
      <c r="P96" s="42"/>
    </row>
    <row r="97" spans="1:16" s="4" customFormat="1" ht="175.5" customHeight="1">
      <c r="A97" s="47" t="s">
        <v>163</v>
      </c>
      <c r="B97" s="124" t="s">
        <v>250</v>
      </c>
      <c r="C97" s="55" t="s">
        <v>283</v>
      </c>
      <c r="D97" s="91" t="s">
        <v>186</v>
      </c>
      <c r="E97" s="92" t="s">
        <v>92</v>
      </c>
      <c r="F97" s="26" t="s">
        <v>6</v>
      </c>
      <c r="G97" s="5">
        <f>SUM(H97:O97)</f>
        <v>591702</v>
      </c>
      <c r="H97" s="5"/>
      <c r="I97" s="66"/>
      <c r="J97" s="66">
        <v>69612</v>
      </c>
      <c r="K97" s="66">
        <v>104418</v>
      </c>
      <c r="L97" s="66">
        <v>104418</v>
      </c>
      <c r="M97" s="66">
        <v>104418</v>
      </c>
      <c r="N97" s="66">
        <v>104418</v>
      </c>
      <c r="O97" s="66">
        <v>104418</v>
      </c>
      <c r="P97" s="107"/>
    </row>
    <row r="98" spans="1:16" s="4" customFormat="1" ht="20.25" customHeight="1">
      <c r="A98" s="222" t="s">
        <v>164</v>
      </c>
      <c r="B98" s="223"/>
      <c r="C98" s="223"/>
      <c r="D98" s="223"/>
      <c r="E98" s="223"/>
      <c r="F98" s="224"/>
      <c r="G98" s="5">
        <f>G97</f>
        <v>591702</v>
      </c>
      <c r="H98" s="131">
        <f aca="true" t="shared" si="33" ref="H98:O98">H97</f>
        <v>0</v>
      </c>
      <c r="I98" s="131">
        <f t="shared" si="33"/>
        <v>0</v>
      </c>
      <c r="J98" s="131">
        <f t="shared" si="33"/>
        <v>69612</v>
      </c>
      <c r="K98" s="131">
        <f t="shared" si="33"/>
        <v>104418</v>
      </c>
      <c r="L98" s="131">
        <f t="shared" si="33"/>
        <v>104418</v>
      </c>
      <c r="M98" s="131">
        <f t="shared" si="33"/>
        <v>104418</v>
      </c>
      <c r="N98" s="131">
        <f t="shared" si="33"/>
        <v>104418</v>
      </c>
      <c r="O98" s="131">
        <f t="shared" si="33"/>
        <v>104418</v>
      </c>
      <c r="P98" s="5"/>
    </row>
    <row r="99" spans="1:16" s="4" customFormat="1" ht="20.25" customHeight="1">
      <c r="A99" s="171" t="s">
        <v>115</v>
      </c>
      <c r="B99" s="171"/>
      <c r="C99" s="171"/>
      <c r="D99" s="171"/>
      <c r="E99" s="171"/>
      <c r="F99" s="171"/>
      <c r="G99" s="5">
        <f>G48+G58+G61+G65+G78+G80+G87+G96</f>
        <v>2546280</v>
      </c>
      <c r="H99" s="131">
        <f aca="true" t="shared" si="34" ref="H99:O99">H48+H58+H61+H65+H78+H80+H87+H96</f>
        <v>0</v>
      </c>
      <c r="I99" s="131">
        <f t="shared" si="34"/>
        <v>0</v>
      </c>
      <c r="J99" s="131">
        <f t="shared" si="34"/>
        <v>481580</v>
      </c>
      <c r="K99" s="131">
        <f t="shared" si="34"/>
        <v>570850</v>
      </c>
      <c r="L99" s="131">
        <f t="shared" si="34"/>
        <v>475430</v>
      </c>
      <c r="M99" s="131">
        <f t="shared" si="34"/>
        <v>340100</v>
      </c>
      <c r="N99" s="131">
        <f t="shared" si="34"/>
        <v>340100</v>
      </c>
      <c r="O99" s="131">
        <f t="shared" si="34"/>
        <v>338220</v>
      </c>
      <c r="P99" s="107"/>
    </row>
    <row r="100" spans="1:16" s="4" customFormat="1" ht="20.25" customHeight="1">
      <c r="A100" s="171" t="s">
        <v>116</v>
      </c>
      <c r="B100" s="171"/>
      <c r="C100" s="171"/>
      <c r="D100" s="171"/>
      <c r="E100" s="171"/>
      <c r="F100" s="171"/>
      <c r="G100" s="5">
        <f>G72</f>
        <v>45960.8</v>
      </c>
      <c r="H100" s="131">
        <f aca="true" t="shared" si="35" ref="H100:O100">H72</f>
        <v>22002.8</v>
      </c>
      <c r="I100" s="131">
        <f t="shared" si="35"/>
        <v>23958</v>
      </c>
      <c r="J100" s="131">
        <f t="shared" si="35"/>
        <v>0</v>
      </c>
      <c r="K100" s="131">
        <f t="shared" si="35"/>
        <v>0</v>
      </c>
      <c r="L100" s="131">
        <f t="shared" si="35"/>
        <v>0</v>
      </c>
      <c r="M100" s="131">
        <f t="shared" si="35"/>
        <v>0</v>
      </c>
      <c r="N100" s="131">
        <f t="shared" si="35"/>
        <v>0</v>
      </c>
      <c r="O100" s="131">
        <f t="shared" si="35"/>
        <v>0</v>
      </c>
      <c r="P100" s="107"/>
    </row>
    <row r="101" spans="1:16" s="4" customFormat="1" ht="20.25" customHeight="1">
      <c r="A101" s="171" t="s">
        <v>117</v>
      </c>
      <c r="B101" s="171"/>
      <c r="C101" s="171"/>
      <c r="D101" s="171"/>
      <c r="E101" s="171"/>
      <c r="F101" s="171"/>
      <c r="G101" s="5">
        <f>G55+G56</f>
        <v>103360</v>
      </c>
      <c r="H101" s="131">
        <f aca="true" t="shared" si="36" ref="H101:O101">H55+H56</f>
        <v>12920</v>
      </c>
      <c r="I101" s="131">
        <f t="shared" si="36"/>
        <v>12920</v>
      </c>
      <c r="J101" s="131">
        <f t="shared" si="36"/>
        <v>12920</v>
      </c>
      <c r="K101" s="131">
        <f t="shared" si="36"/>
        <v>12920</v>
      </c>
      <c r="L101" s="131">
        <f t="shared" si="36"/>
        <v>12920</v>
      </c>
      <c r="M101" s="131">
        <f t="shared" si="36"/>
        <v>12920</v>
      </c>
      <c r="N101" s="131">
        <f t="shared" si="36"/>
        <v>12920</v>
      </c>
      <c r="O101" s="131">
        <f t="shared" si="36"/>
        <v>12920</v>
      </c>
      <c r="P101" s="107"/>
    </row>
    <row r="102" spans="1:16" s="4" customFormat="1" ht="20.25" customHeight="1">
      <c r="A102" s="171" t="s">
        <v>118</v>
      </c>
      <c r="B102" s="171"/>
      <c r="C102" s="171"/>
      <c r="D102" s="171"/>
      <c r="E102" s="171"/>
      <c r="F102" s="171"/>
      <c r="G102" s="5">
        <f>G50+G57+G70+G71+G82+G98</f>
        <v>1062777</v>
      </c>
      <c r="H102" s="131">
        <f aca="true" t="shared" si="37" ref="H102:O102">H50+H57+H70+H71+H82+H98</f>
        <v>0</v>
      </c>
      <c r="I102" s="131">
        <f t="shared" si="37"/>
        <v>0</v>
      </c>
      <c r="J102" s="131">
        <f t="shared" si="37"/>
        <v>176525</v>
      </c>
      <c r="K102" s="131">
        <f t="shared" si="37"/>
        <v>216134</v>
      </c>
      <c r="L102" s="131">
        <f t="shared" si="37"/>
        <v>216134</v>
      </c>
      <c r="M102" s="131">
        <f t="shared" si="37"/>
        <v>151328</v>
      </c>
      <c r="N102" s="131">
        <f t="shared" si="37"/>
        <v>151328</v>
      </c>
      <c r="O102" s="131">
        <f t="shared" si="37"/>
        <v>151328</v>
      </c>
      <c r="P102" s="107"/>
    </row>
    <row r="103" spans="1:16" s="4" customFormat="1" ht="20.25" customHeight="1">
      <c r="A103" s="171" t="s">
        <v>119</v>
      </c>
      <c r="B103" s="171"/>
      <c r="C103" s="171"/>
      <c r="D103" s="171"/>
      <c r="E103" s="171"/>
      <c r="F103" s="171"/>
      <c r="G103" s="5">
        <f>G99+G100+G101+G102</f>
        <v>3758377.8</v>
      </c>
      <c r="H103" s="131">
        <f aca="true" t="shared" si="38" ref="H103:O103">H99+H100+H101+H102</f>
        <v>34922.8</v>
      </c>
      <c r="I103" s="131">
        <f t="shared" si="38"/>
        <v>36878</v>
      </c>
      <c r="J103" s="131">
        <f t="shared" si="38"/>
        <v>671025</v>
      </c>
      <c r="K103" s="131">
        <f t="shared" si="38"/>
        <v>799904</v>
      </c>
      <c r="L103" s="131">
        <f t="shared" si="38"/>
        <v>704484</v>
      </c>
      <c r="M103" s="131">
        <f t="shared" si="38"/>
        <v>504348</v>
      </c>
      <c r="N103" s="131">
        <f t="shared" si="38"/>
        <v>504348</v>
      </c>
      <c r="O103" s="131">
        <f t="shared" si="38"/>
        <v>502468</v>
      </c>
      <c r="P103" s="107"/>
    </row>
    <row r="104" spans="1:16" s="4" customFormat="1" ht="20.25" customHeight="1" hidden="1">
      <c r="A104" s="69"/>
      <c r="B104" s="70"/>
      <c r="C104" s="70"/>
      <c r="D104" s="70"/>
      <c r="E104" s="70"/>
      <c r="F104" s="70"/>
      <c r="G104" s="71"/>
      <c r="H104" s="71">
        <f>H100+H101</f>
        <v>34922.8</v>
      </c>
      <c r="I104" s="71">
        <f>I100+I101</f>
        <v>36878</v>
      </c>
      <c r="J104" s="71">
        <f>J100+J101</f>
        <v>12920</v>
      </c>
      <c r="K104" s="71"/>
      <c r="L104" s="71"/>
      <c r="M104" s="71"/>
      <c r="N104" s="71"/>
      <c r="O104" s="71"/>
      <c r="P104" s="107"/>
    </row>
    <row r="105" spans="1:16" s="4" customFormat="1" ht="20.25" customHeight="1" hidden="1">
      <c r="A105" s="69"/>
      <c r="B105" s="70"/>
      <c r="C105" s="70"/>
      <c r="D105" s="70"/>
      <c r="E105" s="70"/>
      <c r="F105" s="70"/>
      <c r="G105" s="71"/>
      <c r="H105" s="71"/>
      <c r="I105" s="71">
        <f aca="true" t="shared" si="39" ref="I105:O105">I99+I102</f>
        <v>0</v>
      </c>
      <c r="J105" s="71">
        <f t="shared" si="39"/>
        <v>658105</v>
      </c>
      <c r="K105" s="71">
        <f t="shared" si="39"/>
        <v>786984</v>
      </c>
      <c r="L105" s="71">
        <f t="shared" si="39"/>
        <v>691564</v>
      </c>
      <c r="M105" s="71">
        <f t="shared" si="39"/>
        <v>491428</v>
      </c>
      <c r="N105" s="71">
        <f t="shared" si="39"/>
        <v>491428</v>
      </c>
      <c r="O105" s="71">
        <f t="shared" si="39"/>
        <v>489548</v>
      </c>
      <c r="P105" s="5">
        <f>SUM(L105:O105)</f>
        <v>2163968</v>
      </c>
    </row>
    <row r="106" spans="1:16" s="4" customFormat="1" ht="51.75" customHeight="1">
      <c r="A106" s="275" t="s">
        <v>310</v>
      </c>
      <c r="B106" s="276"/>
      <c r="C106" s="276"/>
      <c r="D106" s="276"/>
      <c r="E106" s="276"/>
      <c r="F106" s="276"/>
      <c r="G106" s="276"/>
      <c r="H106" s="276"/>
      <c r="I106" s="276"/>
      <c r="J106" s="276"/>
      <c r="K106" s="276"/>
      <c r="L106" s="276"/>
      <c r="M106" s="276"/>
      <c r="N106" s="276"/>
      <c r="O106" s="276"/>
      <c r="P106" s="107"/>
    </row>
    <row r="107" spans="1:16" s="4" customFormat="1" ht="115.5" customHeight="1">
      <c r="A107" s="29" t="s">
        <v>19</v>
      </c>
      <c r="B107" s="14" t="s">
        <v>43</v>
      </c>
      <c r="C107" s="56" t="s">
        <v>318</v>
      </c>
      <c r="D107" s="13" t="s">
        <v>201</v>
      </c>
      <c r="E107" s="7" t="s">
        <v>93</v>
      </c>
      <c r="F107" s="19" t="s">
        <v>45</v>
      </c>
      <c r="G107" s="5">
        <f>SUM(H107:O107)</f>
        <v>115000</v>
      </c>
      <c r="H107" s="5"/>
      <c r="I107" s="5"/>
      <c r="J107" s="5">
        <v>40000</v>
      </c>
      <c r="K107" s="5">
        <v>15000</v>
      </c>
      <c r="L107" s="5">
        <v>15000</v>
      </c>
      <c r="M107" s="5">
        <v>15000</v>
      </c>
      <c r="N107" s="5">
        <v>15000</v>
      </c>
      <c r="O107" s="95">
        <v>15000</v>
      </c>
      <c r="P107" s="107" t="s">
        <v>181</v>
      </c>
    </row>
    <row r="108" spans="1:16" s="4" customFormat="1" ht="21" customHeight="1">
      <c r="A108" s="165" t="s">
        <v>95</v>
      </c>
      <c r="B108" s="166"/>
      <c r="C108" s="166"/>
      <c r="D108" s="166"/>
      <c r="E108" s="166"/>
      <c r="F108" s="167"/>
      <c r="G108" s="5">
        <f>G107</f>
        <v>115000</v>
      </c>
      <c r="H108" s="131">
        <f aca="true" t="shared" si="40" ref="H108:O108">H107</f>
        <v>0</v>
      </c>
      <c r="I108" s="131">
        <f t="shared" si="40"/>
        <v>0</v>
      </c>
      <c r="J108" s="131">
        <f t="shared" si="40"/>
        <v>40000</v>
      </c>
      <c r="K108" s="131">
        <f t="shared" si="40"/>
        <v>15000</v>
      </c>
      <c r="L108" s="131">
        <f t="shared" si="40"/>
        <v>15000</v>
      </c>
      <c r="M108" s="131">
        <f t="shared" si="40"/>
        <v>15000</v>
      </c>
      <c r="N108" s="131">
        <f t="shared" si="40"/>
        <v>15000</v>
      </c>
      <c r="O108" s="131">
        <f t="shared" si="40"/>
        <v>15000</v>
      </c>
      <c r="P108" s="5"/>
    </row>
    <row r="109" spans="1:16" s="8" customFormat="1" ht="175.5" customHeight="1">
      <c r="A109" s="47" t="s">
        <v>20</v>
      </c>
      <c r="B109" s="53" t="s">
        <v>160</v>
      </c>
      <c r="C109" s="115" t="s">
        <v>259</v>
      </c>
      <c r="D109" s="91" t="s">
        <v>7</v>
      </c>
      <c r="E109" s="92" t="s">
        <v>92</v>
      </c>
      <c r="F109" s="22" t="s">
        <v>6</v>
      </c>
      <c r="G109" s="73">
        <f>SUM(H109:O109)</f>
        <v>19935</v>
      </c>
      <c r="H109" s="73"/>
      <c r="I109" s="74"/>
      <c r="J109" s="74"/>
      <c r="K109" s="74">
        <v>3987</v>
      </c>
      <c r="L109" s="74">
        <v>3987</v>
      </c>
      <c r="M109" s="66">
        <v>3987</v>
      </c>
      <c r="N109" s="66">
        <v>3987</v>
      </c>
      <c r="O109" s="103">
        <v>3987</v>
      </c>
      <c r="P109" s="26"/>
    </row>
    <row r="110" spans="1:16" s="4" customFormat="1" ht="21" customHeight="1">
      <c r="A110" s="222" t="s">
        <v>157</v>
      </c>
      <c r="B110" s="223"/>
      <c r="C110" s="223"/>
      <c r="D110" s="223"/>
      <c r="E110" s="223"/>
      <c r="F110" s="224"/>
      <c r="G110" s="5">
        <f>G109</f>
        <v>19935</v>
      </c>
      <c r="H110" s="131">
        <f aca="true" t="shared" si="41" ref="H110:O110">H109</f>
        <v>0</v>
      </c>
      <c r="I110" s="131">
        <f t="shared" si="41"/>
        <v>0</v>
      </c>
      <c r="J110" s="131">
        <f t="shared" si="41"/>
        <v>0</v>
      </c>
      <c r="K110" s="131">
        <f t="shared" si="41"/>
        <v>3987</v>
      </c>
      <c r="L110" s="131">
        <f t="shared" si="41"/>
        <v>3987</v>
      </c>
      <c r="M110" s="131">
        <f t="shared" si="41"/>
        <v>3987</v>
      </c>
      <c r="N110" s="131">
        <f t="shared" si="41"/>
        <v>3987</v>
      </c>
      <c r="O110" s="131">
        <f t="shared" si="41"/>
        <v>3987</v>
      </c>
      <c r="P110" s="116"/>
    </row>
    <row r="111" spans="1:16" s="4" customFormat="1" ht="59.25" customHeight="1">
      <c r="A111" s="187" t="s">
        <v>21</v>
      </c>
      <c r="B111" s="300" t="s">
        <v>212</v>
      </c>
      <c r="C111" s="63" t="s">
        <v>195</v>
      </c>
      <c r="D111" s="13" t="s">
        <v>41</v>
      </c>
      <c r="E111" s="7" t="s">
        <v>93</v>
      </c>
      <c r="F111" s="31" t="s">
        <v>45</v>
      </c>
      <c r="G111" s="5">
        <f>SUM(H111:O111)</f>
        <v>183134</v>
      </c>
      <c r="H111" s="73"/>
      <c r="I111" s="73"/>
      <c r="J111" s="73">
        <v>33134</v>
      </c>
      <c r="K111" s="73">
        <v>30000</v>
      </c>
      <c r="L111" s="5">
        <v>30000</v>
      </c>
      <c r="M111" s="5">
        <v>30000</v>
      </c>
      <c r="N111" s="5">
        <v>30000</v>
      </c>
      <c r="O111" s="95">
        <v>30000</v>
      </c>
      <c r="P111" s="107" t="s">
        <v>181</v>
      </c>
    </row>
    <row r="112" spans="1:16" s="4" customFormat="1" ht="276.75" customHeight="1">
      <c r="A112" s="187"/>
      <c r="B112" s="300"/>
      <c r="C112" s="57" t="s">
        <v>260</v>
      </c>
      <c r="D112" s="32" t="s">
        <v>46</v>
      </c>
      <c r="E112" s="143" t="s">
        <v>287</v>
      </c>
      <c r="F112" s="31" t="s">
        <v>10</v>
      </c>
      <c r="G112" s="20">
        <f>SUM(H112:O112)</f>
        <v>55000</v>
      </c>
      <c r="H112" s="35">
        <v>43270</v>
      </c>
      <c r="I112" s="35">
        <v>11730</v>
      </c>
      <c r="J112" s="5"/>
      <c r="K112" s="5"/>
      <c r="L112" s="5"/>
      <c r="M112" s="5"/>
      <c r="N112" s="5"/>
      <c r="O112" s="95"/>
      <c r="P112" s="107"/>
    </row>
    <row r="113" spans="1:16" s="4" customFormat="1" ht="42.75" customHeight="1">
      <c r="A113" s="187"/>
      <c r="B113" s="300"/>
      <c r="C113" s="62" t="s">
        <v>150</v>
      </c>
      <c r="D113" s="3" t="s">
        <v>11</v>
      </c>
      <c r="E113" s="7" t="s">
        <v>93</v>
      </c>
      <c r="F113" s="19" t="s">
        <v>10</v>
      </c>
      <c r="G113" s="5">
        <f>SUM(H113:O113)</f>
        <v>30000</v>
      </c>
      <c r="H113" s="5"/>
      <c r="I113" s="5"/>
      <c r="J113" s="5">
        <v>30000</v>
      </c>
      <c r="K113" s="5"/>
      <c r="L113" s="5"/>
      <c r="M113" s="5"/>
      <c r="N113" s="5"/>
      <c r="O113" s="95"/>
      <c r="P113" s="107" t="s">
        <v>181</v>
      </c>
    </row>
    <row r="114" spans="1:16" s="4" customFormat="1" ht="24" customHeight="1">
      <c r="A114" s="272" t="s">
        <v>101</v>
      </c>
      <c r="B114" s="273"/>
      <c r="C114" s="273"/>
      <c r="D114" s="273"/>
      <c r="E114" s="273"/>
      <c r="F114" s="274"/>
      <c r="G114" s="5">
        <f>G111+G113</f>
        <v>213134</v>
      </c>
      <c r="H114" s="131">
        <f aca="true" t="shared" si="42" ref="H114:O114">H111+H113</f>
        <v>0</v>
      </c>
      <c r="I114" s="131">
        <f t="shared" si="42"/>
        <v>0</v>
      </c>
      <c r="J114" s="131">
        <f t="shared" si="42"/>
        <v>63134</v>
      </c>
      <c r="K114" s="131">
        <f t="shared" si="42"/>
        <v>30000</v>
      </c>
      <c r="L114" s="131">
        <f t="shared" si="42"/>
        <v>30000</v>
      </c>
      <c r="M114" s="131">
        <f t="shared" si="42"/>
        <v>30000</v>
      </c>
      <c r="N114" s="131">
        <f t="shared" si="42"/>
        <v>30000</v>
      </c>
      <c r="O114" s="131">
        <f t="shared" si="42"/>
        <v>30000</v>
      </c>
      <c r="P114" s="118"/>
    </row>
    <row r="115" spans="1:16" s="4" customFormat="1" ht="24" customHeight="1">
      <c r="A115" s="267" t="s">
        <v>302</v>
      </c>
      <c r="B115" s="268"/>
      <c r="C115" s="268"/>
      <c r="D115" s="268"/>
      <c r="E115" s="268"/>
      <c r="F115" s="269"/>
      <c r="G115" s="5">
        <f>G112</f>
        <v>55000</v>
      </c>
      <c r="H115" s="131">
        <f aca="true" t="shared" si="43" ref="H115:O115">H112</f>
        <v>43270</v>
      </c>
      <c r="I115" s="131">
        <f t="shared" si="43"/>
        <v>11730</v>
      </c>
      <c r="J115" s="131">
        <f t="shared" si="43"/>
        <v>0</v>
      </c>
      <c r="K115" s="131">
        <f t="shared" si="43"/>
        <v>0</v>
      </c>
      <c r="L115" s="131">
        <f t="shared" si="43"/>
        <v>0</v>
      </c>
      <c r="M115" s="131">
        <f t="shared" si="43"/>
        <v>0</v>
      </c>
      <c r="N115" s="131">
        <f t="shared" si="43"/>
        <v>0</v>
      </c>
      <c r="O115" s="131">
        <f t="shared" si="43"/>
        <v>0</v>
      </c>
      <c r="P115" s="107"/>
    </row>
    <row r="116" spans="1:16" s="4" customFormat="1" ht="24" customHeight="1">
      <c r="A116" s="240" t="s">
        <v>102</v>
      </c>
      <c r="B116" s="241"/>
      <c r="C116" s="241"/>
      <c r="D116" s="241"/>
      <c r="E116" s="241"/>
      <c r="F116" s="242"/>
      <c r="G116" s="5">
        <f>G114+G115</f>
        <v>268134</v>
      </c>
      <c r="H116" s="131">
        <f aca="true" t="shared" si="44" ref="H116:O116">H114+H115</f>
        <v>43270</v>
      </c>
      <c r="I116" s="131">
        <f t="shared" si="44"/>
        <v>11730</v>
      </c>
      <c r="J116" s="131">
        <f t="shared" si="44"/>
        <v>63134</v>
      </c>
      <c r="K116" s="131">
        <f t="shared" si="44"/>
        <v>30000</v>
      </c>
      <c r="L116" s="131">
        <f t="shared" si="44"/>
        <v>30000</v>
      </c>
      <c r="M116" s="131">
        <f t="shared" si="44"/>
        <v>30000</v>
      </c>
      <c r="N116" s="131">
        <f t="shared" si="44"/>
        <v>30000</v>
      </c>
      <c r="O116" s="131">
        <f t="shared" si="44"/>
        <v>30000</v>
      </c>
      <c r="P116" s="107"/>
    </row>
    <row r="117" spans="1:16" s="4" customFormat="1" ht="21" customHeight="1">
      <c r="A117" s="171" t="s">
        <v>120</v>
      </c>
      <c r="B117" s="171"/>
      <c r="C117" s="171"/>
      <c r="D117" s="171"/>
      <c r="E117" s="171"/>
      <c r="F117" s="171"/>
      <c r="G117" s="5">
        <f>G108+G114</f>
        <v>328134</v>
      </c>
      <c r="H117" s="131">
        <f aca="true" t="shared" si="45" ref="H117:O117">H108+H114</f>
        <v>0</v>
      </c>
      <c r="I117" s="131">
        <f t="shared" si="45"/>
        <v>0</v>
      </c>
      <c r="J117" s="131">
        <f t="shared" si="45"/>
        <v>103134</v>
      </c>
      <c r="K117" s="131">
        <f t="shared" si="45"/>
        <v>45000</v>
      </c>
      <c r="L117" s="131">
        <f t="shared" si="45"/>
        <v>45000</v>
      </c>
      <c r="M117" s="131">
        <f t="shared" si="45"/>
        <v>45000</v>
      </c>
      <c r="N117" s="131">
        <f t="shared" si="45"/>
        <v>45000</v>
      </c>
      <c r="O117" s="131">
        <f t="shared" si="45"/>
        <v>45000</v>
      </c>
      <c r="P117" s="107"/>
    </row>
    <row r="118" spans="1:16" s="4" customFormat="1" ht="21" customHeight="1">
      <c r="A118" s="171" t="s">
        <v>121</v>
      </c>
      <c r="B118" s="171"/>
      <c r="C118" s="171"/>
      <c r="D118" s="171"/>
      <c r="E118" s="171"/>
      <c r="F118" s="171"/>
      <c r="G118" s="5">
        <f>G115</f>
        <v>55000</v>
      </c>
      <c r="H118" s="131">
        <f aca="true" t="shared" si="46" ref="H118:O118">H115</f>
        <v>43270</v>
      </c>
      <c r="I118" s="131">
        <f t="shared" si="46"/>
        <v>11730</v>
      </c>
      <c r="J118" s="131">
        <f t="shared" si="46"/>
        <v>0</v>
      </c>
      <c r="K118" s="131">
        <f t="shared" si="46"/>
        <v>0</v>
      </c>
      <c r="L118" s="131">
        <f t="shared" si="46"/>
        <v>0</v>
      </c>
      <c r="M118" s="131">
        <f t="shared" si="46"/>
        <v>0</v>
      </c>
      <c r="N118" s="131">
        <f t="shared" si="46"/>
        <v>0</v>
      </c>
      <c r="O118" s="131">
        <f t="shared" si="46"/>
        <v>0</v>
      </c>
      <c r="P118" s="107"/>
    </row>
    <row r="119" spans="1:16" s="4" customFormat="1" ht="21" customHeight="1">
      <c r="A119" s="171" t="s">
        <v>180</v>
      </c>
      <c r="B119" s="171"/>
      <c r="C119" s="171"/>
      <c r="D119" s="171"/>
      <c r="E119" s="171"/>
      <c r="F119" s="171"/>
      <c r="G119" s="5">
        <f>G110</f>
        <v>19935</v>
      </c>
      <c r="H119" s="131">
        <f aca="true" t="shared" si="47" ref="H119:O119">H110</f>
        <v>0</v>
      </c>
      <c r="I119" s="131">
        <f t="shared" si="47"/>
        <v>0</v>
      </c>
      <c r="J119" s="131">
        <f t="shared" si="47"/>
        <v>0</v>
      </c>
      <c r="K119" s="131">
        <f t="shared" si="47"/>
        <v>3987</v>
      </c>
      <c r="L119" s="131">
        <f t="shared" si="47"/>
        <v>3987</v>
      </c>
      <c r="M119" s="131">
        <f t="shared" si="47"/>
        <v>3987</v>
      </c>
      <c r="N119" s="131">
        <f t="shared" si="47"/>
        <v>3987</v>
      </c>
      <c r="O119" s="131">
        <f t="shared" si="47"/>
        <v>3987</v>
      </c>
      <c r="P119" s="107"/>
    </row>
    <row r="120" spans="1:16" s="4" customFormat="1" ht="21" customHeight="1">
      <c r="A120" s="171" t="s">
        <v>122</v>
      </c>
      <c r="B120" s="171"/>
      <c r="C120" s="171"/>
      <c r="D120" s="171"/>
      <c r="E120" s="171"/>
      <c r="F120" s="171"/>
      <c r="G120" s="43">
        <f>G117+G118+G119</f>
        <v>403069</v>
      </c>
      <c r="H120" s="43">
        <f aca="true" t="shared" si="48" ref="H120:O120">H117+H118+H119</f>
        <v>43270</v>
      </c>
      <c r="I120" s="43">
        <f t="shared" si="48"/>
        <v>11730</v>
      </c>
      <c r="J120" s="43">
        <f t="shared" si="48"/>
        <v>103134</v>
      </c>
      <c r="K120" s="43">
        <f t="shared" si="48"/>
        <v>48987</v>
      </c>
      <c r="L120" s="43">
        <f t="shared" si="48"/>
        <v>48987</v>
      </c>
      <c r="M120" s="43">
        <f t="shared" si="48"/>
        <v>48987</v>
      </c>
      <c r="N120" s="43">
        <f t="shared" si="48"/>
        <v>48987</v>
      </c>
      <c r="O120" s="43">
        <f t="shared" si="48"/>
        <v>48987</v>
      </c>
      <c r="P120" s="118"/>
    </row>
    <row r="121" spans="1:16" s="4" customFormat="1" ht="21" customHeight="1">
      <c r="A121" s="270" t="s">
        <v>261</v>
      </c>
      <c r="B121" s="270"/>
      <c r="C121" s="270"/>
      <c r="D121" s="270"/>
      <c r="E121" s="270"/>
      <c r="F121" s="270"/>
      <c r="G121" s="137">
        <f>SUM(H121:O121)</f>
        <v>5898247.8</v>
      </c>
      <c r="H121" s="137">
        <f>H40+H103+H120</f>
        <v>189680.8</v>
      </c>
      <c r="I121" s="137">
        <f aca="true" t="shared" si="49" ref="I121:O121">I40+I103+I120</f>
        <v>65508</v>
      </c>
      <c r="J121" s="137">
        <f t="shared" si="49"/>
        <v>1201078</v>
      </c>
      <c r="K121" s="137">
        <f t="shared" si="49"/>
        <v>1324119</v>
      </c>
      <c r="L121" s="137">
        <f t="shared" si="49"/>
        <v>908567</v>
      </c>
      <c r="M121" s="137">
        <f t="shared" si="49"/>
        <v>755005</v>
      </c>
      <c r="N121" s="137">
        <f t="shared" si="49"/>
        <v>759335</v>
      </c>
      <c r="O121" s="137">
        <f t="shared" si="49"/>
        <v>694955</v>
      </c>
      <c r="P121" s="118"/>
    </row>
    <row r="122" spans="1:16" s="4" customFormat="1" ht="33.75" customHeight="1">
      <c r="A122" s="259" t="s">
        <v>47</v>
      </c>
      <c r="B122" s="259"/>
      <c r="C122" s="259"/>
      <c r="D122" s="259"/>
      <c r="E122" s="259"/>
      <c r="F122" s="259"/>
      <c r="G122" s="259"/>
      <c r="H122" s="259"/>
      <c r="I122" s="259"/>
      <c r="J122" s="259"/>
      <c r="K122" s="259"/>
      <c r="L122" s="259"/>
      <c r="M122" s="259"/>
      <c r="N122" s="259"/>
      <c r="O122" s="193"/>
      <c r="P122" s="107"/>
    </row>
    <row r="123" spans="1:16" s="4" customFormat="1" ht="39.75" customHeight="1">
      <c r="A123" s="275" t="s">
        <v>123</v>
      </c>
      <c r="B123" s="276"/>
      <c r="C123" s="276"/>
      <c r="D123" s="276"/>
      <c r="E123" s="276"/>
      <c r="F123" s="276"/>
      <c r="G123" s="276"/>
      <c r="H123" s="276"/>
      <c r="I123" s="276"/>
      <c r="J123" s="276"/>
      <c r="K123" s="276"/>
      <c r="L123" s="276"/>
      <c r="M123" s="276"/>
      <c r="N123" s="276"/>
      <c r="O123" s="280"/>
      <c r="P123" s="107"/>
    </row>
    <row r="124" spans="1:16" s="4" customFormat="1" ht="75" customHeight="1">
      <c r="A124" s="187" t="s">
        <v>19</v>
      </c>
      <c r="B124" s="186" t="s">
        <v>44</v>
      </c>
      <c r="C124" s="185" t="s">
        <v>165</v>
      </c>
      <c r="D124" s="188" t="s">
        <v>37</v>
      </c>
      <c r="E124" s="9" t="s">
        <v>304</v>
      </c>
      <c r="F124" s="157" t="s">
        <v>6</v>
      </c>
      <c r="G124" s="5">
        <f>SUM(H124:O124)</f>
        <v>6545707</v>
      </c>
      <c r="H124" s="67">
        <f>5680052-H125</f>
        <v>5540385</v>
      </c>
      <c r="I124" s="67">
        <f>1305322-I125</f>
        <v>1005322</v>
      </c>
      <c r="J124" s="5"/>
      <c r="K124" s="5"/>
      <c r="L124" s="5"/>
      <c r="M124" s="5"/>
      <c r="N124" s="5"/>
      <c r="O124" s="95"/>
      <c r="P124" s="107"/>
    </row>
    <row r="125" spans="1:16" s="4" customFormat="1" ht="135.75" customHeight="1">
      <c r="A125" s="187"/>
      <c r="B125" s="186"/>
      <c r="C125" s="185"/>
      <c r="D125" s="188"/>
      <c r="E125" s="9" t="s">
        <v>303</v>
      </c>
      <c r="F125" s="159"/>
      <c r="G125" s="131">
        <f>SUM(H125:O125)</f>
        <v>439667</v>
      </c>
      <c r="H125" s="67">
        <v>139667</v>
      </c>
      <c r="I125" s="67">
        <v>300000</v>
      </c>
      <c r="J125" s="131"/>
      <c r="K125" s="131"/>
      <c r="L125" s="131"/>
      <c r="M125" s="131"/>
      <c r="N125" s="131"/>
      <c r="O125" s="95"/>
      <c r="P125" s="107"/>
    </row>
    <row r="126" spans="1:16" s="4" customFormat="1" ht="18.75" customHeight="1">
      <c r="A126" s="154" t="s">
        <v>96</v>
      </c>
      <c r="B126" s="155"/>
      <c r="C126" s="155"/>
      <c r="D126" s="155"/>
      <c r="E126" s="155"/>
      <c r="F126" s="156"/>
      <c r="G126" s="5">
        <f>G124+G125</f>
        <v>6985374</v>
      </c>
      <c r="H126" s="131">
        <f aca="true" t="shared" si="50" ref="H126:O126">H124+H125</f>
        <v>5680052</v>
      </c>
      <c r="I126" s="131">
        <f t="shared" si="50"/>
        <v>1305322</v>
      </c>
      <c r="J126" s="131">
        <f t="shared" si="50"/>
        <v>0</v>
      </c>
      <c r="K126" s="131">
        <f t="shared" si="50"/>
        <v>0</v>
      </c>
      <c r="L126" s="131">
        <f t="shared" si="50"/>
        <v>0</v>
      </c>
      <c r="M126" s="131">
        <f t="shared" si="50"/>
        <v>0</v>
      </c>
      <c r="N126" s="131">
        <f t="shared" si="50"/>
        <v>0</v>
      </c>
      <c r="O126" s="131">
        <f t="shared" si="50"/>
        <v>0</v>
      </c>
      <c r="P126" s="107"/>
    </row>
    <row r="127" spans="1:16" s="4" customFormat="1" ht="90.75" customHeight="1">
      <c r="A127" s="205" t="s">
        <v>20</v>
      </c>
      <c r="B127" s="199" t="s">
        <v>48</v>
      </c>
      <c r="C127" s="55" t="s">
        <v>248</v>
      </c>
      <c r="D127" s="13" t="s">
        <v>202</v>
      </c>
      <c r="E127" s="114" t="s">
        <v>216</v>
      </c>
      <c r="F127" s="157" t="s">
        <v>6</v>
      </c>
      <c r="G127" s="20">
        <f>SUM(H127:O127)</f>
        <v>103816</v>
      </c>
      <c r="H127" s="5"/>
      <c r="I127" s="5">
        <v>103816</v>
      </c>
      <c r="J127" s="5"/>
      <c r="K127" s="5"/>
      <c r="L127" s="5"/>
      <c r="M127" s="5"/>
      <c r="N127" s="5"/>
      <c r="O127" s="95"/>
      <c r="P127" s="107"/>
    </row>
    <row r="128" spans="1:16" s="4" customFormat="1" ht="99.75" customHeight="1">
      <c r="A128" s="207"/>
      <c r="B128" s="201"/>
      <c r="C128" s="54" t="s">
        <v>171</v>
      </c>
      <c r="D128" s="13" t="s">
        <v>37</v>
      </c>
      <c r="E128" s="9" t="s">
        <v>304</v>
      </c>
      <c r="F128" s="159"/>
      <c r="G128" s="20">
        <f>SUM(H128:O128)</f>
        <v>455807</v>
      </c>
      <c r="H128" s="5">
        <f>99400+237772</f>
        <v>337172</v>
      </c>
      <c r="I128" s="5">
        <v>118635</v>
      </c>
      <c r="J128" s="5"/>
      <c r="K128" s="5"/>
      <c r="L128" s="5"/>
      <c r="M128" s="5"/>
      <c r="N128" s="5"/>
      <c r="O128" s="95"/>
      <c r="P128" s="107"/>
    </row>
    <row r="129" spans="1:16" s="4" customFormat="1" ht="20.25" customHeight="1">
      <c r="A129" s="154" t="s">
        <v>99</v>
      </c>
      <c r="B129" s="155"/>
      <c r="C129" s="155"/>
      <c r="D129" s="155"/>
      <c r="E129" s="155"/>
      <c r="F129" s="156"/>
      <c r="G129" s="5">
        <f>G127+G128</f>
        <v>559623</v>
      </c>
      <c r="H129" s="131">
        <f aca="true" t="shared" si="51" ref="H129:O129">H127+H128</f>
        <v>337172</v>
      </c>
      <c r="I129" s="131">
        <f t="shared" si="51"/>
        <v>222451</v>
      </c>
      <c r="J129" s="131">
        <f t="shared" si="51"/>
        <v>0</v>
      </c>
      <c r="K129" s="131">
        <f t="shared" si="51"/>
        <v>0</v>
      </c>
      <c r="L129" s="131">
        <f t="shared" si="51"/>
        <v>0</v>
      </c>
      <c r="M129" s="131">
        <f t="shared" si="51"/>
        <v>0</v>
      </c>
      <c r="N129" s="131">
        <f t="shared" si="51"/>
        <v>0</v>
      </c>
      <c r="O129" s="131">
        <f t="shared" si="51"/>
        <v>0</v>
      </c>
      <c r="P129" s="107"/>
    </row>
    <row r="130" spans="1:16" s="4" customFormat="1" ht="19.5" customHeight="1">
      <c r="A130" s="219" t="s">
        <v>100</v>
      </c>
      <c r="B130" s="220"/>
      <c r="C130" s="220"/>
      <c r="D130" s="220"/>
      <c r="E130" s="220"/>
      <c r="F130" s="221"/>
      <c r="G130" s="5">
        <f>G129</f>
        <v>559623</v>
      </c>
      <c r="H130" s="131">
        <f aca="true" t="shared" si="52" ref="H130:O130">H129</f>
        <v>337172</v>
      </c>
      <c r="I130" s="131">
        <f t="shared" si="52"/>
        <v>222451</v>
      </c>
      <c r="J130" s="131">
        <f t="shared" si="52"/>
        <v>0</v>
      </c>
      <c r="K130" s="131">
        <f t="shared" si="52"/>
        <v>0</v>
      </c>
      <c r="L130" s="131">
        <f t="shared" si="52"/>
        <v>0</v>
      </c>
      <c r="M130" s="131">
        <f t="shared" si="52"/>
        <v>0</v>
      </c>
      <c r="N130" s="131">
        <f t="shared" si="52"/>
        <v>0</v>
      </c>
      <c r="O130" s="131">
        <f t="shared" si="52"/>
        <v>0</v>
      </c>
      <c r="P130" s="107"/>
    </row>
    <row r="131" spans="1:16" s="4" customFormat="1" ht="285.75" customHeight="1">
      <c r="A131" s="164" t="s">
        <v>21</v>
      </c>
      <c r="B131" s="184" t="s">
        <v>49</v>
      </c>
      <c r="C131" s="62" t="s">
        <v>321</v>
      </c>
      <c r="D131" s="191" t="s">
        <v>77</v>
      </c>
      <c r="E131" s="48" t="s">
        <v>215</v>
      </c>
      <c r="F131" s="157" t="s">
        <v>6</v>
      </c>
      <c r="G131" s="20">
        <f>SUM(H131:O131)</f>
        <v>10126194</v>
      </c>
      <c r="H131" s="5"/>
      <c r="I131" s="15"/>
      <c r="J131" s="66">
        <v>1719909</v>
      </c>
      <c r="K131" s="66">
        <v>1681869</v>
      </c>
      <c r="L131" s="66">
        <v>1681869</v>
      </c>
      <c r="M131" s="66">
        <v>1681869</v>
      </c>
      <c r="N131" s="66">
        <v>1681869</v>
      </c>
      <c r="O131" s="103">
        <v>1678809</v>
      </c>
      <c r="P131" s="107"/>
    </row>
    <row r="132" spans="1:16" s="4" customFormat="1" ht="126" customHeight="1">
      <c r="A132" s="164"/>
      <c r="B132" s="184"/>
      <c r="C132" s="62" t="s">
        <v>274</v>
      </c>
      <c r="D132" s="192"/>
      <c r="E132" s="114" t="s">
        <v>216</v>
      </c>
      <c r="F132" s="158"/>
      <c r="G132" s="20">
        <f>SUM(H132:O132)</f>
        <v>533841</v>
      </c>
      <c r="H132" s="5"/>
      <c r="I132" s="66">
        <f>510427+23414</f>
        <v>533841</v>
      </c>
      <c r="J132" s="66"/>
      <c r="K132" s="66"/>
      <c r="L132" s="66"/>
      <c r="M132" s="66"/>
      <c r="N132" s="66"/>
      <c r="O132" s="103"/>
      <c r="P132" s="107"/>
    </row>
    <row r="133" spans="1:16" s="4" customFormat="1" ht="51.75" customHeight="1">
      <c r="A133" s="164"/>
      <c r="B133" s="184"/>
      <c r="C133" s="180" t="s">
        <v>172</v>
      </c>
      <c r="D133" s="182" t="s">
        <v>37</v>
      </c>
      <c r="E133" s="143" t="s">
        <v>287</v>
      </c>
      <c r="F133" s="159"/>
      <c r="G133" s="20">
        <f>SUM(H133:O133)</f>
        <v>186681</v>
      </c>
      <c r="H133" s="44">
        <v>164207</v>
      </c>
      <c r="I133" s="44">
        <v>22474</v>
      </c>
      <c r="J133" s="5"/>
      <c r="K133" s="5"/>
      <c r="L133" s="5"/>
      <c r="M133" s="5"/>
      <c r="N133" s="5"/>
      <c r="O133" s="95"/>
      <c r="P133" s="107"/>
    </row>
    <row r="134" spans="1:16" s="4" customFormat="1" ht="73.5" customHeight="1">
      <c r="A134" s="164"/>
      <c r="B134" s="184"/>
      <c r="C134" s="181"/>
      <c r="D134" s="183"/>
      <c r="E134" s="9" t="s">
        <v>293</v>
      </c>
      <c r="F134" s="144"/>
      <c r="G134" s="20">
        <f>SUM(H134:O134)</f>
        <v>230502</v>
      </c>
      <c r="H134" s="44">
        <v>74840</v>
      </c>
      <c r="I134" s="44">
        <v>155662</v>
      </c>
      <c r="J134" s="131"/>
      <c r="K134" s="131"/>
      <c r="L134" s="131"/>
      <c r="M134" s="131"/>
      <c r="N134" s="131"/>
      <c r="O134" s="95"/>
      <c r="P134" s="107"/>
    </row>
    <row r="135" spans="1:16" s="4" customFormat="1" ht="19.5" customHeight="1">
      <c r="A135" s="154" t="s">
        <v>112</v>
      </c>
      <c r="B135" s="155"/>
      <c r="C135" s="155"/>
      <c r="D135" s="155"/>
      <c r="E135" s="155"/>
      <c r="F135" s="156"/>
      <c r="G135" s="5">
        <f>G133+G132+G134</f>
        <v>951024</v>
      </c>
      <c r="H135" s="131">
        <f>H133+H132+H134</f>
        <v>239047</v>
      </c>
      <c r="I135" s="131">
        <f aca="true" t="shared" si="53" ref="I135:O135">I133+I132+I134</f>
        <v>711977</v>
      </c>
      <c r="J135" s="131">
        <f t="shared" si="53"/>
        <v>0</v>
      </c>
      <c r="K135" s="131">
        <f t="shared" si="53"/>
        <v>0</v>
      </c>
      <c r="L135" s="131">
        <f t="shared" si="53"/>
        <v>0</v>
      </c>
      <c r="M135" s="131">
        <f t="shared" si="53"/>
        <v>0</v>
      </c>
      <c r="N135" s="131">
        <f t="shared" si="53"/>
        <v>0</v>
      </c>
      <c r="O135" s="131">
        <f t="shared" si="53"/>
        <v>0</v>
      </c>
      <c r="P135" s="107"/>
    </row>
    <row r="136" spans="1:16" s="4" customFormat="1" ht="19.5" customHeight="1">
      <c r="A136" s="216" t="s">
        <v>288</v>
      </c>
      <c r="B136" s="217"/>
      <c r="C136" s="217"/>
      <c r="D136" s="217"/>
      <c r="E136" s="217"/>
      <c r="F136" s="218"/>
      <c r="G136" s="131">
        <f>G133</f>
        <v>186681</v>
      </c>
      <c r="H136" s="131">
        <f aca="true" t="shared" si="54" ref="H136:O136">H133</f>
        <v>164207</v>
      </c>
      <c r="I136" s="131">
        <f t="shared" si="54"/>
        <v>22474</v>
      </c>
      <c r="J136" s="131">
        <f t="shared" si="54"/>
        <v>0</v>
      </c>
      <c r="K136" s="131">
        <f t="shared" si="54"/>
        <v>0</v>
      </c>
      <c r="L136" s="131">
        <f t="shared" si="54"/>
        <v>0</v>
      </c>
      <c r="M136" s="131">
        <f t="shared" si="54"/>
        <v>0</v>
      </c>
      <c r="N136" s="131">
        <f t="shared" si="54"/>
        <v>0</v>
      </c>
      <c r="O136" s="131">
        <f t="shared" si="54"/>
        <v>0</v>
      </c>
      <c r="P136" s="107"/>
    </row>
    <row r="137" spans="1:16" s="4" customFormat="1" ht="19.5" customHeight="1">
      <c r="A137" s="222" t="s">
        <v>174</v>
      </c>
      <c r="B137" s="223"/>
      <c r="C137" s="223"/>
      <c r="D137" s="223"/>
      <c r="E137" s="223"/>
      <c r="F137" s="224"/>
      <c r="G137" s="5">
        <f>G131</f>
        <v>10126194</v>
      </c>
      <c r="H137" s="131">
        <f aca="true" t="shared" si="55" ref="H137:O137">H131</f>
        <v>0</v>
      </c>
      <c r="I137" s="131">
        <f t="shared" si="55"/>
        <v>0</v>
      </c>
      <c r="J137" s="131">
        <f t="shared" si="55"/>
        <v>1719909</v>
      </c>
      <c r="K137" s="131">
        <f t="shared" si="55"/>
        <v>1681869</v>
      </c>
      <c r="L137" s="131">
        <f t="shared" si="55"/>
        <v>1681869</v>
      </c>
      <c r="M137" s="131">
        <f t="shared" si="55"/>
        <v>1681869</v>
      </c>
      <c r="N137" s="131">
        <f t="shared" si="55"/>
        <v>1681869</v>
      </c>
      <c r="O137" s="131">
        <f t="shared" si="55"/>
        <v>1678809</v>
      </c>
      <c r="P137" s="116"/>
    </row>
    <row r="138" spans="1:16" s="4" customFormat="1" ht="19.5" customHeight="1">
      <c r="A138" s="219" t="s">
        <v>102</v>
      </c>
      <c r="B138" s="220"/>
      <c r="C138" s="220"/>
      <c r="D138" s="220"/>
      <c r="E138" s="220"/>
      <c r="F138" s="221"/>
      <c r="G138" s="5">
        <f>G135+G137</f>
        <v>11077218</v>
      </c>
      <c r="H138" s="131">
        <f aca="true" t="shared" si="56" ref="H138:O138">H135+H137</f>
        <v>239047</v>
      </c>
      <c r="I138" s="131">
        <f t="shared" si="56"/>
        <v>711977</v>
      </c>
      <c r="J138" s="131">
        <f t="shared" si="56"/>
        <v>1719909</v>
      </c>
      <c r="K138" s="131">
        <f t="shared" si="56"/>
        <v>1681869</v>
      </c>
      <c r="L138" s="131">
        <f t="shared" si="56"/>
        <v>1681869</v>
      </c>
      <c r="M138" s="131">
        <f t="shared" si="56"/>
        <v>1681869</v>
      </c>
      <c r="N138" s="131">
        <f t="shared" si="56"/>
        <v>1681869</v>
      </c>
      <c r="O138" s="131">
        <f t="shared" si="56"/>
        <v>1678809</v>
      </c>
      <c r="P138" s="107"/>
    </row>
    <row r="139" spans="1:16" s="4" customFormat="1" ht="300.75" customHeight="1">
      <c r="A139" s="164" t="s">
        <v>23</v>
      </c>
      <c r="B139" s="163" t="s">
        <v>50</v>
      </c>
      <c r="C139" s="62" t="s">
        <v>247</v>
      </c>
      <c r="D139" s="188" t="s">
        <v>77</v>
      </c>
      <c r="E139" s="48" t="s">
        <v>215</v>
      </c>
      <c r="F139" s="157" t="s">
        <v>6</v>
      </c>
      <c r="G139" s="20">
        <f>SUM(H139:O139)</f>
        <v>141876</v>
      </c>
      <c r="H139" s="5"/>
      <c r="I139" s="5"/>
      <c r="J139" s="5">
        <v>23646</v>
      </c>
      <c r="K139" s="123">
        <v>23646</v>
      </c>
      <c r="L139" s="123">
        <v>23646</v>
      </c>
      <c r="M139" s="123">
        <v>23646</v>
      </c>
      <c r="N139" s="123">
        <v>23646</v>
      </c>
      <c r="O139" s="123">
        <v>23646</v>
      </c>
      <c r="P139" s="107"/>
    </row>
    <row r="140" spans="1:16" s="4" customFormat="1" ht="139.5" customHeight="1">
      <c r="A140" s="164"/>
      <c r="B140" s="163"/>
      <c r="C140" s="125" t="s">
        <v>251</v>
      </c>
      <c r="D140" s="188"/>
      <c r="E140" s="114" t="s">
        <v>216</v>
      </c>
      <c r="F140" s="159"/>
      <c r="G140" s="20">
        <f>SUM(H140:O140)</f>
        <v>98971</v>
      </c>
      <c r="H140" s="5"/>
      <c r="I140" s="5">
        <f>50997+47974</f>
        <v>98971</v>
      </c>
      <c r="J140" s="5"/>
      <c r="K140" s="5"/>
      <c r="L140" s="5"/>
      <c r="M140" s="5"/>
      <c r="N140" s="5"/>
      <c r="O140" s="95"/>
      <c r="P140" s="107"/>
    </row>
    <row r="141" spans="1:16" s="4" customFormat="1" ht="18.75" customHeight="1">
      <c r="A141" s="222" t="s">
        <v>175</v>
      </c>
      <c r="B141" s="223"/>
      <c r="C141" s="223"/>
      <c r="D141" s="223"/>
      <c r="E141" s="223"/>
      <c r="F141" s="224"/>
      <c r="G141" s="5">
        <f>G139</f>
        <v>141876</v>
      </c>
      <c r="H141" s="131">
        <f aca="true" t="shared" si="57" ref="H141:O141">H139</f>
        <v>0</v>
      </c>
      <c r="I141" s="131">
        <f t="shared" si="57"/>
        <v>0</v>
      </c>
      <c r="J141" s="131">
        <f t="shared" si="57"/>
        <v>23646</v>
      </c>
      <c r="K141" s="131">
        <f t="shared" si="57"/>
        <v>23646</v>
      </c>
      <c r="L141" s="131">
        <f t="shared" si="57"/>
        <v>23646</v>
      </c>
      <c r="M141" s="131">
        <f t="shared" si="57"/>
        <v>23646</v>
      </c>
      <c r="N141" s="131">
        <f t="shared" si="57"/>
        <v>23646</v>
      </c>
      <c r="O141" s="131">
        <f t="shared" si="57"/>
        <v>23646</v>
      </c>
      <c r="P141" s="116"/>
    </row>
    <row r="142" spans="1:16" s="4" customFormat="1" ht="18.75" customHeight="1">
      <c r="A142" s="154" t="s">
        <v>104</v>
      </c>
      <c r="B142" s="155"/>
      <c r="C142" s="155"/>
      <c r="D142" s="155"/>
      <c r="E142" s="155"/>
      <c r="F142" s="156"/>
      <c r="G142" s="5">
        <f>G140</f>
        <v>98971</v>
      </c>
      <c r="H142" s="131">
        <f aca="true" t="shared" si="58" ref="H142:O142">H140</f>
        <v>0</v>
      </c>
      <c r="I142" s="131">
        <f t="shared" si="58"/>
        <v>98971</v>
      </c>
      <c r="J142" s="131">
        <f t="shared" si="58"/>
        <v>0</v>
      </c>
      <c r="K142" s="131">
        <f t="shared" si="58"/>
        <v>0</v>
      </c>
      <c r="L142" s="131">
        <f t="shared" si="58"/>
        <v>0</v>
      </c>
      <c r="M142" s="131">
        <f t="shared" si="58"/>
        <v>0</v>
      </c>
      <c r="N142" s="131">
        <f t="shared" si="58"/>
        <v>0</v>
      </c>
      <c r="O142" s="131">
        <f t="shared" si="58"/>
        <v>0</v>
      </c>
      <c r="P142" s="107"/>
    </row>
    <row r="143" spans="1:16" s="4" customFormat="1" ht="18.75" customHeight="1">
      <c r="A143" s="171" t="s">
        <v>176</v>
      </c>
      <c r="B143" s="171"/>
      <c r="C143" s="171"/>
      <c r="D143" s="171"/>
      <c r="E143" s="171"/>
      <c r="F143" s="171"/>
      <c r="G143" s="5">
        <f>G137+G141</f>
        <v>10268070</v>
      </c>
      <c r="H143" s="131">
        <f aca="true" t="shared" si="59" ref="H143:O143">H137+H141</f>
        <v>0</v>
      </c>
      <c r="I143" s="131">
        <f t="shared" si="59"/>
        <v>0</v>
      </c>
      <c r="J143" s="131">
        <f t="shared" si="59"/>
        <v>1743555</v>
      </c>
      <c r="K143" s="131">
        <f t="shared" si="59"/>
        <v>1705515</v>
      </c>
      <c r="L143" s="131">
        <f t="shared" si="59"/>
        <v>1705515</v>
      </c>
      <c r="M143" s="131">
        <f t="shared" si="59"/>
        <v>1705515</v>
      </c>
      <c r="N143" s="131">
        <f t="shared" si="59"/>
        <v>1705515</v>
      </c>
      <c r="O143" s="131">
        <f t="shared" si="59"/>
        <v>1702455</v>
      </c>
      <c r="P143" s="107"/>
    </row>
    <row r="144" spans="1:16" s="4" customFormat="1" ht="18.75" customHeight="1">
      <c r="A144" s="171" t="s">
        <v>108</v>
      </c>
      <c r="B144" s="171"/>
      <c r="C144" s="171"/>
      <c r="D144" s="171"/>
      <c r="E144" s="171"/>
      <c r="F144" s="171"/>
      <c r="G144" s="5">
        <f>G126+G129+G135+G142</f>
        <v>8594992</v>
      </c>
      <c r="H144" s="131">
        <f aca="true" t="shared" si="60" ref="H144:O144">H126+H129+H135+H142</f>
        <v>6256271</v>
      </c>
      <c r="I144" s="131">
        <f t="shared" si="60"/>
        <v>2338721</v>
      </c>
      <c r="J144" s="131">
        <f t="shared" si="60"/>
        <v>0</v>
      </c>
      <c r="K144" s="131">
        <f t="shared" si="60"/>
        <v>0</v>
      </c>
      <c r="L144" s="131">
        <f t="shared" si="60"/>
        <v>0</v>
      </c>
      <c r="M144" s="131">
        <f t="shared" si="60"/>
        <v>0</v>
      </c>
      <c r="N144" s="131">
        <f t="shared" si="60"/>
        <v>0</v>
      </c>
      <c r="O144" s="131">
        <f t="shared" si="60"/>
        <v>0</v>
      </c>
      <c r="P144" s="107"/>
    </row>
    <row r="145" spans="1:16" s="4" customFormat="1" ht="18.75" customHeight="1">
      <c r="A145" s="171" t="s">
        <v>109</v>
      </c>
      <c r="B145" s="171"/>
      <c r="C145" s="171"/>
      <c r="D145" s="171"/>
      <c r="E145" s="171"/>
      <c r="F145" s="171"/>
      <c r="G145" s="5">
        <f>G143+G144</f>
        <v>18863062</v>
      </c>
      <c r="H145" s="131">
        <f aca="true" t="shared" si="61" ref="H145:O145">H143+H144</f>
        <v>6256271</v>
      </c>
      <c r="I145" s="131">
        <f t="shared" si="61"/>
        <v>2338721</v>
      </c>
      <c r="J145" s="131">
        <f t="shared" si="61"/>
        <v>1743555</v>
      </c>
      <c r="K145" s="131">
        <f t="shared" si="61"/>
        <v>1705515</v>
      </c>
      <c r="L145" s="131">
        <f t="shared" si="61"/>
        <v>1705515</v>
      </c>
      <c r="M145" s="131">
        <f t="shared" si="61"/>
        <v>1705515</v>
      </c>
      <c r="N145" s="131">
        <f t="shared" si="61"/>
        <v>1705515</v>
      </c>
      <c r="O145" s="131">
        <f t="shared" si="61"/>
        <v>1702455</v>
      </c>
      <c r="P145" s="116"/>
    </row>
    <row r="146" spans="1:16" s="4" customFormat="1" ht="57.75" customHeight="1">
      <c r="A146" s="260" t="s">
        <v>205</v>
      </c>
      <c r="B146" s="260"/>
      <c r="C146" s="260"/>
      <c r="D146" s="260"/>
      <c r="E146" s="260"/>
      <c r="F146" s="260"/>
      <c r="G146" s="260"/>
      <c r="H146" s="260"/>
      <c r="I146" s="260"/>
      <c r="J146" s="260"/>
      <c r="K146" s="260"/>
      <c r="L146" s="260"/>
      <c r="M146" s="260"/>
      <c r="N146" s="260"/>
      <c r="O146" s="172"/>
      <c r="P146" s="107"/>
    </row>
    <row r="147" spans="1:16" s="4" customFormat="1" ht="55.5" customHeight="1">
      <c r="A147" s="28" t="s">
        <v>19</v>
      </c>
      <c r="B147" s="81" t="s">
        <v>230</v>
      </c>
      <c r="C147" s="54" t="s">
        <v>231</v>
      </c>
      <c r="D147" s="13" t="s">
        <v>204</v>
      </c>
      <c r="E147" s="48" t="s">
        <v>215</v>
      </c>
      <c r="F147" s="87" t="s">
        <v>203</v>
      </c>
      <c r="G147" s="20">
        <f>SUM(H147:O147)</f>
        <v>250000</v>
      </c>
      <c r="H147" s="21"/>
      <c r="I147" s="21"/>
      <c r="J147" s="16">
        <v>150000</v>
      </c>
      <c r="K147" s="16">
        <v>100000</v>
      </c>
      <c r="L147" s="21"/>
      <c r="M147" s="21"/>
      <c r="N147" s="21"/>
      <c r="O147" s="104"/>
      <c r="P147" s="107"/>
    </row>
    <row r="148" spans="1:16" s="4" customFormat="1" ht="24.75" customHeight="1">
      <c r="A148" s="222" t="s">
        <v>179</v>
      </c>
      <c r="B148" s="223"/>
      <c r="C148" s="223"/>
      <c r="D148" s="223"/>
      <c r="E148" s="223"/>
      <c r="F148" s="224"/>
      <c r="G148" s="16">
        <f>G147</f>
        <v>250000</v>
      </c>
      <c r="H148" s="16">
        <f aca="true" t="shared" si="62" ref="H148:O148">H147</f>
        <v>0</v>
      </c>
      <c r="I148" s="16">
        <f t="shared" si="62"/>
        <v>0</v>
      </c>
      <c r="J148" s="16">
        <f t="shared" si="62"/>
        <v>150000</v>
      </c>
      <c r="K148" s="16">
        <f t="shared" si="62"/>
        <v>100000</v>
      </c>
      <c r="L148" s="16">
        <f t="shared" si="62"/>
        <v>0</v>
      </c>
      <c r="M148" s="16">
        <f t="shared" si="62"/>
        <v>0</v>
      </c>
      <c r="N148" s="16">
        <f t="shared" si="62"/>
        <v>0</v>
      </c>
      <c r="O148" s="16">
        <f t="shared" si="62"/>
        <v>0</v>
      </c>
      <c r="P148" s="107"/>
    </row>
    <row r="149" spans="1:16" s="4" customFormat="1" ht="276.75" customHeight="1">
      <c r="A149" s="77" t="s">
        <v>20</v>
      </c>
      <c r="B149" s="80" t="s">
        <v>51</v>
      </c>
      <c r="C149" s="115" t="s">
        <v>275</v>
      </c>
      <c r="D149" s="13" t="s">
        <v>37</v>
      </c>
      <c r="E149" s="143" t="s">
        <v>287</v>
      </c>
      <c r="F149" s="75" t="s">
        <v>6</v>
      </c>
      <c r="G149" s="20">
        <f>SUM(H149:O149)</f>
        <v>300523</v>
      </c>
      <c r="H149" s="44">
        <v>229146</v>
      </c>
      <c r="I149" s="44">
        <v>71377</v>
      </c>
      <c r="J149" s="21"/>
      <c r="K149" s="21"/>
      <c r="L149" s="21"/>
      <c r="M149" s="21"/>
      <c r="N149" s="21"/>
      <c r="O149" s="104"/>
      <c r="P149" s="107"/>
    </row>
    <row r="150" spans="1:16" s="4" customFormat="1" ht="18.75" customHeight="1">
      <c r="A150" s="216" t="s">
        <v>99</v>
      </c>
      <c r="B150" s="217"/>
      <c r="C150" s="217"/>
      <c r="D150" s="217"/>
      <c r="E150" s="217"/>
      <c r="F150" s="218"/>
      <c r="G150" s="16">
        <f>G149</f>
        <v>300523</v>
      </c>
      <c r="H150" s="16">
        <f aca="true" t="shared" si="63" ref="H150:O150">H149</f>
        <v>229146</v>
      </c>
      <c r="I150" s="16">
        <f t="shared" si="63"/>
        <v>71377</v>
      </c>
      <c r="J150" s="16">
        <f t="shared" si="63"/>
        <v>0</v>
      </c>
      <c r="K150" s="16">
        <f t="shared" si="63"/>
        <v>0</v>
      </c>
      <c r="L150" s="16">
        <f t="shared" si="63"/>
        <v>0</v>
      </c>
      <c r="M150" s="16">
        <f t="shared" si="63"/>
        <v>0</v>
      </c>
      <c r="N150" s="16">
        <f t="shared" si="63"/>
        <v>0</v>
      </c>
      <c r="O150" s="16">
        <f t="shared" si="63"/>
        <v>0</v>
      </c>
      <c r="P150" s="107"/>
    </row>
    <row r="151" spans="1:16" s="4" customFormat="1" ht="18.75" customHeight="1">
      <c r="A151" s="171" t="s">
        <v>177</v>
      </c>
      <c r="B151" s="171"/>
      <c r="C151" s="171"/>
      <c r="D151" s="171"/>
      <c r="E151" s="171"/>
      <c r="F151" s="171"/>
      <c r="G151" s="16">
        <f>G148</f>
        <v>250000</v>
      </c>
      <c r="H151" s="16">
        <f aca="true" t="shared" si="64" ref="H151:O151">H148</f>
        <v>0</v>
      </c>
      <c r="I151" s="16">
        <f t="shared" si="64"/>
        <v>0</v>
      </c>
      <c r="J151" s="16">
        <f t="shared" si="64"/>
        <v>150000</v>
      </c>
      <c r="K151" s="16">
        <f t="shared" si="64"/>
        <v>100000</v>
      </c>
      <c r="L151" s="16">
        <f t="shared" si="64"/>
        <v>0</v>
      </c>
      <c r="M151" s="16">
        <f t="shared" si="64"/>
        <v>0</v>
      </c>
      <c r="N151" s="16">
        <f t="shared" si="64"/>
        <v>0</v>
      </c>
      <c r="O151" s="16">
        <f t="shared" si="64"/>
        <v>0</v>
      </c>
      <c r="P151" s="107"/>
    </row>
    <row r="152" spans="1:16" s="4" customFormat="1" ht="18.75" customHeight="1">
      <c r="A152" s="171" t="s">
        <v>116</v>
      </c>
      <c r="B152" s="171"/>
      <c r="C152" s="171"/>
      <c r="D152" s="171"/>
      <c r="E152" s="171"/>
      <c r="F152" s="171"/>
      <c r="G152" s="16">
        <f>G150</f>
        <v>300523</v>
      </c>
      <c r="H152" s="16">
        <f aca="true" t="shared" si="65" ref="H152:O152">H150</f>
        <v>229146</v>
      </c>
      <c r="I152" s="16">
        <f t="shared" si="65"/>
        <v>71377</v>
      </c>
      <c r="J152" s="16">
        <f t="shared" si="65"/>
        <v>0</v>
      </c>
      <c r="K152" s="16">
        <f t="shared" si="65"/>
        <v>0</v>
      </c>
      <c r="L152" s="16">
        <f t="shared" si="65"/>
        <v>0</v>
      </c>
      <c r="M152" s="16">
        <f t="shared" si="65"/>
        <v>0</v>
      </c>
      <c r="N152" s="16">
        <f t="shared" si="65"/>
        <v>0</v>
      </c>
      <c r="O152" s="16">
        <f t="shared" si="65"/>
        <v>0</v>
      </c>
      <c r="P152" s="107"/>
    </row>
    <row r="153" spans="1:16" s="4" customFormat="1" ht="12.75">
      <c r="A153" s="171" t="s">
        <v>119</v>
      </c>
      <c r="B153" s="171"/>
      <c r="C153" s="171"/>
      <c r="D153" s="171"/>
      <c r="E153" s="171"/>
      <c r="F153" s="171"/>
      <c r="G153" s="16">
        <f>G151+G152</f>
        <v>550523</v>
      </c>
      <c r="H153" s="16">
        <f aca="true" t="shared" si="66" ref="H153:O153">H151+H152</f>
        <v>229146</v>
      </c>
      <c r="I153" s="16">
        <f t="shared" si="66"/>
        <v>71377</v>
      </c>
      <c r="J153" s="16">
        <f t="shared" si="66"/>
        <v>150000</v>
      </c>
      <c r="K153" s="16">
        <f t="shared" si="66"/>
        <v>100000</v>
      </c>
      <c r="L153" s="16">
        <f t="shared" si="66"/>
        <v>0</v>
      </c>
      <c r="M153" s="16">
        <f t="shared" si="66"/>
        <v>0</v>
      </c>
      <c r="N153" s="16">
        <f t="shared" si="66"/>
        <v>0</v>
      </c>
      <c r="O153" s="16">
        <f t="shared" si="66"/>
        <v>0</v>
      </c>
      <c r="P153" s="107"/>
    </row>
    <row r="154" spans="1:16" s="4" customFormat="1" ht="51" customHeight="1">
      <c r="A154" s="246" t="s">
        <v>232</v>
      </c>
      <c r="B154" s="246"/>
      <c r="C154" s="246"/>
      <c r="D154" s="246"/>
      <c r="E154" s="246"/>
      <c r="F154" s="246"/>
      <c r="G154" s="246"/>
      <c r="H154" s="246"/>
      <c r="I154" s="246"/>
      <c r="J154" s="246"/>
      <c r="K154" s="246"/>
      <c r="L154" s="246"/>
      <c r="M154" s="246"/>
      <c r="N154" s="246"/>
      <c r="O154" s="247"/>
      <c r="P154" s="107"/>
    </row>
    <row r="155" spans="1:16" s="4" customFormat="1" ht="303.75" customHeight="1">
      <c r="A155" s="28" t="s">
        <v>19</v>
      </c>
      <c r="B155" s="124" t="s">
        <v>213</v>
      </c>
      <c r="C155" s="55" t="s">
        <v>284</v>
      </c>
      <c r="D155" s="87" t="s">
        <v>9</v>
      </c>
      <c r="E155" s="174" t="s">
        <v>92</v>
      </c>
      <c r="F155" s="157" t="s">
        <v>6</v>
      </c>
      <c r="G155" s="20">
        <f>SUM(H155:O155)</f>
        <v>752196</v>
      </c>
      <c r="H155" s="21"/>
      <c r="I155" s="44"/>
      <c r="J155" s="66">
        <v>125366</v>
      </c>
      <c r="K155" s="66">
        <v>125366</v>
      </c>
      <c r="L155" s="66">
        <v>125366</v>
      </c>
      <c r="M155" s="66">
        <v>125366</v>
      </c>
      <c r="N155" s="66">
        <v>125366</v>
      </c>
      <c r="O155" s="66">
        <v>125366</v>
      </c>
      <c r="P155" s="107"/>
    </row>
    <row r="156" spans="1:16" s="4" customFormat="1" ht="27" customHeight="1" hidden="1">
      <c r="A156" s="28" t="s">
        <v>20</v>
      </c>
      <c r="B156" s="11" t="s">
        <v>52</v>
      </c>
      <c r="C156" s="21"/>
      <c r="D156" s="21"/>
      <c r="E156" s="175"/>
      <c r="F156" s="158"/>
      <c r="G156" s="20">
        <f>SUM(H156:O156)</f>
        <v>0</v>
      </c>
      <c r="H156" s="21"/>
      <c r="I156" s="21"/>
      <c r="J156" s="21"/>
      <c r="K156" s="21"/>
      <c r="L156" s="21"/>
      <c r="M156" s="21"/>
      <c r="N156" s="21"/>
      <c r="O156" s="104"/>
      <c r="P156" s="107"/>
    </row>
    <row r="157" spans="1:16" s="4" customFormat="1" ht="39" customHeight="1" hidden="1">
      <c r="A157" s="28" t="s">
        <v>21</v>
      </c>
      <c r="B157" s="76" t="s">
        <v>190</v>
      </c>
      <c r="C157" s="81"/>
      <c r="D157" s="72"/>
      <c r="E157" s="176"/>
      <c r="F157" s="159"/>
      <c r="G157" s="20"/>
      <c r="H157" s="21"/>
      <c r="I157" s="21"/>
      <c r="J157" s="45"/>
      <c r="K157" s="45"/>
      <c r="L157" s="45"/>
      <c r="M157" s="45"/>
      <c r="N157" s="45"/>
      <c r="O157" s="83"/>
      <c r="P157" s="107"/>
    </row>
    <row r="158" spans="1:16" s="4" customFormat="1" ht="25.5" customHeight="1">
      <c r="A158" s="171" t="s">
        <v>159</v>
      </c>
      <c r="B158" s="171"/>
      <c r="C158" s="171"/>
      <c r="D158" s="171"/>
      <c r="E158" s="171"/>
      <c r="F158" s="171"/>
      <c r="G158" s="16">
        <f>G155+G156+G157</f>
        <v>752196</v>
      </c>
      <c r="H158" s="16">
        <f aca="true" t="shared" si="67" ref="H158:O158">H155+H156+H157</f>
        <v>0</v>
      </c>
      <c r="I158" s="16">
        <f t="shared" si="67"/>
        <v>0</v>
      </c>
      <c r="J158" s="16">
        <f t="shared" si="67"/>
        <v>125366</v>
      </c>
      <c r="K158" s="16">
        <f t="shared" si="67"/>
        <v>125366</v>
      </c>
      <c r="L158" s="16">
        <f t="shared" si="67"/>
        <v>125366</v>
      </c>
      <c r="M158" s="16">
        <f t="shared" si="67"/>
        <v>125366</v>
      </c>
      <c r="N158" s="16">
        <f t="shared" si="67"/>
        <v>125366</v>
      </c>
      <c r="O158" s="16">
        <f t="shared" si="67"/>
        <v>125366</v>
      </c>
      <c r="P158" s="116"/>
    </row>
    <row r="159" spans="1:16" s="4" customFormat="1" ht="25.5" customHeight="1">
      <c r="A159" s="270" t="s">
        <v>262</v>
      </c>
      <c r="B159" s="270"/>
      <c r="C159" s="270"/>
      <c r="D159" s="270"/>
      <c r="E159" s="270"/>
      <c r="F159" s="270"/>
      <c r="G159" s="136">
        <f>SUM(H159:O159)</f>
        <v>20165781</v>
      </c>
      <c r="H159" s="136">
        <f aca="true" t="shared" si="68" ref="H159:O159">H145+H153+H158</f>
        <v>6485417</v>
      </c>
      <c r="I159" s="136">
        <f t="shared" si="68"/>
        <v>2410098</v>
      </c>
      <c r="J159" s="136">
        <f t="shared" si="68"/>
        <v>2018921</v>
      </c>
      <c r="K159" s="136">
        <f t="shared" si="68"/>
        <v>1930881</v>
      </c>
      <c r="L159" s="136">
        <f t="shared" si="68"/>
        <v>1830881</v>
      </c>
      <c r="M159" s="136">
        <f t="shared" si="68"/>
        <v>1830881</v>
      </c>
      <c r="N159" s="136">
        <f t="shared" si="68"/>
        <v>1830881</v>
      </c>
      <c r="O159" s="136">
        <f t="shared" si="68"/>
        <v>1827821</v>
      </c>
      <c r="P159" s="131"/>
    </row>
    <row r="160" spans="1:16" s="4" customFormat="1" ht="39.75" customHeight="1">
      <c r="A160" s="259" t="s">
        <v>53</v>
      </c>
      <c r="B160" s="259"/>
      <c r="C160" s="259"/>
      <c r="D160" s="259"/>
      <c r="E160" s="259"/>
      <c r="F160" s="259"/>
      <c r="G160" s="259"/>
      <c r="H160" s="259"/>
      <c r="I160" s="259"/>
      <c r="J160" s="259"/>
      <c r="K160" s="259"/>
      <c r="L160" s="259"/>
      <c r="M160" s="259"/>
      <c r="N160" s="259"/>
      <c r="O160" s="193"/>
      <c r="P160" s="107"/>
    </row>
    <row r="161" spans="1:16" s="4" customFormat="1" ht="36.75" customHeight="1">
      <c r="A161" s="260" t="s">
        <v>124</v>
      </c>
      <c r="B161" s="260"/>
      <c r="C161" s="260"/>
      <c r="D161" s="260"/>
      <c r="E161" s="260"/>
      <c r="F161" s="260"/>
      <c r="G161" s="260"/>
      <c r="H161" s="260"/>
      <c r="I161" s="260"/>
      <c r="J161" s="260"/>
      <c r="K161" s="260"/>
      <c r="L161" s="260"/>
      <c r="M161" s="260"/>
      <c r="N161" s="260"/>
      <c r="O161" s="172"/>
      <c r="P161" s="107"/>
    </row>
    <row r="162" spans="1:16" s="4" customFormat="1" ht="178.5" customHeight="1">
      <c r="A162" s="38" t="s">
        <v>19</v>
      </c>
      <c r="B162" s="37" t="s">
        <v>54</v>
      </c>
      <c r="C162" s="65" t="s">
        <v>308</v>
      </c>
      <c r="D162" s="41" t="s">
        <v>41</v>
      </c>
      <c r="E162" s="40" t="s">
        <v>93</v>
      </c>
      <c r="F162" s="19" t="s">
        <v>6</v>
      </c>
      <c r="G162" s="5">
        <f>SUM(H162:O162)</f>
        <v>300000</v>
      </c>
      <c r="H162" s="5"/>
      <c r="I162" s="5"/>
      <c r="J162" s="5">
        <v>50000</v>
      </c>
      <c r="K162" s="5">
        <v>50000</v>
      </c>
      <c r="L162" s="5">
        <v>50000</v>
      </c>
      <c r="M162" s="5">
        <v>50000</v>
      </c>
      <c r="N162" s="5">
        <v>50000</v>
      </c>
      <c r="O162" s="95">
        <v>50000</v>
      </c>
      <c r="P162" s="107" t="s">
        <v>181</v>
      </c>
    </row>
    <row r="163" spans="1:16" s="4" customFormat="1" ht="23.25" customHeight="1">
      <c r="A163" s="165" t="s">
        <v>95</v>
      </c>
      <c r="B163" s="166"/>
      <c r="C163" s="166"/>
      <c r="D163" s="166"/>
      <c r="E163" s="166"/>
      <c r="F163" s="167"/>
      <c r="G163" s="5">
        <f>G162</f>
        <v>300000</v>
      </c>
      <c r="H163" s="131">
        <f aca="true" t="shared" si="69" ref="H163:O163">H162</f>
        <v>0</v>
      </c>
      <c r="I163" s="131">
        <f t="shared" si="69"/>
        <v>0</v>
      </c>
      <c r="J163" s="131">
        <f t="shared" si="69"/>
        <v>50000</v>
      </c>
      <c r="K163" s="131">
        <f t="shared" si="69"/>
        <v>50000</v>
      </c>
      <c r="L163" s="131">
        <f t="shared" si="69"/>
        <v>50000</v>
      </c>
      <c r="M163" s="131">
        <f t="shared" si="69"/>
        <v>50000</v>
      </c>
      <c r="N163" s="131">
        <f t="shared" si="69"/>
        <v>50000</v>
      </c>
      <c r="O163" s="131">
        <f t="shared" si="69"/>
        <v>50000</v>
      </c>
      <c r="P163" s="5"/>
    </row>
    <row r="164" spans="1:16" s="4" customFormat="1" ht="106.5" customHeight="1">
      <c r="A164" s="205" t="s">
        <v>20</v>
      </c>
      <c r="B164" s="293" t="s">
        <v>55</v>
      </c>
      <c r="C164" s="54" t="s">
        <v>191</v>
      </c>
      <c r="D164" s="13" t="s">
        <v>41</v>
      </c>
      <c r="E164" s="168" t="s">
        <v>93</v>
      </c>
      <c r="F164" s="133" t="s">
        <v>6</v>
      </c>
      <c r="G164" s="73">
        <f>SUM(H164:O164)</f>
        <v>79200</v>
      </c>
      <c r="H164" s="73"/>
      <c r="I164" s="73"/>
      <c r="J164" s="73">
        <v>13200</v>
      </c>
      <c r="K164" s="73">
        <v>13200</v>
      </c>
      <c r="L164" s="73">
        <v>13200</v>
      </c>
      <c r="M164" s="73">
        <v>13200</v>
      </c>
      <c r="N164" s="73">
        <v>13200</v>
      </c>
      <c r="O164" s="100">
        <v>13200</v>
      </c>
      <c r="P164" s="107" t="s">
        <v>181</v>
      </c>
    </row>
    <row r="165" spans="1:16" s="23" customFormat="1" ht="84" customHeight="1">
      <c r="A165" s="206"/>
      <c r="B165" s="294"/>
      <c r="C165" s="54" t="s">
        <v>316</v>
      </c>
      <c r="D165" s="13" t="s">
        <v>41</v>
      </c>
      <c r="E165" s="169"/>
      <c r="F165" s="127"/>
      <c r="G165" s="73">
        <f>SUM(H165:O165)</f>
        <v>3500</v>
      </c>
      <c r="H165" s="86"/>
      <c r="I165" s="73"/>
      <c r="J165" s="73">
        <v>1000</v>
      </c>
      <c r="K165" s="73">
        <v>500</v>
      </c>
      <c r="L165" s="73">
        <v>500</v>
      </c>
      <c r="M165" s="73">
        <v>500</v>
      </c>
      <c r="N165" s="73">
        <v>500</v>
      </c>
      <c r="O165" s="100">
        <v>500</v>
      </c>
      <c r="P165" s="107" t="s">
        <v>181</v>
      </c>
    </row>
    <row r="166" spans="1:16" s="4" customFormat="1" ht="74.25" customHeight="1">
      <c r="A166" s="206"/>
      <c r="B166" s="294"/>
      <c r="C166" s="54" t="s">
        <v>276</v>
      </c>
      <c r="D166" s="13" t="s">
        <v>41</v>
      </c>
      <c r="E166" s="169"/>
      <c r="F166" s="135"/>
      <c r="G166" s="73">
        <f>SUM(H166:O166)</f>
        <v>3500</v>
      </c>
      <c r="H166" s="73"/>
      <c r="I166" s="73"/>
      <c r="J166" s="73">
        <v>1000</v>
      </c>
      <c r="K166" s="73">
        <v>500</v>
      </c>
      <c r="L166" s="73">
        <v>500</v>
      </c>
      <c r="M166" s="73">
        <v>500</v>
      </c>
      <c r="N166" s="73">
        <v>500</v>
      </c>
      <c r="O166" s="100">
        <v>500</v>
      </c>
      <c r="P166" s="107" t="s">
        <v>181</v>
      </c>
    </row>
    <row r="167" spans="1:16" s="4" customFormat="1" ht="85.5" customHeight="1">
      <c r="A167" s="206"/>
      <c r="B167" s="294"/>
      <c r="C167" s="54" t="s">
        <v>277</v>
      </c>
      <c r="D167" s="13" t="s">
        <v>40</v>
      </c>
      <c r="E167" s="169"/>
      <c r="F167" s="127"/>
      <c r="G167" s="73">
        <f>SUM(H167:O167)</f>
        <v>345000</v>
      </c>
      <c r="H167" s="73"/>
      <c r="I167" s="73"/>
      <c r="J167" s="73"/>
      <c r="K167" s="73">
        <v>69000</v>
      </c>
      <c r="L167" s="73">
        <v>69000</v>
      </c>
      <c r="M167" s="73">
        <v>69000</v>
      </c>
      <c r="N167" s="73">
        <v>69000</v>
      </c>
      <c r="O167" s="100">
        <v>69000</v>
      </c>
      <c r="P167" s="107" t="s">
        <v>181</v>
      </c>
    </row>
    <row r="168" spans="1:16" s="4" customFormat="1" ht="37.5" customHeight="1">
      <c r="A168" s="206"/>
      <c r="B168" s="294"/>
      <c r="C168" s="54" t="s">
        <v>278</v>
      </c>
      <c r="D168" s="13" t="s">
        <v>40</v>
      </c>
      <c r="E168" s="169"/>
      <c r="F168" s="127"/>
      <c r="G168" s="73">
        <f>SUM(I168:O168)</f>
        <v>66000</v>
      </c>
      <c r="H168" s="73"/>
      <c r="I168" s="73"/>
      <c r="J168" s="73"/>
      <c r="K168" s="73">
        <v>13200</v>
      </c>
      <c r="L168" s="73">
        <v>13200</v>
      </c>
      <c r="M168" s="73">
        <v>13200</v>
      </c>
      <c r="N168" s="73">
        <v>13200</v>
      </c>
      <c r="O168" s="100">
        <v>13200</v>
      </c>
      <c r="P168" s="107" t="s">
        <v>181</v>
      </c>
    </row>
    <row r="169" spans="1:16" s="4" customFormat="1" ht="83.25" customHeight="1">
      <c r="A169" s="207"/>
      <c r="B169" s="295"/>
      <c r="C169" s="54" t="s">
        <v>279</v>
      </c>
      <c r="D169" s="13" t="s">
        <v>41</v>
      </c>
      <c r="E169" s="170"/>
      <c r="F169" s="128"/>
      <c r="G169" s="73">
        <f>SUM(I169:O169)</f>
        <v>39600</v>
      </c>
      <c r="H169" s="73"/>
      <c r="I169" s="73"/>
      <c r="J169" s="73">
        <v>6600</v>
      </c>
      <c r="K169" s="73">
        <v>6600</v>
      </c>
      <c r="L169" s="73">
        <v>6600</v>
      </c>
      <c r="M169" s="73">
        <v>6600</v>
      </c>
      <c r="N169" s="73">
        <v>6600</v>
      </c>
      <c r="O169" s="100">
        <v>6600</v>
      </c>
      <c r="P169" s="107" t="s">
        <v>181</v>
      </c>
    </row>
    <row r="170" spans="1:16" s="4" customFormat="1" ht="20.25" customHeight="1">
      <c r="A170" s="165" t="s">
        <v>98</v>
      </c>
      <c r="B170" s="166"/>
      <c r="C170" s="166"/>
      <c r="D170" s="166"/>
      <c r="E170" s="166"/>
      <c r="F170" s="167"/>
      <c r="G170" s="5">
        <f>G164+G165+G166+G167+G168+G169</f>
        <v>536800</v>
      </c>
      <c r="H170" s="131">
        <f aca="true" t="shared" si="70" ref="H170:O170">H164+H165+H166+H167+H168+H169</f>
        <v>0</v>
      </c>
      <c r="I170" s="131">
        <f t="shared" si="70"/>
        <v>0</v>
      </c>
      <c r="J170" s="131">
        <f t="shared" si="70"/>
        <v>21800</v>
      </c>
      <c r="K170" s="131">
        <f t="shared" si="70"/>
        <v>103000</v>
      </c>
      <c r="L170" s="131">
        <f t="shared" si="70"/>
        <v>103000</v>
      </c>
      <c r="M170" s="131">
        <f t="shared" si="70"/>
        <v>103000</v>
      </c>
      <c r="N170" s="131">
        <f t="shared" si="70"/>
        <v>103000</v>
      </c>
      <c r="O170" s="131">
        <f t="shared" si="70"/>
        <v>103000</v>
      </c>
      <c r="P170" s="116"/>
    </row>
    <row r="171" spans="1:16" s="4" customFormat="1" ht="26.25" customHeight="1">
      <c r="A171" s="160" t="s">
        <v>151</v>
      </c>
      <c r="B171" s="161"/>
      <c r="C171" s="161"/>
      <c r="D171" s="161"/>
      <c r="E171" s="161"/>
      <c r="F171" s="162"/>
      <c r="G171" s="5">
        <f>G163+G170</f>
        <v>836800</v>
      </c>
      <c r="H171" s="131">
        <f>H163+H170</f>
        <v>0</v>
      </c>
      <c r="I171" s="131">
        <f aca="true" t="shared" si="71" ref="I171:O171">I163+I170</f>
        <v>0</v>
      </c>
      <c r="J171" s="131">
        <f t="shared" si="71"/>
        <v>71800</v>
      </c>
      <c r="K171" s="131">
        <f t="shared" si="71"/>
        <v>153000</v>
      </c>
      <c r="L171" s="131">
        <f t="shared" si="71"/>
        <v>153000</v>
      </c>
      <c r="M171" s="131">
        <f t="shared" si="71"/>
        <v>153000</v>
      </c>
      <c r="N171" s="131">
        <f t="shared" si="71"/>
        <v>153000</v>
      </c>
      <c r="O171" s="131">
        <f t="shared" si="71"/>
        <v>153000</v>
      </c>
      <c r="P171" s="116"/>
    </row>
    <row r="172" spans="1:16" s="4" customFormat="1" ht="41.25" customHeight="1" hidden="1">
      <c r="A172" s="172" t="s">
        <v>125</v>
      </c>
      <c r="B172" s="173"/>
      <c r="C172" s="173"/>
      <c r="D172" s="173"/>
      <c r="E172" s="173"/>
      <c r="F172" s="173"/>
      <c r="G172" s="173"/>
      <c r="H172" s="173"/>
      <c r="I172" s="173"/>
      <c r="J172" s="173"/>
      <c r="K172" s="173"/>
      <c r="L172" s="173"/>
      <c r="M172" s="173"/>
      <c r="N172" s="173"/>
      <c r="O172" s="173"/>
      <c r="P172" s="107"/>
    </row>
    <row r="173" spans="1:16" s="4" customFormat="1" ht="79.5" customHeight="1" hidden="1">
      <c r="A173" s="19" t="s">
        <v>19</v>
      </c>
      <c r="B173" s="11" t="s">
        <v>56</v>
      </c>
      <c r="C173" s="3"/>
      <c r="D173" s="3"/>
      <c r="E173" s="19"/>
      <c r="F173" s="19"/>
      <c r="G173" s="5"/>
      <c r="H173" s="5"/>
      <c r="I173" s="5"/>
      <c r="J173" s="5"/>
      <c r="K173" s="5"/>
      <c r="L173" s="5"/>
      <c r="M173" s="5"/>
      <c r="N173" s="5"/>
      <c r="O173" s="95"/>
      <c r="P173" s="107"/>
    </row>
    <row r="174" spans="1:16" s="4" customFormat="1" ht="41.25" customHeight="1" hidden="1">
      <c r="A174" s="160" t="s">
        <v>119</v>
      </c>
      <c r="B174" s="161"/>
      <c r="C174" s="161"/>
      <c r="D174" s="161"/>
      <c r="E174" s="161"/>
      <c r="F174" s="162"/>
      <c r="G174" s="5"/>
      <c r="H174" s="5"/>
      <c r="I174" s="5"/>
      <c r="J174" s="5"/>
      <c r="K174" s="5"/>
      <c r="L174" s="5"/>
      <c r="M174" s="5"/>
      <c r="N174" s="5"/>
      <c r="O174" s="95"/>
      <c r="P174" s="107"/>
    </row>
    <row r="175" spans="1:16" s="4" customFormat="1" ht="42.75" customHeight="1">
      <c r="A175" s="247" t="s">
        <v>233</v>
      </c>
      <c r="B175" s="284"/>
      <c r="C175" s="284"/>
      <c r="D175" s="284"/>
      <c r="E175" s="284"/>
      <c r="F175" s="284"/>
      <c r="G175" s="284"/>
      <c r="H175" s="284"/>
      <c r="I175" s="284"/>
      <c r="J175" s="284"/>
      <c r="K175" s="284"/>
      <c r="L175" s="284"/>
      <c r="M175" s="284"/>
      <c r="N175" s="284"/>
      <c r="O175" s="284"/>
      <c r="P175" s="107"/>
    </row>
    <row r="176" spans="1:17" s="4" customFormat="1" ht="52.5" customHeight="1">
      <c r="A176" s="28" t="s">
        <v>19</v>
      </c>
      <c r="B176" s="81" t="s">
        <v>57</v>
      </c>
      <c r="C176" s="55" t="s">
        <v>298</v>
      </c>
      <c r="D176" s="257" t="s">
        <v>206</v>
      </c>
      <c r="E176" s="168" t="s">
        <v>93</v>
      </c>
      <c r="F176" s="157" t="s">
        <v>10</v>
      </c>
      <c r="G176" s="73">
        <f>SUM(J176:O176)</f>
        <v>72000</v>
      </c>
      <c r="H176" s="73"/>
      <c r="I176" s="73"/>
      <c r="J176" s="73">
        <v>12000</v>
      </c>
      <c r="K176" s="73">
        <v>12000</v>
      </c>
      <c r="L176" s="73">
        <v>12000</v>
      </c>
      <c r="M176" s="73">
        <v>12000</v>
      </c>
      <c r="N176" s="73">
        <v>12000</v>
      </c>
      <c r="O176" s="100">
        <v>12000</v>
      </c>
      <c r="P176" s="107" t="s">
        <v>181</v>
      </c>
      <c r="Q176" s="112"/>
    </row>
    <row r="177" spans="1:17" s="4" customFormat="1" ht="77.25" customHeight="1">
      <c r="A177" s="68" t="s">
        <v>187</v>
      </c>
      <c r="B177" s="81" t="s">
        <v>208</v>
      </c>
      <c r="C177" s="115" t="s">
        <v>234</v>
      </c>
      <c r="D177" s="258"/>
      <c r="E177" s="170"/>
      <c r="F177" s="159"/>
      <c r="G177" s="73">
        <f>SUM(H177:O177)</f>
        <v>120000</v>
      </c>
      <c r="H177" s="73"/>
      <c r="I177" s="73"/>
      <c r="J177" s="73">
        <v>20000</v>
      </c>
      <c r="K177" s="73">
        <v>20000</v>
      </c>
      <c r="L177" s="73">
        <v>20000</v>
      </c>
      <c r="M177" s="73">
        <v>20000</v>
      </c>
      <c r="N177" s="73">
        <v>20000</v>
      </c>
      <c r="O177" s="100">
        <v>20000</v>
      </c>
      <c r="P177" s="107" t="s">
        <v>181</v>
      </c>
      <c r="Q177" s="112"/>
    </row>
    <row r="178" spans="1:17" s="4" customFormat="1" ht="20.25" customHeight="1">
      <c r="A178" s="160" t="s">
        <v>152</v>
      </c>
      <c r="B178" s="161"/>
      <c r="C178" s="161"/>
      <c r="D178" s="161"/>
      <c r="E178" s="161"/>
      <c r="F178" s="162"/>
      <c r="G178" s="5">
        <f>SUM(G176:G177)</f>
        <v>192000</v>
      </c>
      <c r="H178" s="5">
        <f aca="true" t="shared" si="72" ref="H178:O178">SUM(H176:H177)</f>
        <v>0</v>
      </c>
      <c r="I178" s="131">
        <f t="shared" si="72"/>
        <v>0</v>
      </c>
      <c r="J178" s="131">
        <f t="shared" si="72"/>
        <v>32000</v>
      </c>
      <c r="K178" s="131">
        <f t="shared" si="72"/>
        <v>32000</v>
      </c>
      <c r="L178" s="131">
        <f t="shared" si="72"/>
        <v>32000</v>
      </c>
      <c r="M178" s="131">
        <f t="shared" si="72"/>
        <v>32000</v>
      </c>
      <c r="N178" s="131">
        <f t="shared" si="72"/>
        <v>32000</v>
      </c>
      <c r="O178" s="131">
        <f t="shared" si="72"/>
        <v>32000</v>
      </c>
      <c r="P178" s="116"/>
      <c r="Q178" s="112"/>
    </row>
    <row r="179" spans="1:17" s="4" customFormat="1" ht="20.25" customHeight="1">
      <c r="A179" s="270" t="s">
        <v>263</v>
      </c>
      <c r="B179" s="270"/>
      <c r="C179" s="270"/>
      <c r="D179" s="270"/>
      <c r="E179" s="270"/>
      <c r="F179" s="270"/>
      <c r="G179" s="138">
        <f>SUM(H179:O179)</f>
        <v>1028800</v>
      </c>
      <c r="H179" s="138">
        <f>H171+H178</f>
        <v>0</v>
      </c>
      <c r="I179" s="138">
        <f aca="true" t="shared" si="73" ref="I179:O179">I171+I178</f>
        <v>0</v>
      </c>
      <c r="J179" s="138">
        <f t="shared" si="73"/>
        <v>103800</v>
      </c>
      <c r="K179" s="138">
        <f t="shared" si="73"/>
        <v>185000</v>
      </c>
      <c r="L179" s="138">
        <f t="shared" si="73"/>
        <v>185000</v>
      </c>
      <c r="M179" s="138">
        <f t="shared" si="73"/>
        <v>185000</v>
      </c>
      <c r="N179" s="138">
        <f t="shared" si="73"/>
        <v>185000</v>
      </c>
      <c r="O179" s="138">
        <f t="shared" si="73"/>
        <v>185000</v>
      </c>
      <c r="P179" s="139"/>
      <c r="Q179" s="112"/>
    </row>
    <row r="180" spans="1:16" s="4" customFormat="1" ht="30.75" customHeight="1">
      <c r="A180" s="193" t="s">
        <v>58</v>
      </c>
      <c r="B180" s="194"/>
      <c r="C180" s="194"/>
      <c r="D180" s="194"/>
      <c r="E180" s="194"/>
      <c r="F180" s="194"/>
      <c r="G180" s="194"/>
      <c r="H180" s="194"/>
      <c r="I180" s="194"/>
      <c r="J180" s="194"/>
      <c r="K180" s="194"/>
      <c r="L180" s="194"/>
      <c r="M180" s="194"/>
      <c r="N180" s="194"/>
      <c r="O180" s="194"/>
      <c r="P180" s="107"/>
    </row>
    <row r="181" spans="1:16" s="4" customFormat="1" ht="22.5" customHeight="1" hidden="1">
      <c r="A181" s="172" t="s">
        <v>127</v>
      </c>
      <c r="B181" s="173"/>
      <c r="C181" s="173"/>
      <c r="D181" s="173"/>
      <c r="E181" s="173"/>
      <c r="F181" s="173"/>
      <c r="G181" s="173"/>
      <c r="H181" s="173"/>
      <c r="I181" s="173"/>
      <c r="J181" s="173"/>
      <c r="K181" s="173"/>
      <c r="L181" s="173"/>
      <c r="M181" s="173"/>
      <c r="N181" s="173"/>
      <c r="O181" s="173"/>
      <c r="P181" s="107"/>
    </row>
    <row r="182" spans="1:16" s="4" customFormat="1" ht="21" customHeight="1" hidden="1">
      <c r="A182" s="19" t="s">
        <v>19</v>
      </c>
      <c r="B182" s="11" t="s">
        <v>59</v>
      </c>
      <c r="C182" s="3"/>
      <c r="D182" s="3"/>
      <c r="E182" s="19"/>
      <c r="F182" s="19"/>
      <c r="G182" s="5"/>
      <c r="H182" s="5"/>
      <c r="I182" s="5"/>
      <c r="J182" s="5"/>
      <c r="K182" s="5"/>
      <c r="L182" s="5"/>
      <c r="M182" s="5"/>
      <c r="N182" s="5"/>
      <c r="O182" s="95"/>
      <c r="P182" s="107"/>
    </row>
    <row r="183" spans="1:16" s="4" customFormat="1" ht="22.5" customHeight="1" hidden="1">
      <c r="A183" s="19" t="s">
        <v>20</v>
      </c>
      <c r="B183" s="11" t="s">
        <v>60</v>
      </c>
      <c r="C183" s="3"/>
      <c r="D183" s="3"/>
      <c r="E183" s="19"/>
      <c r="F183" s="19"/>
      <c r="G183" s="5"/>
      <c r="H183" s="5"/>
      <c r="I183" s="5"/>
      <c r="J183" s="5"/>
      <c r="K183" s="5"/>
      <c r="L183" s="5"/>
      <c r="M183" s="5"/>
      <c r="N183" s="5"/>
      <c r="O183" s="95"/>
      <c r="P183" s="107"/>
    </row>
    <row r="184" spans="1:16" s="4" customFormat="1" ht="22.5" customHeight="1" hidden="1">
      <c r="A184" s="160" t="s">
        <v>128</v>
      </c>
      <c r="B184" s="161"/>
      <c r="C184" s="161"/>
      <c r="D184" s="161"/>
      <c r="E184" s="161"/>
      <c r="F184" s="162"/>
      <c r="G184" s="5"/>
      <c r="H184" s="5"/>
      <c r="I184" s="5"/>
      <c r="J184" s="5"/>
      <c r="K184" s="5"/>
      <c r="L184" s="5"/>
      <c r="M184" s="5"/>
      <c r="N184" s="5"/>
      <c r="O184" s="95"/>
      <c r="P184" s="107"/>
    </row>
    <row r="185" spans="1:16" s="4" customFormat="1" ht="36" customHeight="1">
      <c r="A185" s="172" t="s">
        <v>129</v>
      </c>
      <c r="B185" s="173"/>
      <c r="C185" s="173"/>
      <c r="D185" s="173"/>
      <c r="E185" s="173"/>
      <c r="F185" s="173"/>
      <c r="G185" s="173"/>
      <c r="H185" s="173"/>
      <c r="I185" s="173"/>
      <c r="J185" s="173"/>
      <c r="K185" s="173"/>
      <c r="L185" s="173"/>
      <c r="M185" s="173"/>
      <c r="N185" s="173"/>
      <c r="O185" s="173"/>
      <c r="P185" s="107"/>
    </row>
    <row r="186" spans="1:17" s="4" customFormat="1" ht="62.25" customHeight="1">
      <c r="A186" s="28" t="s">
        <v>19</v>
      </c>
      <c r="B186" s="11" t="s">
        <v>61</v>
      </c>
      <c r="C186" s="54" t="s">
        <v>78</v>
      </c>
      <c r="D186" s="237" t="s">
        <v>12</v>
      </c>
      <c r="E186" s="168" t="s">
        <v>93</v>
      </c>
      <c r="F186" s="237" t="s">
        <v>18</v>
      </c>
      <c r="G186" s="5">
        <f>SUM(H186:O186)</f>
        <v>100000</v>
      </c>
      <c r="H186" s="5"/>
      <c r="I186" s="5"/>
      <c r="J186" s="73"/>
      <c r="K186" s="73">
        <v>20000</v>
      </c>
      <c r="L186" s="73">
        <v>20000</v>
      </c>
      <c r="M186" s="73">
        <v>20000</v>
      </c>
      <c r="N186" s="73">
        <v>20000</v>
      </c>
      <c r="O186" s="100">
        <v>20000</v>
      </c>
      <c r="P186" s="107" t="s">
        <v>181</v>
      </c>
      <c r="Q186" s="112"/>
    </row>
    <row r="187" spans="1:17" s="4" customFormat="1" ht="36" customHeight="1">
      <c r="A187" s="28" t="s">
        <v>20</v>
      </c>
      <c r="B187" s="81" t="s">
        <v>235</v>
      </c>
      <c r="C187" s="54" t="s">
        <v>153</v>
      </c>
      <c r="D187" s="238"/>
      <c r="E187" s="169"/>
      <c r="F187" s="238"/>
      <c r="G187" s="5">
        <f>SUM(H187:O187)</f>
        <v>115000</v>
      </c>
      <c r="H187" s="5"/>
      <c r="I187" s="5"/>
      <c r="J187" s="5"/>
      <c r="K187" s="5">
        <v>35000</v>
      </c>
      <c r="L187" s="5">
        <v>20000</v>
      </c>
      <c r="M187" s="5">
        <v>20000</v>
      </c>
      <c r="N187" s="5">
        <v>20000</v>
      </c>
      <c r="O187" s="95">
        <v>20000</v>
      </c>
      <c r="P187" s="107" t="s">
        <v>181</v>
      </c>
      <c r="Q187" s="112"/>
    </row>
    <row r="188" spans="1:17" s="4" customFormat="1" ht="26.25" customHeight="1">
      <c r="A188" s="28" t="s">
        <v>21</v>
      </c>
      <c r="B188" s="11" t="s">
        <v>62</v>
      </c>
      <c r="C188" s="54" t="s">
        <v>154</v>
      </c>
      <c r="D188" s="239"/>
      <c r="E188" s="169"/>
      <c r="F188" s="239"/>
      <c r="G188" s="5">
        <f>SUM(H188:O188)</f>
        <v>115000</v>
      </c>
      <c r="H188" s="5"/>
      <c r="I188" s="5"/>
      <c r="J188" s="5"/>
      <c r="K188" s="5">
        <v>35000</v>
      </c>
      <c r="L188" s="5">
        <v>20000</v>
      </c>
      <c r="M188" s="5">
        <v>20000</v>
      </c>
      <c r="N188" s="5">
        <v>20000</v>
      </c>
      <c r="O188" s="95">
        <v>20000</v>
      </c>
      <c r="P188" s="107" t="s">
        <v>181</v>
      </c>
      <c r="Q188" s="112"/>
    </row>
    <row r="189" spans="1:16" s="4" customFormat="1" ht="22.5" customHeight="1">
      <c r="A189" s="160" t="s">
        <v>126</v>
      </c>
      <c r="B189" s="161"/>
      <c r="C189" s="161"/>
      <c r="D189" s="161"/>
      <c r="E189" s="161"/>
      <c r="F189" s="162"/>
      <c r="G189" s="5">
        <f>G186+G187+G188</f>
        <v>330000</v>
      </c>
      <c r="H189" s="131">
        <f aca="true" t="shared" si="74" ref="H189:O189">H186+H187+H188</f>
        <v>0</v>
      </c>
      <c r="I189" s="131">
        <f t="shared" si="74"/>
        <v>0</v>
      </c>
      <c r="J189" s="131">
        <f t="shared" si="74"/>
        <v>0</v>
      </c>
      <c r="K189" s="131">
        <f t="shared" si="74"/>
        <v>90000</v>
      </c>
      <c r="L189" s="131">
        <f t="shared" si="74"/>
        <v>60000</v>
      </c>
      <c r="M189" s="131">
        <f t="shared" si="74"/>
        <v>60000</v>
      </c>
      <c r="N189" s="131">
        <f t="shared" si="74"/>
        <v>60000</v>
      </c>
      <c r="O189" s="131">
        <f t="shared" si="74"/>
        <v>60000</v>
      </c>
      <c r="P189" s="116"/>
    </row>
    <row r="190" spans="1:16" s="4" customFormat="1" ht="26.25" customHeight="1">
      <c r="A190" s="172" t="s">
        <v>130</v>
      </c>
      <c r="B190" s="173"/>
      <c r="C190" s="173"/>
      <c r="D190" s="173"/>
      <c r="E190" s="173"/>
      <c r="F190" s="173"/>
      <c r="G190" s="173"/>
      <c r="H190" s="173"/>
      <c r="I190" s="173"/>
      <c r="J190" s="173"/>
      <c r="K190" s="173"/>
      <c r="L190" s="173"/>
      <c r="M190" s="173"/>
      <c r="N190" s="173"/>
      <c r="O190" s="173"/>
      <c r="P190" s="108"/>
    </row>
    <row r="191" spans="1:17" s="4" customFormat="1" ht="84.75" customHeight="1">
      <c r="A191" s="148" t="s">
        <v>307</v>
      </c>
      <c r="B191" s="11" t="s">
        <v>63</v>
      </c>
      <c r="C191" s="141" t="s">
        <v>280</v>
      </c>
      <c r="D191" s="3" t="s">
        <v>9</v>
      </c>
      <c r="E191" s="110" t="s">
        <v>93</v>
      </c>
      <c r="F191" s="19" t="s">
        <v>6</v>
      </c>
      <c r="G191" s="73">
        <f>SUM(H191:O191)</f>
        <v>142000</v>
      </c>
      <c r="H191" s="73"/>
      <c r="I191" s="73"/>
      <c r="J191" s="73">
        <v>24000</v>
      </c>
      <c r="K191" s="73">
        <v>23600</v>
      </c>
      <c r="L191" s="73">
        <v>23600</v>
      </c>
      <c r="M191" s="73">
        <v>23600</v>
      </c>
      <c r="N191" s="73">
        <v>23600</v>
      </c>
      <c r="O191" s="100">
        <v>23600</v>
      </c>
      <c r="P191" s="108" t="s">
        <v>181</v>
      </c>
      <c r="Q191" s="112"/>
    </row>
    <row r="192" spans="1:16" s="4" customFormat="1" ht="28.5" customHeight="1" hidden="1">
      <c r="A192" s="19" t="s">
        <v>20</v>
      </c>
      <c r="B192" s="11" t="s">
        <v>64</v>
      </c>
      <c r="C192" s="3"/>
      <c r="D192" s="3"/>
      <c r="E192" s="19"/>
      <c r="F192" s="19"/>
      <c r="G192" s="5"/>
      <c r="H192" s="5"/>
      <c r="I192" s="5"/>
      <c r="J192" s="5"/>
      <c r="K192" s="5"/>
      <c r="L192" s="5"/>
      <c r="M192" s="5"/>
      <c r="N192" s="5"/>
      <c r="O192" s="95"/>
      <c r="P192" s="108"/>
    </row>
    <row r="193" spans="1:16" s="4" customFormat="1" ht="19.5" customHeight="1">
      <c r="A193" s="160" t="s">
        <v>152</v>
      </c>
      <c r="B193" s="161"/>
      <c r="C193" s="161"/>
      <c r="D193" s="161"/>
      <c r="E193" s="161"/>
      <c r="F193" s="162"/>
      <c r="G193" s="5">
        <f>G191</f>
        <v>142000</v>
      </c>
      <c r="H193" s="131">
        <f aca="true" t="shared" si="75" ref="H193:O193">H191</f>
        <v>0</v>
      </c>
      <c r="I193" s="131">
        <f t="shared" si="75"/>
        <v>0</v>
      </c>
      <c r="J193" s="131">
        <f t="shared" si="75"/>
        <v>24000</v>
      </c>
      <c r="K193" s="131">
        <f t="shared" si="75"/>
        <v>23600</v>
      </c>
      <c r="L193" s="131">
        <f t="shared" si="75"/>
        <v>23600</v>
      </c>
      <c r="M193" s="131">
        <f t="shared" si="75"/>
        <v>23600</v>
      </c>
      <c r="N193" s="131">
        <f t="shared" si="75"/>
        <v>23600</v>
      </c>
      <c r="O193" s="131">
        <f t="shared" si="75"/>
        <v>23600</v>
      </c>
      <c r="P193" s="116"/>
    </row>
    <row r="194" spans="1:16" s="4" customFormat="1" ht="25.5" customHeight="1">
      <c r="A194" s="172" t="s">
        <v>131</v>
      </c>
      <c r="B194" s="173"/>
      <c r="C194" s="173"/>
      <c r="D194" s="173"/>
      <c r="E194" s="173"/>
      <c r="F194" s="173"/>
      <c r="G194" s="173"/>
      <c r="H194" s="173"/>
      <c r="I194" s="173"/>
      <c r="J194" s="173"/>
      <c r="K194" s="173"/>
      <c r="L194" s="173"/>
      <c r="M194" s="173"/>
      <c r="N194" s="173"/>
      <c r="O194" s="173"/>
      <c r="P194" s="108"/>
    </row>
    <row r="195" spans="1:16" s="4" customFormat="1" ht="123.75" customHeight="1">
      <c r="A195" s="19" t="s">
        <v>19</v>
      </c>
      <c r="B195" s="11" t="s">
        <v>65</v>
      </c>
      <c r="C195" s="141" t="s">
        <v>281</v>
      </c>
      <c r="D195" s="109" t="s">
        <v>9</v>
      </c>
      <c r="E195" s="110" t="s">
        <v>93</v>
      </c>
      <c r="F195" s="111" t="s">
        <v>6</v>
      </c>
      <c r="G195" s="73">
        <f>SUM(H195:O195)</f>
        <v>387000</v>
      </c>
      <c r="H195" s="73"/>
      <c r="I195" s="73"/>
      <c r="J195" s="73">
        <v>64500</v>
      </c>
      <c r="K195" s="73">
        <v>64500</v>
      </c>
      <c r="L195" s="73">
        <v>64500</v>
      </c>
      <c r="M195" s="73">
        <v>64500</v>
      </c>
      <c r="N195" s="73">
        <v>64500</v>
      </c>
      <c r="O195" s="100">
        <v>64500</v>
      </c>
      <c r="P195" s="108" t="s">
        <v>2</v>
      </c>
    </row>
    <row r="196" spans="1:16" s="4" customFormat="1" ht="23.25" customHeight="1">
      <c r="A196" s="160" t="s">
        <v>209</v>
      </c>
      <c r="B196" s="161"/>
      <c r="C196" s="161"/>
      <c r="D196" s="161"/>
      <c r="E196" s="161"/>
      <c r="F196" s="162"/>
      <c r="G196" s="5">
        <f>G195</f>
        <v>387000</v>
      </c>
      <c r="H196" s="131">
        <f aca="true" t="shared" si="76" ref="H196:O196">H195</f>
        <v>0</v>
      </c>
      <c r="I196" s="131">
        <f t="shared" si="76"/>
        <v>0</v>
      </c>
      <c r="J196" s="131">
        <f t="shared" si="76"/>
        <v>64500</v>
      </c>
      <c r="K196" s="131">
        <f t="shared" si="76"/>
        <v>64500</v>
      </c>
      <c r="L196" s="131">
        <f t="shared" si="76"/>
        <v>64500</v>
      </c>
      <c r="M196" s="131">
        <f t="shared" si="76"/>
        <v>64500</v>
      </c>
      <c r="N196" s="131">
        <f t="shared" si="76"/>
        <v>64500</v>
      </c>
      <c r="O196" s="131">
        <f t="shared" si="76"/>
        <v>64500</v>
      </c>
      <c r="P196" s="116"/>
    </row>
    <row r="197" spans="1:16" s="4" customFormat="1" ht="23.25" customHeight="1">
      <c r="A197" s="270" t="s">
        <v>264</v>
      </c>
      <c r="B197" s="270"/>
      <c r="C197" s="270"/>
      <c r="D197" s="270"/>
      <c r="E197" s="270"/>
      <c r="F197" s="270"/>
      <c r="G197" s="140">
        <f>SUM(H197:O197)</f>
        <v>859000</v>
      </c>
      <c r="H197" s="138">
        <f>H189+H193+H196</f>
        <v>0</v>
      </c>
      <c r="I197" s="138">
        <f aca="true" t="shared" si="77" ref="I197:O197">I189+I193+I196</f>
        <v>0</v>
      </c>
      <c r="J197" s="138">
        <f t="shared" si="77"/>
        <v>88500</v>
      </c>
      <c r="K197" s="138">
        <f t="shared" si="77"/>
        <v>178100</v>
      </c>
      <c r="L197" s="138">
        <f t="shared" si="77"/>
        <v>148100</v>
      </c>
      <c r="M197" s="138">
        <f t="shared" si="77"/>
        <v>148100</v>
      </c>
      <c r="N197" s="138">
        <f t="shared" si="77"/>
        <v>148100</v>
      </c>
      <c r="O197" s="138">
        <f t="shared" si="77"/>
        <v>148100</v>
      </c>
      <c r="P197" s="131"/>
    </row>
    <row r="198" spans="1:16" s="4" customFormat="1" ht="29.25" customHeight="1">
      <c r="A198" s="193" t="s">
        <v>66</v>
      </c>
      <c r="B198" s="194"/>
      <c r="C198" s="194"/>
      <c r="D198" s="194"/>
      <c r="E198" s="194"/>
      <c r="F198" s="194"/>
      <c r="G198" s="194"/>
      <c r="H198" s="194"/>
      <c r="I198" s="194"/>
      <c r="J198" s="194"/>
      <c r="K198" s="194"/>
      <c r="L198" s="194"/>
      <c r="M198" s="194"/>
      <c r="N198" s="194"/>
      <c r="O198" s="194"/>
      <c r="P198" s="108"/>
    </row>
    <row r="199" spans="1:16" s="4" customFormat="1" ht="35.25" customHeight="1">
      <c r="A199" s="172" t="s">
        <v>132</v>
      </c>
      <c r="B199" s="173"/>
      <c r="C199" s="173"/>
      <c r="D199" s="173"/>
      <c r="E199" s="173"/>
      <c r="F199" s="173"/>
      <c r="G199" s="173"/>
      <c r="H199" s="173"/>
      <c r="I199" s="173"/>
      <c r="J199" s="173"/>
      <c r="K199" s="173"/>
      <c r="L199" s="173"/>
      <c r="M199" s="173"/>
      <c r="N199" s="173"/>
      <c r="O199" s="173"/>
      <c r="P199" s="108"/>
    </row>
    <row r="200" spans="1:16" s="4" customFormat="1" ht="33.75" customHeight="1">
      <c r="A200" s="164" t="s">
        <v>19</v>
      </c>
      <c r="B200" s="163" t="s">
        <v>67</v>
      </c>
      <c r="C200" s="54" t="s">
        <v>69</v>
      </c>
      <c r="D200" s="3" t="s">
        <v>11</v>
      </c>
      <c r="E200" s="168" t="s">
        <v>93</v>
      </c>
      <c r="F200" s="157" t="s">
        <v>29</v>
      </c>
      <c r="G200" s="5">
        <f>SUM(H200:O200)</f>
        <v>30000</v>
      </c>
      <c r="H200" s="5"/>
      <c r="I200" s="5"/>
      <c r="J200" s="5">
        <v>30000</v>
      </c>
      <c r="K200" s="5"/>
      <c r="L200" s="5"/>
      <c r="M200" s="5"/>
      <c r="N200" s="5"/>
      <c r="O200" s="95"/>
      <c r="P200" s="108" t="s">
        <v>2</v>
      </c>
    </row>
    <row r="201" spans="1:16" s="4" customFormat="1" ht="81.75" customHeight="1">
      <c r="A201" s="164"/>
      <c r="B201" s="163"/>
      <c r="C201" s="54" t="s">
        <v>319</v>
      </c>
      <c r="D201" s="3" t="s">
        <v>70</v>
      </c>
      <c r="E201" s="169"/>
      <c r="F201" s="159"/>
      <c r="G201" s="5">
        <f>SUM(H201:O201)</f>
        <v>30000</v>
      </c>
      <c r="H201" s="5"/>
      <c r="I201" s="5"/>
      <c r="J201" s="5">
        <v>15000</v>
      </c>
      <c r="K201" s="5">
        <v>15000</v>
      </c>
      <c r="L201" s="5"/>
      <c r="M201" s="5"/>
      <c r="N201" s="5"/>
      <c r="O201" s="95"/>
      <c r="P201" s="108" t="s">
        <v>2</v>
      </c>
    </row>
    <row r="202" spans="1:16" s="4" customFormat="1" ht="132" customHeight="1">
      <c r="A202" s="164"/>
      <c r="B202" s="163"/>
      <c r="C202" s="115" t="s">
        <v>236</v>
      </c>
      <c r="D202" s="3" t="s">
        <v>68</v>
      </c>
      <c r="E202" s="170"/>
      <c r="F202" s="87" t="s">
        <v>18</v>
      </c>
      <c r="G202" s="42">
        <f>SUM(H202:O202)</f>
        <v>2701000</v>
      </c>
      <c r="H202" s="5"/>
      <c r="I202" s="5"/>
      <c r="J202" s="5"/>
      <c r="K202" s="5"/>
      <c r="L202" s="42">
        <v>511000</v>
      </c>
      <c r="M202" s="5">
        <v>730000</v>
      </c>
      <c r="N202" s="5">
        <v>730000</v>
      </c>
      <c r="O202" s="95">
        <v>730000</v>
      </c>
      <c r="P202" s="107" t="s">
        <v>181</v>
      </c>
    </row>
    <row r="203" spans="1:16" s="4" customFormat="1" ht="22.5" customHeight="1">
      <c r="A203" s="165" t="s">
        <v>95</v>
      </c>
      <c r="B203" s="166"/>
      <c r="C203" s="166"/>
      <c r="D203" s="166"/>
      <c r="E203" s="166"/>
      <c r="F203" s="167"/>
      <c r="G203" s="5">
        <f>G200+G201+G202</f>
        <v>2761000</v>
      </c>
      <c r="H203" s="131">
        <f aca="true" t="shared" si="78" ref="H203:O203">H200+H201+H202</f>
        <v>0</v>
      </c>
      <c r="I203" s="131">
        <f t="shared" si="78"/>
        <v>0</v>
      </c>
      <c r="J203" s="131">
        <f t="shared" si="78"/>
        <v>45000</v>
      </c>
      <c r="K203" s="131">
        <f t="shared" si="78"/>
        <v>15000</v>
      </c>
      <c r="L203" s="131">
        <f t="shared" si="78"/>
        <v>511000</v>
      </c>
      <c r="M203" s="131">
        <f t="shared" si="78"/>
        <v>730000</v>
      </c>
      <c r="N203" s="131">
        <f t="shared" si="78"/>
        <v>730000</v>
      </c>
      <c r="O203" s="131">
        <f t="shared" si="78"/>
        <v>730000</v>
      </c>
      <c r="P203" s="116"/>
    </row>
    <row r="204" spans="1:16" s="4" customFormat="1" ht="166.5" customHeight="1">
      <c r="A204" s="164" t="s">
        <v>20</v>
      </c>
      <c r="B204" s="163" t="s">
        <v>71</v>
      </c>
      <c r="C204" s="62" t="s">
        <v>282</v>
      </c>
      <c r="D204" s="3" t="s">
        <v>72</v>
      </c>
      <c r="E204" s="12" t="s">
        <v>90</v>
      </c>
      <c r="F204" s="157" t="s">
        <v>10</v>
      </c>
      <c r="G204" s="5">
        <f>SUM(H204:O204)</f>
        <v>72348</v>
      </c>
      <c r="H204" s="5">
        <v>5169</v>
      </c>
      <c r="I204" s="5">
        <v>9597</v>
      </c>
      <c r="J204" s="5">
        <v>9597</v>
      </c>
      <c r="K204" s="5">
        <v>9597</v>
      </c>
      <c r="L204" s="5">
        <v>9597</v>
      </c>
      <c r="M204" s="5">
        <v>9597</v>
      </c>
      <c r="N204" s="5">
        <v>9597</v>
      </c>
      <c r="O204" s="95">
        <v>9597</v>
      </c>
      <c r="P204" s="107"/>
    </row>
    <row r="205" spans="1:16" s="4" customFormat="1" ht="116.25" customHeight="1">
      <c r="A205" s="164"/>
      <c r="B205" s="163"/>
      <c r="C205" s="55" t="s">
        <v>155</v>
      </c>
      <c r="D205" s="3" t="s">
        <v>41</v>
      </c>
      <c r="E205" s="168" t="s">
        <v>93</v>
      </c>
      <c r="F205" s="158"/>
      <c r="G205" s="5">
        <f>SUM(H205:O205)</f>
        <v>119970</v>
      </c>
      <c r="H205" s="5"/>
      <c r="I205" s="5"/>
      <c r="J205" s="5">
        <v>19995</v>
      </c>
      <c r="K205" s="5">
        <v>19995</v>
      </c>
      <c r="L205" s="5">
        <v>19995</v>
      </c>
      <c r="M205" s="5">
        <v>19995</v>
      </c>
      <c r="N205" s="5">
        <v>19995</v>
      </c>
      <c r="O205" s="95">
        <v>19995</v>
      </c>
      <c r="P205" s="107" t="s">
        <v>181</v>
      </c>
    </row>
    <row r="206" spans="1:16" s="4" customFormat="1" ht="358.5" customHeight="1">
      <c r="A206" s="164"/>
      <c r="B206" s="163"/>
      <c r="C206" s="115" t="s">
        <v>246</v>
      </c>
      <c r="D206" s="3" t="s">
        <v>245</v>
      </c>
      <c r="E206" s="170"/>
      <c r="F206" s="159"/>
      <c r="G206" s="5">
        <f>SUM(H206:O206)</f>
        <v>60000</v>
      </c>
      <c r="H206" s="5"/>
      <c r="I206" s="5"/>
      <c r="J206" s="5"/>
      <c r="K206" s="73">
        <v>30000</v>
      </c>
      <c r="L206" s="73"/>
      <c r="M206" s="73"/>
      <c r="N206" s="73">
        <v>30000</v>
      </c>
      <c r="O206" s="95"/>
      <c r="P206" s="107" t="s">
        <v>181</v>
      </c>
    </row>
    <row r="207" spans="1:16" s="4" customFormat="1" ht="17.25" customHeight="1">
      <c r="A207" s="226" t="s">
        <v>133</v>
      </c>
      <c r="B207" s="227"/>
      <c r="C207" s="227"/>
      <c r="D207" s="227"/>
      <c r="E207" s="227"/>
      <c r="F207" s="228"/>
      <c r="G207" s="5">
        <f>G204</f>
        <v>72348</v>
      </c>
      <c r="H207" s="131">
        <f aca="true" t="shared" si="79" ref="H207:O207">H204</f>
        <v>5169</v>
      </c>
      <c r="I207" s="131">
        <f t="shared" si="79"/>
        <v>9597</v>
      </c>
      <c r="J207" s="131">
        <f t="shared" si="79"/>
        <v>9597</v>
      </c>
      <c r="K207" s="131">
        <f t="shared" si="79"/>
        <v>9597</v>
      </c>
      <c r="L207" s="131">
        <f t="shared" si="79"/>
        <v>9597</v>
      </c>
      <c r="M207" s="131">
        <f t="shared" si="79"/>
        <v>9597</v>
      </c>
      <c r="N207" s="131">
        <f t="shared" si="79"/>
        <v>9597</v>
      </c>
      <c r="O207" s="131">
        <f t="shared" si="79"/>
        <v>9597</v>
      </c>
      <c r="P207" s="107"/>
    </row>
    <row r="208" spans="1:16" s="4" customFormat="1" ht="21.75" customHeight="1">
      <c r="A208" s="165" t="s">
        <v>98</v>
      </c>
      <c r="B208" s="166"/>
      <c r="C208" s="166"/>
      <c r="D208" s="166"/>
      <c r="E208" s="166"/>
      <c r="F208" s="167"/>
      <c r="G208" s="5">
        <f>G205+G206</f>
        <v>179970</v>
      </c>
      <c r="H208" s="131">
        <f aca="true" t="shared" si="80" ref="H208:O208">H205+H206</f>
        <v>0</v>
      </c>
      <c r="I208" s="131">
        <f t="shared" si="80"/>
        <v>0</v>
      </c>
      <c r="J208" s="131">
        <f t="shared" si="80"/>
        <v>19995</v>
      </c>
      <c r="K208" s="131">
        <f t="shared" si="80"/>
        <v>49995</v>
      </c>
      <c r="L208" s="131">
        <f t="shared" si="80"/>
        <v>19995</v>
      </c>
      <c r="M208" s="131">
        <f t="shared" si="80"/>
        <v>19995</v>
      </c>
      <c r="N208" s="131">
        <f t="shared" si="80"/>
        <v>49995</v>
      </c>
      <c r="O208" s="131">
        <f t="shared" si="80"/>
        <v>19995</v>
      </c>
      <c r="P208" s="42"/>
    </row>
    <row r="209" spans="1:16" s="4" customFormat="1" ht="21.75" customHeight="1">
      <c r="A209" s="219" t="s">
        <v>100</v>
      </c>
      <c r="B209" s="220"/>
      <c r="C209" s="220"/>
      <c r="D209" s="220"/>
      <c r="E209" s="220"/>
      <c r="F209" s="221"/>
      <c r="G209" s="5">
        <f>G207+G208</f>
        <v>252318</v>
      </c>
      <c r="H209" s="131">
        <f aca="true" t="shared" si="81" ref="H209:O209">H207+H208</f>
        <v>5169</v>
      </c>
      <c r="I209" s="131">
        <f t="shared" si="81"/>
        <v>9597</v>
      </c>
      <c r="J209" s="131">
        <f t="shared" si="81"/>
        <v>29592</v>
      </c>
      <c r="K209" s="131">
        <f t="shared" si="81"/>
        <v>59592</v>
      </c>
      <c r="L209" s="131">
        <f t="shared" si="81"/>
        <v>29592</v>
      </c>
      <c r="M209" s="131">
        <f t="shared" si="81"/>
        <v>29592</v>
      </c>
      <c r="N209" s="131">
        <f t="shared" si="81"/>
        <v>59592</v>
      </c>
      <c r="O209" s="131">
        <f t="shared" si="81"/>
        <v>29592</v>
      </c>
      <c r="P209" s="107"/>
    </row>
    <row r="210" spans="1:16" s="4" customFormat="1" ht="196.5" customHeight="1">
      <c r="A210" s="28" t="s">
        <v>21</v>
      </c>
      <c r="B210" s="81" t="s">
        <v>237</v>
      </c>
      <c r="C210" s="56" t="s">
        <v>299</v>
      </c>
      <c r="D210" s="3" t="s">
        <v>41</v>
      </c>
      <c r="E210" s="40" t="s">
        <v>93</v>
      </c>
      <c r="F210" s="19" t="s">
        <v>10</v>
      </c>
      <c r="G210" s="5">
        <f>SUM(H210:O210)</f>
        <v>96096</v>
      </c>
      <c r="H210" s="5"/>
      <c r="I210" s="5"/>
      <c r="J210" s="5">
        <v>16016</v>
      </c>
      <c r="K210" s="5">
        <v>16016</v>
      </c>
      <c r="L210" s="5">
        <v>16016</v>
      </c>
      <c r="M210" s="5">
        <v>16016</v>
      </c>
      <c r="N210" s="5">
        <v>16016</v>
      </c>
      <c r="O210" s="95">
        <v>16016</v>
      </c>
      <c r="P210" s="107" t="s">
        <v>181</v>
      </c>
    </row>
    <row r="211" spans="1:16" s="4" customFormat="1" ht="21.75" customHeight="1">
      <c r="A211" s="165" t="s">
        <v>101</v>
      </c>
      <c r="B211" s="166"/>
      <c r="C211" s="166"/>
      <c r="D211" s="166"/>
      <c r="E211" s="166"/>
      <c r="F211" s="167"/>
      <c r="G211" s="131">
        <f>G210</f>
        <v>96096</v>
      </c>
      <c r="H211" s="131">
        <f aca="true" t="shared" si="82" ref="H211:O211">H210</f>
        <v>0</v>
      </c>
      <c r="I211" s="131">
        <f t="shared" si="82"/>
        <v>0</v>
      </c>
      <c r="J211" s="131">
        <f t="shared" si="82"/>
        <v>16016</v>
      </c>
      <c r="K211" s="131">
        <f t="shared" si="82"/>
        <v>16016</v>
      </c>
      <c r="L211" s="131">
        <f t="shared" si="82"/>
        <v>16016</v>
      </c>
      <c r="M211" s="131">
        <f t="shared" si="82"/>
        <v>16016</v>
      </c>
      <c r="N211" s="131">
        <f t="shared" si="82"/>
        <v>16016</v>
      </c>
      <c r="O211" s="131">
        <f t="shared" si="82"/>
        <v>16016</v>
      </c>
      <c r="P211" s="42"/>
    </row>
    <row r="212" spans="1:16" s="4" customFormat="1" ht="21.75" customHeight="1">
      <c r="A212" s="160" t="s">
        <v>151</v>
      </c>
      <c r="B212" s="161"/>
      <c r="C212" s="161"/>
      <c r="D212" s="161"/>
      <c r="E212" s="161"/>
      <c r="F212" s="162"/>
      <c r="G212" s="5">
        <f>G203+G208+G211</f>
        <v>3037066</v>
      </c>
      <c r="H212" s="131">
        <f aca="true" t="shared" si="83" ref="H212:O212">H203+H208+H211</f>
        <v>0</v>
      </c>
      <c r="I212" s="131">
        <f t="shared" si="83"/>
        <v>0</v>
      </c>
      <c r="J212" s="131">
        <f t="shared" si="83"/>
        <v>81011</v>
      </c>
      <c r="K212" s="131">
        <f t="shared" si="83"/>
        <v>81011</v>
      </c>
      <c r="L212" s="131">
        <f t="shared" si="83"/>
        <v>547011</v>
      </c>
      <c r="M212" s="131">
        <f t="shared" si="83"/>
        <v>766011</v>
      </c>
      <c r="N212" s="131">
        <f t="shared" si="83"/>
        <v>796011</v>
      </c>
      <c r="O212" s="131">
        <f t="shared" si="83"/>
        <v>766011</v>
      </c>
      <c r="P212" s="42"/>
    </row>
    <row r="213" spans="1:16" s="4" customFormat="1" ht="21.75" customHeight="1">
      <c r="A213" s="160" t="s">
        <v>156</v>
      </c>
      <c r="B213" s="161"/>
      <c r="C213" s="161"/>
      <c r="D213" s="161"/>
      <c r="E213" s="161"/>
      <c r="F213" s="162"/>
      <c r="G213" s="5">
        <f>G207</f>
        <v>72348</v>
      </c>
      <c r="H213" s="131">
        <f aca="true" t="shared" si="84" ref="H213:O213">H207</f>
        <v>5169</v>
      </c>
      <c r="I213" s="131">
        <f t="shared" si="84"/>
        <v>9597</v>
      </c>
      <c r="J213" s="131">
        <f t="shared" si="84"/>
        <v>9597</v>
      </c>
      <c r="K213" s="131">
        <f t="shared" si="84"/>
        <v>9597</v>
      </c>
      <c r="L213" s="131">
        <f t="shared" si="84"/>
        <v>9597</v>
      </c>
      <c r="M213" s="131">
        <f t="shared" si="84"/>
        <v>9597</v>
      </c>
      <c r="N213" s="131">
        <f t="shared" si="84"/>
        <v>9597</v>
      </c>
      <c r="O213" s="131">
        <f t="shared" si="84"/>
        <v>9597</v>
      </c>
      <c r="P213" s="107"/>
    </row>
    <row r="214" spans="1:16" s="4" customFormat="1" ht="21.75" customHeight="1">
      <c r="A214" s="160" t="s">
        <v>109</v>
      </c>
      <c r="B214" s="161"/>
      <c r="C214" s="161"/>
      <c r="D214" s="161"/>
      <c r="E214" s="161"/>
      <c r="F214" s="162"/>
      <c r="G214" s="5">
        <f>G212+G213</f>
        <v>3109414</v>
      </c>
      <c r="H214" s="131">
        <f aca="true" t="shared" si="85" ref="H214:O214">H212+H213</f>
        <v>5169</v>
      </c>
      <c r="I214" s="131">
        <f t="shared" si="85"/>
        <v>9597</v>
      </c>
      <c r="J214" s="131">
        <f t="shared" si="85"/>
        <v>90608</v>
      </c>
      <c r="K214" s="131">
        <f t="shared" si="85"/>
        <v>90608</v>
      </c>
      <c r="L214" s="131">
        <f t="shared" si="85"/>
        <v>556608</v>
      </c>
      <c r="M214" s="131">
        <f t="shared" si="85"/>
        <v>775608</v>
      </c>
      <c r="N214" s="131">
        <f t="shared" si="85"/>
        <v>805608</v>
      </c>
      <c r="O214" s="131">
        <f t="shared" si="85"/>
        <v>775608</v>
      </c>
      <c r="P214" s="107"/>
    </row>
    <row r="215" spans="1:16" s="4" customFormat="1" ht="21" customHeight="1" hidden="1">
      <c r="A215" s="172" t="s">
        <v>134</v>
      </c>
      <c r="B215" s="173"/>
      <c r="C215" s="173"/>
      <c r="D215" s="173"/>
      <c r="E215" s="173"/>
      <c r="F215" s="173"/>
      <c r="G215" s="173"/>
      <c r="H215" s="173"/>
      <c r="I215" s="173"/>
      <c r="J215" s="173"/>
      <c r="K215" s="173"/>
      <c r="L215" s="173"/>
      <c r="M215" s="173"/>
      <c r="N215" s="173"/>
      <c r="O215" s="173"/>
      <c r="P215" s="107"/>
    </row>
    <row r="216" spans="1:16" s="4" customFormat="1" ht="39.75" customHeight="1" hidden="1">
      <c r="A216" s="28" t="s">
        <v>19</v>
      </c>
      <c r="B216" s="11" t="s">
        <v>73</v>
      </c>
      <c r="C216" s="22"/>
      <c r="D216" s="3" t="s">
        <v>3</v>
      </c>
      <c r="E216" s="12" t="s">
        <v>13</v>
      </c>
      <c r="F216" s="19"/>
      <c r="G216" s="5"/>
      <c r="H216" s="5"/>
      <c r="I216" s="5"/>
      <c r="J216" s="5"/>
      <c r="K216" s="5"/>
      <c r="L216" s="5"/>
      <c r="M216" s="5"/>
      <c r="N216" s="5"/>
      <c r="O216" s="95"/>
      <c r="P216" s="107"/>
    </row>
    <row r="217" spans="1:16" s="4" customFormat="1" ht="21" customHeight="1" hidden="1">
      <c r="A217" s="160" t="s">
        <v>135</v>
      </c>
      <c r="B217" s="161"/>
      <c r="C217" s="161"/>
      <c r="D217" s="161"/>
      <c r="E217" s="161"/>
      <c r="F217" s="162"/>
      <c r="G217" s="5"/>
      <c r="H217" s="5"/>
      <c r="I217" s="5"/>
      <c r="J217" s="5"/>
      <c r="K217" s="5"/>
      <c r="L217" s="5"/>
      <c r="M217" s="5"/>
      <c r="N217" s="5"/>
      <c r="O217" s="95"/>
      <c r="P217" s="107"/>
    </row>
    <row r="218" spans="1:16" s="4" customFormat="1" ht="21" customHeight="1">
      <c r="A218" s="270" t="s">
        <v>264</v>
      </c>
      <c r="B218" s="270"/>
      <c r="C218" s="270"/>
      <c r="D218" s="270"/>
      <c r="E218" s="270"/>
      <c r="F218" s="270"/>
      <c r="G218" s="138">
        <f>SUM(H218:O218)</f>
        <v>3109414</v>
      </c>
      <c r="H218" s="138">
        <f>H214</f>
        <v>5169</v>
      </c>
      <c r="I218" s="138">
        <f aca="true" t="shared" si="86" ref="I218:O218">I214</f>
        <v>9597</v>
      </c>
      <c r="J218" s="138">
        <f t="shared" si="86"/>
        <v>90608</v>
      </c>
      <c r="K218" s="138">
        <f t="shared" si="86"/>
        <v>90608</v>
      </c>
      <c r="L218" s="138">
        <f t="shared" si="86"/>
        <v>556608</v>
      </c>
      <c r="M218" s="138">
        <f t="shared" si="86"/>
        <v>775608</v>
      </c>
      <c r="N218" s="138">
        <f t="shared" si="86"/>
        <v>805608</v>
      </c>
      <c r="O218" s="138">
        <f t="shared" si="86"/>
        <v>775608</v>
      </c>
      <c r="P218" s="107"/>
    </row>
    <row r="219" spans="1:16" s="4" customFormat="1" ht="21" customHeight="1">
      <c r="A219" s="193" t="s">
        <v>268</v>
      </c>
      <c r="B219" s="194"/>
      <c r="C219" s="194"/>
      <c r="D219" s="194"/>
      <c r="E219" s="194"/>
      <c r="F219" s="194"/>
      <c r="G219" s="194"/>
      <c r="H219" s="194"/>
      <c r="I219" s="194"/>
      <c r="J219" s="194"/>
      <c r="K219" s="194"/>
      <c r="L219" s="194"/>
      <c r="M219" s="194"/>
      <c r="N219" s="194"/>
      <c r="O219" s="194"/>
      <c r="P219" s="107"/>
    </row>
    <row r="220" spans="1:16" s="4" customFormat="1" ht="21" customHeight="1">
      <c r="A220" s="275" t="s">
        <v>94</v>
      </c>
      <c r="B220" s="276"/>
      <c r="C220" s="276"/>
      <c r="D220" s="276"/>
      <c r="E220" s="276"/>
      <c r="F220" s="276"/>
      <c r="G220" s="276"/>
      <c r="H220" s="276"/>
      <c r="I220" s="276"/>
      <c r="J220" s="276"/>
      <c r="K220" s="276"/>
      <c r="L220" s="276"/>
      <c r="M220" s="276"/>
      <c r="N220" s="276"/>
      <c r="O220" s="280"/>
      <c r="P220" s="107"/>
    </row>
    <row r="221" spans="1:16" s="4" customFormat="1" ht="21" customHeight="1">
      <c r="A221" s="301" t="s">
        <v>19</v>
      </c>
      <c r="B221" s="264" t="s">
        <v>42</v>
      </c>
      <c r="C221" s="261" t="s">
        <v>229</v>
      </c>
      <c r="D221" s="13">
        <v>2018</v>
      </c>
      <c r="E221" s="177" t="s">
        <v>13</v>
      </c>
      <c r="F221" s="157" t="s">
        <v>173</v>
      </c>
      <c r="G221" s="243">
        <f>SUM(H221:O225)</f>
        <v>78307865</v>
      </c>
      <c r="H221" s="243">
        <v>2281459</v>
      </c>
      <c r="I221" s="243">
        <v>15033725</v>
      </c>
      <c r="J221" s="243">
        <v>29971870</v>
      </c>
      <c r="K221" s="243">
        <v>31020811</v>
      </c>
      <c r="L221" s="243"/>
      <c r="M221" s="243"/>
      <c r="N221" s="243"/>
      <c r="O221" s="243"/>
      <c r="P221" s="243"/>
    </row>
    <row r="222" spans="1:16" s="4" customFormat="1" ht="21" customHeight="1">
      <c r="A222" s="302"/>
      <c r="B222" s="265"/>
      <c r="C222" s="262"/>
      <c r="D222" s="13">
        <v>2022</v>
      </c>
      <c r="E222" s="178"/>
      <c r="F222" s="158"/>
      <c r="G222" s="244"/>
      <c r="H222" s="244"/>
      <c r="I222" s="244"/>
      <c r="J222" s="244"/>
      <c r="K222" s="244"/>
      <c r="L222" s="244"/>
      <c r="M222" s="244"/>
      <c r="N222" s="244"/>
      <c r="O222" s="244"/>
      <c r="P222" s="244"/>
    </row>
    <row r="223" spans="1:16" s="4" customFormat="1" ht="21" customHeight="1">
      <c r="A223" s="302"/>
      <c r="B223" s="265"/>
      <c r="C223" s="262"/>
      <c r="D223" s="13">
        <v>2025</v>
      </c>
      <c r="E223" s="178"/>
      <c r="F223" s="158"/>
      <c r="G223" s="244"/>
      <c r="H223" s="244"/>
      <c r="I223" s="244"/>
      <c r="J223" s="244"/>
      <c r="K223" s="244"/>
      <c r="L223" s="244"/>
      <c r="M223" s="244"/>
      <c r="N223" s="244"/>
      <c r="O223" s="244"/>
      <c r="P223" s="244"/>
    </row>
    <row r="224" spans="1:16" s="4" customFormat="1" ht="21" customHeight="1">
      <c r="A224" s="302"/>
      <c r="B224" s="265"/>
      <c r="C224" s="262"/>
      <c r="D224" s="13">
        <v>2028</v>
      </c>
      <c r="E224" s="178"/>
      <c r="F224" s="158"/>
      <c r="G224" s="244"/>
      <c r="H224" s="244"/>
      <c r="I224" s="244"/>
      <c r="J224" s="244"/>
      <c r="K224" s="244"/>
      <c r="L224" s="244"/>
      <c r="M224" s="244"/>
      <c r="N224" s="244"/>
      <c r="O224" s="244"/>
      <c r="P224" s="244"/>
    </row>
    <row r="225" spans="1:16" s="4" customFormat="1" ht="21" customHeight="1">
      <c r="A225" s="303"/>
      <c r="B225" s="266"/>
      <c r="C225" s="263"/>
      <c r="D225" s="13">
        <v>2030</v>
      </c>
      <c r="E225" s="179"/>
      <c r="F225" s="159"/>
      <c r="G225" s="245"/>
      <c r="H225" s="245"/>
      <c r="I225" s="245"/>
      <c r="J225" s="245"/>
      <c r="K225" s="245"/>
      <c r="L225" s="245"/>
      <c r="M225" s="245"/>
      <c r="N225" s="245"/>
      <c r="O225" s="245"/>
      <c r="P225" s="245"/>
    </row>
    <row r="226" spans="1:16" s="4" customFormat="1" ht="21" customHeight="1">
      <c r="A226" s="160" t="s">
        <v>265</v>
      </c>
      <c r="B226" s="161"/>
      <c r="C226" s="161"/>
      <c r="D226" s="161"/>
      <c r="E226" s="161"/>
      <c r="F226" s="162"/>
      <c r="G226" s="5">
        <f>G221</f>
        <v>78307865</v>
      </c>
      <c r="H226" s="131">
        <f aca="true" t="shared" si="87" ref="H226:O226">H221</f>
        <v>2281459</v>
      </c>
      <c r="I226" s="131">
        <f t="shared" si="87"/>
        <v>15033725</v>
      </c>
      <c r="J226" s="131">
        <f t="shared" si="87"/>
        <v>29971870</v>
      </c>
      <c r="K226" s="131">
        <f t="shared" si="87"/>
        <v>31020811</v>
      </c>
      <c r="L226" s="131">
        <f t="shared" si="87"/>
        <v>0</v>
      </c>
      <c r="M226" s="131">
        <f t="shared" si="87"/>
        <v>0</v>
      </c>
      <c r="N226" s="131">
        <f t="shared" si="87"/>
        <v>0</v>
      </c>
      <c r="O226" s="131">
        <f t="shared" si="87"/>
        <v>0</v>
      </c>
      <c r="P226" s="107"/>
    </row>
    <row r="227" spans="1:16" s="4" customFormat="1" ht="21" customHeight="1" hidden="1">
      <c r="A227" s="129"/>
      <c r="B227" s="130"/>
      <c r="C227" s="130"/>
      <c r="D227" s="130"/>
      <c r="E227" s="130"/>
      <c r="F227" s="130"/>
      <c r="G227" s="71"/>
      <c r="H227" s="71"/>
      <c r="I227" s="71"/>
      <c r="J227" s="71"/>
      <c r="K227" s="71"/>
      <c r="L227" s="71"/>
      <c r="M227" s="71"/>
      <c r="N227" s="71"/>
      <c r="O227" s="71"/>
      <c r="P227" s="107"/>
    </row>
    <row r="228" spans="1:16" s="4" customFormat="1" ht="21" customHeight="1" hidden="1">
      <c r="A228" s="129"/>
      <c r="B228" s="130"/>
      <c r="C228" s="130"/>
      <c r="D228" s="130"/>
      <c r="E228" s="130"/>
      <c r="F228" s="130"/>
      <c r="G228" s="71"/>
      <c r="H228" s="71"/>
      <c r="I228" s="71"/>
      <c r="J228" s="71"/>
      <c r="K228" s="71"/>
      <c r="L228" s="71"/>
      <c r="M228" s="71"/>
      <c r="N228" s="71"/>
      <c r="O228" s="71"/>
      <c r="P228" s="107"/>
    </row>
    <row r="229" spans="1:16" s="4" customFormat="1" ht="16.5" customHeight="1">
      <c r="A229" s="251"/>
      <c r="B229" s="252"/>
      <c r="C229" s="252"/>
      <c r="D229" s="252"/>
      <c r="E229" s="252"/>
      <c r="F229" s="252"/>
      <c r="G229" s="252"/>
      <c r="H229" s="252"/>
      <c r="I229" s="252"/>
      <c r="J229" s="252"/>
      <c r="K229" s="252"/>
      <c r="L229" s="252"/>
      <c r="M229" s="252"/>
      <c r="N229" s="252"/>
      <c r="O229" s="252"/>
      <c r="P229" s="107"/>
    </row>
    <row r="230" spans="1:16" s="4" customFormat="1" ht="30" customHeight="1">
      <c r="A230" s="253" t="s">
        <v>182</v>
      </c>
      <c r="B230" s="254"/>
      <c r="C230" s="254"/>
      <c r="D230" s="254"/>
      <c r="E230" s="254"/>
      <c r="F230" s="255"/>
      <c r="G230" s="120">
        <f aca="true" t="shared" si="88" ref="G230:O230">G35+G107+G111+G113+G162+G164+G165+G166+G167+G168+G169+G176+G177+G186+G187+G188+G191+G202+G205+G206+G210</f>
        <v>5175000</v>
      </c>
      <c r="H230" s="120">
        <f t="shared" si="88"/>
        <v>0</v>
      </c>
      <c r="I230" s="120">
        <f t="shared" si="88"/>
        <v>0</v>
      </c>
      <c r="J230" s="120">
        <f t="shared" si="88"/>
        <v>328445</v>
      </c>
      <c r="K230" s="120">
        <f t="shared" si="88"/>
        <v>471111</v>
      </c>
      <c r="L230" s="120">
        <f t="shared" si="88"/>
        <v>922111</v>
      </c>
      <c r="M230" s="120">
        <f t="shared" si="88"/>
        <v>1141111</v>
      </c>
      <c r="N230" s="120">
        <f t="shared" si="88"/>
        <v>1171111</v>
      </c>
      <c r="O230" s="120">
        <f t="shared" si="88"/>
        <v>1141111</v>
      </c>
      <c r="P230" s="107"/>
    </row>
    <row r="231" spans="1:16" s="4" customFormat="1" ht="30" customHeight="1">
      <c r="A231" s="253" t="s">
        <v>183</v>
      </c>
      <c r="B231" s="254"/>
      <c r="C231" s="254"/>
      <c r="D231" s="254"/>
      <c r="E231" s="254"/>
      <c r="F231" s="255"/>
      <c r="G231" s="120">
        <f aca="true" t="shared" si="89" ref="G231:O231">G8+G10+G11+G15+G16+G18+G19+G20+G21+G22+G24+G25+G26+G31+G32+G33+G34+G36+G42+G43+G44+G45+G46+G47+G53+G60+G62+G63+G64+G74+G75+G76+G77+G79+G83+G84+G85+G86+G88+G89+G90+G91+G92+G93+G94+G95+G195+G200+G201</f>
        <v>4232693</v>
      </c>
      <c r="H231" s="120">
        <f t="shared" si="89"/>
        <v>0</v>
      </c>
      <c r="I231" s="120">
        <f t="shared" si="89"/>
        <v>0</v>
      </c>
      <c r="J231" s="120">
        <f t="shared" si="89"/>
        <v>956499</v>
      </c>
      <c r="K231" s="120">
        <f t="shared" si="89"/>
        <v>1064078</v>
      </c>
      <c r="L231" s="120">
        <f t="shared" si="89"/>
        <v>633526</v>
      </c>
      <c r="M231" s="120">
        <f t="shared" si="89"/>
        <v>544770</v>
      </c>
      <c r="N231" s="120">
        <f t="shared" si="89"/>
        <v>549100</v>
      </c>
      <c r="O231" s="120">
        <f t="shared" si="89"/>
        <v>484720</v>
      </c>
      <c r="P231" s="107"/>
    </row>
    <row r="232" spans="1:16" s="4" customFormat="1" ht="30.75" customHeight="1">
      <c r="A232" s="256" t="s">
        <v>311</v>
      </c>
      <c r="B232" s="249"/>
      <c r="C232" s="249"/>
      <c r="D232" s="249"/>
      <c r="E232" s="249"/>
      <c r="F232" s="250"/>
      <c r="G232" s="146">
        <f aca="true" t="shared" si="90" ref="G232:O232">G38+G99+G117+G171+G178+G189+G193+G196+G212</f>
        <v>9407693</v>
      </c>
      <c r="H232" s="146">
        <f t="shared" si="90"/>
        <v>0</v>
      </c>
      <c r="I232" s="146">
        <f t="shared" si="90"/>
        <v>0</v>
      </c>
      <c r="J232" s="146">
        <f t="shared" si="90"/>
        <v>1284944</v>
      </c>
      <c r="K232" s="146">
        <f t="shared" si="90"/>
        <v>1535189</v>
      </c>
      <c r="L232" s="146">
        <f t="shared" si="90"/>
        <v>1555637</v>
      </c>
      <c r="M232" s="146">
        <f t="shared" si="90"/>
        <v>1685881</v>
      </c>
      <c r="N232" s="146">
        <f t="shared" si="90"/>
        <v>1720211</v>
      </c>
      <c r="O232" s="146">
        <f t="shared" si="90"/>
        <v>1625831</v>
      </c>
      <c r="P232" s="107"/>
    </row>
    <row r="233" spans="1:16" s="4" customFormat="1" ht="30.75" customHeight="1">
      <c r="A233" s="253" t="s">
        <v>241</v>
      </c>
      <c r="B233" s="254"/>
      <c r="C233" s="254"/>
      <c r="D233" s="254"/>
      <c r="E233" s="254"/>
      <c r="F233" s="255"/>
      <c r="G233" s="122">
        <f aca="true" t="shared" si="91" ref="G233:O233">G127+G132+G140</f>
        <v>736628</v>
      </c>
      <c r="H233" s="122">
        <f t="shared" si="91"/>
        <v>0</v>
      </c>
      <c r="I233" s="122">
        <f t="shared" si="91"/>
        <v>736628</v>
      </c>
      <c r="J233" s="122">
        <f t="shared" si="91"/>
        <v>0</v>
      </c>
      <c r="K233" s="122">
        <f t="shared" si="91"/>
        <v>0</v>
      </c>
      <c r="L233" s="122">
        <f t="shared" si="91"/>
        <v>0</v>
      </c>
      <c r="M233" s="122">
        <f t="shared" si="91"/>
        <v>0</v>
      </c>
      <c r="N233" s="122">
        <f t="shared" si="91"/>
        <v>0</v>
      </c>
      <c r="O233" s="122">
        <f t="shared" si="91"/>
        <v>0</v>
      </c>
      <c r="P233" s="107"/>
    </row>
    <row r="234" spans="1:16" s="4" customFormat="1" ht="30.75" customHeight="1">
      <c r="A234" s="296" t="s">
        <v>239</v>
      </c>
      <c r="B234" s="297"/>
      <c r="C234" s="297"/>
      <c r="D234" s="297"/>
      <c r="E234" s="297"/>
      <c r="F234" s="298"/>
      <c r="G234" s="147">
        <f>SUM(H234:O234)</f>
        <v>8167546.8</v>
      </c>
      <c r="H234" s="147">
        <f>H67+H126+H129+H135+H150</f>
        <v>6494076.8</v>
      </c>
      <c r="I234" s="147">
        <f aca="true" t="shared" si="92" ref="I234:O234">I67+I126+I128+I133+I134+I149</f>
        <v>1673470</v>
      </c>
      <c r="J234" s="147">
        <f t="shared" si="92"/>
        <v>0</v>
      </c>
      <c r="K234" s="147">
        <f t="shared" si="92"/>
        <v>0</v>
      </c>
      <c r="L234" s="147">
        <f t="shared" si="92"/>
        <v>0</v>
      </c>
      <c r="M234" s="147">
        <f t="shared" si="92"/>
        <v>0</v>
      </c>
      <c r="N234" s="147">
        <f t="shared" si="92"/>
        <v>0</v>
      </c>
      <c r="O234" s="147">
        <f t="shared" si="92"/>
        <v>0</v>
      </c>
      <c r="P234" s="107"/>
    </row>
    <row r="235" spans="1:16" s="4" customFormat="1" ht="22.5" customHeight="1">
      <c r="A235" s="151" t="s">
        <v>289</v>
      </c>
      <c r="B235" s="152"/>
      <c r="C235" s="152"/>
      <c r="D235" s="152"/>
      <c r="E235" s="152"/>
      <c r="F235" s="153"/>
      <c r="G235" s="145">
        <f>SUM(H235:O235)</f>
        <v>495863.8</v>
      </c>
      <c r="H235" s="145">
        <f aca="true" t="shared" si="93" ref="H235:O235">H67+H133+H149</f>
        <v>402012.8</v>
      </c>
      <c r="I235" s="145">
        <f t="shared" si="93"/>
        <v>93851</v>
      </c>
      <c r="J235" s="145">
        <f t="shared" si="93"/>
        <v>0</v>
      </c>
      <c r="K235" s="145">
        <f t="shared" si="93"/>
        <v>0</v>
      </c>
      <c r="L235" s="145">
        <f t="shared" si="93"/>
        <v>0</v>
      </c>
      <c r="M235" s="145">
        <f t="shared" si="93"/>
        <v>0</v>
      </c>
      <c r="N235" s="145">
        <f t="shared" si="93"/>
        <v>0</v>
      </c>
      <c r="O235" s="145">
        <f t="shared" si="93"/>
        <v>0</v>
      </c>
      <c r="P235" s="107"/>
    </row>
    <row r="236" spans="1:16" s="4" customFormat="1" ht="22.5" customHeight="1">
      <c r="A236" s="151" t="s">
        <v>291</v>
      </c>
      <c r="B236" s="152"/>
      <c r="C236" s="152"/>
      <c r="D236" s="152"/>
      <c r="E236" s="152"/>
      <c r="F236" s="153"/>
      <c r="G236" s="145">
        <f>SUM(H236:O236)</f>
        <v>439667</v>
      </c>
      <c r="H236" s="145">
        <f aca="true" t="shared" si="94" ref="H236:O236">H125</f>
        <v>139667</v>
      </c>
      <c r="I236" s="145">
        <f t="shared" si="94"/>
        <v>300000</v>
      </c>
      <c r="J236" s="145">
        <f t="shared" si="94"/>
        <v>0</v>
      </c>
      <c r="K236" s="145">
        <f t="shared" si="94"/>
        <v>0</v>
      </c>
      <c r="L236" s="145">
        <f t="shared" si="94"/>
        <v>0</v>
      </c>
      <c r="M236" s="145">
        <f t="shared" si="94"/>
        <v>0</v>
      </c>
      <c r="N236" s="145">
        <f t="shared" si="94"/>
        <v>0</v>
      </c>
      <c r="O236" s="145">
        <f t="shared" si="94"/>
        <v>0</v>
      </c>
      <c r="P236" s="107"/>
    </row>
    <row r="237" spans="1:16" s="4" customFormat="1" ht="22.5" customHeight="1">
      <c r="A237" s="151" t="s">
        <v>292</v>
      </c>
      <c r="B237" s="152"/>
      <c r="C237" s="152"/>
      <c r="D237" s="152"/>
      <c r="E237" s="152"/>
      <c r="F237" s="153"/>
      <c r="G237" s="145">
        <f>SUM(H237:O237)</f>
        <v>7232016</v>
      </c>
      <c r="H237" s="145">
        <f aca="true" t="shared" si="95" ref="H237:O237">H124+H128+H134</f>
        <v>5952397</v>
      </c>
      <c r="I237" s="145">
        <f t="shared" si="95"/>
        <v>1279619</v>
      </c>
      <c r="J237" s="145">
        <f t="shared" si="95"/>
        <v>0</v>
      </c>
      <c r="K237" s="145">
        <f t="shared" si="95"/>
        <v>0</v>
      </c>
      <c r="L237" s="145">
        <f t="shared" si="95"/>
        <v>0</v>
      </c>
      <c r="M237" s="145">
        <f t="shared" si="95"/>
        <v>0</v>
      </c>
      <c r="N237" s="145">
        <f t="shared" si="95"/>
        <v>0</v>
      </c>
      <c r="O237" s="145">
        <f t="shared" si="95"/>
        <v>0</v>
      </c>
      <c r="P237" s="107"/>
    </row>
    <row r="238" spans="1:16" s="4" customFormat="1" ht="30.75" customHeight="1">
      <c r="A238" s="296" t="s">
        <v>290</v>
      </c>
      <c r="B238" s="297"/>
      <c r="C238" s="297"/>
      <c r="D238" s="297"/>
      <c r="E238" s="297"/>
      <c r="F238" s="298"/>
      <c r="G238" s="147">
        <f aca="true" t="shared" si="96" ref="G238:O238">G9+G27+G66+G112</f>
        <v>220689</v>
      </c>
      <c r="H238" s="147">
        <f t="shared" si="96"/>
        <v>168101</v>
      </c>
      <c r="I238" s="147">
        <f t="shared" si="96"/>
        <v>52588</v>
      </c>
      <c r="J238" s="147">
        <f t="shared" si="96"/>
        <v>0</v>
      </c>
      <c r="K238" s="147">
        <f t="shared" si="96"/>
        <v>0</v>
      </c>
      <c r="L238" s="147">
        <f t="shared" si="96"/>
        <v>0</v>
      </c>
      <c r="M238" s="147">
        <f t="shared" si="96"/>
        <v>0</v>
      </c>
      <c r="N238" s="147">
        <f t="shared" si="96"/>
        <v>0</v>
      </c>
      <c r="O238" s="147">
        <f t="shared" si="96"/>
        <v>0</v>
      </c>
      <c r="P238" s="107"/>
    </row>
    <row r="239" spans="1:16" s="4" customFormat="1" ht="27.75" customHeight="1">
      <c r="A239" s="248" t="s">
        <v>240</v>
      </c>
      <c r="B239" s="249"/>
      <c r="C239" s="249"/>
      <c r="D239" s="249"/>
      <c r="E239" s="249"/>
      <c r="F239" s="250"/>
      <c r="G239" s="146">
        <f aca="true" t="shared" si="97" ref="G239:O239">G39+G100+G118+G144+G152</f>
        <v>9124863.8</v>
      </c>
      <c r="H239" s="146">
        <f t="shared" si="97"/>
        <v>6662177.8</v>
      </c>
      <c r="I239" s="146">
        <f t="shared" si="97"/>
        <v>2462686</v>
      </c>
      <c r="J239" s="146">
        <f t="shared" si="97"/>
        <v>0</v>
      </c>
      <c r="K239" s="146">
        <f t="shared" si="97"/>
        <v>0</v>
      </c>
      <c r="L239" s="146">
        <f t="shared" si="97"/>
        <v>0</v>
      </c>
      <c r="M239" s="146">
        <f t="shared" si="97"/>
        <v>0</v>
      </c>
      <c r="N239" s="146">
        <f t="shared" si="97"/>
        <v>0</v>
      </c>
      <c r="O239" s="146">
        <f t="shared" si="97"/>
        <v>0</v>
      </c>
      <c r="P239" s="107"/>
    </row>
    <row r="240" spans="1:16" s="4" customFormat="1" ht="25.5" customHeight="1">
      <c r="A240" s="248" t="s">
        <v>178</v>
      </c>
      <c r="B240" s="249"/>
      <c r="C240" s="249"/>
      <c r="D240" s="249"/>
      <c r="E240" s="249"/>
      <c r="F240" s="250"/>
      <c r="G240" s="146">
        <f aca="true" t="shared" si="98" ref="G240:O240">G101+G213</f>
        <v>175708</v>
      </c>
      <c r="H240" s="146">
        <f t="shared" si="98"/>
        <v>18089</v>
      </c>
      <c r="I240" s="146">
        <f t="shared" si="98"/>
        <v>22517</v>
      </c>
      <c r="J240" s="146">
        <f t="shared" si="98"/>
        <v>22517</v>
      </c>
      <c r="K240" s="146">
        <f t="shared" si="98"/>
        <v>22517</v>
      </c>
      <c r="L240" s="146">
        <f t="shared" si="98"/>
        <v>22517</v>
      </c>
      <c r="M240" s="146">
        <f t="shared" si="98"/>
        <v>22517</v>
      </c>
      <c r="N240" s="146">
        <f t="shared" si="98"/>
        <v>22517</v>
      </c>
      <c r="O240" s="146">
        <f t="shared" si="98"/>
        <v>22517</v>
      </c>
      <c r="P240" s="107"/>
    </row>
    <row r="241" spans="1:16" s="4" customFormat="1" ht="25.5" customHeight="1">
      <c r="A241" s="290" t="s">
        <v>242</v>
      </c>
      <c r="B241" s="291"/>
      <c r="C241" s="291"/>
      <c r="D241" s="291"/>
      <c r="E241" s="291"/>
      <c r="F241" s="292"/>
      <c r="G241" s="121">
        <f aca="true" t="shared" si="99" ref="G241:O241">G68</f>
        <v>257460</v>
      </c>
      <c r="H241" s="121">
        <f t="shared" si="99"/>
        <v>0</v>
      </c>
      <c r="I241" s="121">
        <f t="shared" si="99"/>
        <v>0</v>
      </c>
      <c r="J241" s="121">
        <f t="shared" si="99"/>
        <v>42910</v>
      </c>
      <c r="K241" s="121">
        <f t="shared" si="99"/>
        <v>42910</v>
      </c>
      <c r="L241" s="121">
        <f t="shared" si="99"/>
        <v>42910</v>
      </c>
      <c r="M241" s="121">
        <f t="shared" si="99"/>
        <v>42910</v>
      </c>
      <c r="N241" s="121">
        <f t="shared" si="99"/>
        <v>42910</v>
      </c>
      <c r="O241" s="121">
        <f t="shared" si="99"/>
        <v>42910</v>
      </c>
      <c r="P241" s="107"/>
    </row>
    <row r="242" spans="1:16" s="4" customFormat="1" ht="25.5" customHeight="1">
      <c r="A242" s="290" t="s">
        <v>243</v>
      </c>
      <c r="B242" s="291"/>
      <c r="C242" s="291"/>
      <c r="D242" s="291"/>
      <c r="E242" s="291"/>
      <c r="F242" s="292"/>
      <c r="G242" s="121">
        <f aca="true" t="shared" si="100" ref="G242:O242">G49+G52+G69+G81+G97+G109+G131+G139+G147+G155</f>
        <v>12095518</v>
      </c>
      <c r="H242" s="121">
        <f t="shared" si="100"/>
        <v>0</v>
      </c>
      <c r="I242" s="121">
        <f t="shared" si="100"/>
        <v>0</v>
      </c>
      <c r="J242" s="121">
        <f t="shared" si="100"/>
        <v>2152536</v>
      </c>
      <c r="K242" s="121">
        <f t="shared" si="100"/>
        <v>2108092</v>
      </c>
      <c r="L242" s="121">
        <f t="shared" si="100"/>
        <v>2008092</v>
      </c>
      <c r="M242" s="121">
        <f t="shared" si="100"/>
        <v>1943286</v>
      </c>
      <c r="N242" s="121">
        <f t="shared" si="100"/>
        <v>1943286</v>
      </c>
      <c r="O242" s="121">
        <f t="shared" si="100"/>
        <v>1940226</v>
      </c>
      <c r="P242" s="107"/>
    </row>
    <row r="243" spans="1:16" s="4" customFormat="1" ht="27.75" customHeight="1">
      <c r="A243" s="248" t="s">
        <v>244</v>
      </c>
      <c r="B243" s="249"/>
      <c r="C243" s="249"/>
      <c r="D243" s="249"/>
      <c r="E243" s="249"/>
      <c r="F243" s="250"/>
      <c r="G243" s="146">
        <f aca="true" t="shared" si="101" ref="G243:O243">G102+G119+G143+G151+G158</f>
        <v>12352978</v>
      </c>
      <c r="H243" s="146">
        <f t="shared" si="101"/>
        <v>0</v>
      </c>
      <c r="I243" s="146">
        <f t="shared" si="101"/>
        <v>0</v>
      </c>
      <c r="J243" s="146">
        <f t="shared" si="101"/>
        <v>2195446</v>
      </c>
      <c r="K243" s="146">
        <f t="shared" si="101"/>
        <v>2151002</v>
      </c>
      <c r="L243" s="146">
        <f t="shared" si="101"/>
        <v>2051002</v>
      </c>
      <c r="M243" s="146">
        <f t="shared" si="101"/>
        <v>1986196</v>
      </c>
      <c r="N243" s="146">
        <f t="shared" si="101"/>
        <v>1986196</v>
      </c>
      <c r="O243" s="146">
        <f t="shared" si="101"/>
        <v>1983136</v>
      </c>
      <c r="P243" s="107"/>
    </row>
    <row r="246" ht="15">
      <c r="P246" s="119"/>
    </row>
  </sheetData>
  <sheetProtection/>
  <mergeCells count="246">
    <mergeCell ref="A218:F218"/>
    <mergeCell ref="A217:F217"/>
    <mergeCell ref="I221:I225"/>
    <mergeCell ref="N221:N225"/>
    <mergeCell ref="B221:B225"/>
    <mergeCell ref="A221:A225"/>
    <mergeCell ref="A220:O220"/>
    <mergeCell ref="A219:O219"/>
    <mergeCell ref="G221:G225"/>
    <mergeCell ref="A129:F129"/>
    <mergeCell ref="F155:F157"/>
    <mergeCell ref="F200:F201"/>
    <mergeCell ref="F204:F206"/>
    <mergeCell ref="A189:F189"/>
    <mergeCell ref="A208:F208"/>
    <mergeCell ref="A207:F207"/>
    <mergeCell ref="A178:F178"/>
    <mergeCell ref="A150:F150"/>
    <mergeCell ref="A226:F226"/>
    <mergeCell ref="P221:P225"/>
    <mergeCell ref="O221:O225"/>
    <mergeCell ref="M221:M225"/>
    <mergeCell ref="L221:L225"/>
    <mergeCell ref="K221:K225"/>
    <mergeCell ref="J221:J225"/>
    <mergeCell ref="E221:E225"/>
    <mergeCell ref="A242:F242"/>
    <mergeCell ref="A234:F234"/>
    <mergeCell ref="A233:F233"/>
    <mergeCell ref="A238:F238"/>
    <mergeCell ref="B83:B86"/>
    <mergeCell ref="A120:F120"/>
    <mergeCell ref="B111:B113"/>
    <mergeCell ref="A111:A113"/>
    <mergeCell ref="A143:F143"/>
    <mergeCell ref="A123:O123"/>
    <mergeCell ref="A37:F37"/>
    <mergeCell ref="A41:O41"/>
    <mergeCell ref="E18:E22"/>
    <mergeCell ref="F18:F22"/>
    <mergeCell ref="B42:B47"/>
    <mergeCell ref="A241:F241"/>
    <mergeCell ref="A145:F145"/>
    <mergeCell ref="A179:F179"/>
    <mergeCell ref="A197:F197"/>
    <mergeCell ref="B164:B169"/>
    <mergeCell ref="P4:P5"/>
    <mergeCell ref="A83:A86"/>
    <mergeCell ref="D83:D86"/>
    <mergeCell ref="E83:E86"/>
    <mergeCell ref="E62:E64"/>
    <mergeCell ref="A14:F14"/>
    <mergeCell ref="A13:F13"/>
    <mergeCell ref="A17:F17"/>
    <mergeCell ref="A23:F23"/>
    <mergeCell ref="F42:F46"/>
    <mergeCell ref="P6:P7"/>
    <mergeCell ref="A38:F38"/>
    <mergeCell ref="A101:F101"/>
    <mergeCell ref="E15:E16"/>
    <mergeCell ref="F32:F35"/>
    <mergeCell ref="B24:B27"/>
    <mergeCell ref="A31:A36"/>
    <mergeCell ref="A130:F130"/>
    <mergeCell ref="A42:A47"/>
    <mergeCell ref="D42:D47"/>
    <mergeCell ref="A48:F48"/>
    <mergeCell ref="E42:E47"/>
    <mergeCell ref="A180:O180"/>
    <mergeCell ref="A181:O181"/>
    <mergeCell ref="A175:O175"/>
    <mergeCell ref="A100:F100"/>
    <mergeCell ref="A211:F211"/>
    <mergeCell ref="A87:F87"/>
    <mergeCell ref="A158:F158"/>
    <mergeCell ref="A146:O146"/>
    <mergeCell ref="F131:F133"/>
    <mergeCell ref="A106:O106"/>
    <mergeCell ref="A122:O122"/>
    <mergeCell ref="A151:F151"/>
    <mergeCell ref="B127:B128"/>
    <mergeCell ref="A121:F121"/>
    <mergeCell ref="F88:F95"/>
    <mergeCell ref="D88:D95"/>
    <mergeCell ref="A96:F96"/>
    <mergeCell ref="A98:F98"/>
    <mergeCell ref="B88:B95"/>
    <mergeCell ref="A118:F118"/>
    <mergeCell ref="A99:F99"/>
    <mergeCell ref="A88:A95"/>
    <mergeCell ref="A114:F114"/>
    <mergeCell ref="A103:F103"/>
    <mergeCell ref="A110:F110"/>
    <mergeCell ref="A115:F115"/>
    <mergeCell ref="A117:F117"/>
    <mergeCell ref="A198:O198"/>
    <mergeCell ref="A200:A202"/>
    <mergeCell ref="A190:O190"/>
    <mergeCell ref="A159:F159"/>
    <mergeCell ref="A174:F174"/>
    <mergeCell ref="A127:A128"/>
    <mergeCell ref="A170:F170"/>
    <mergeCell ref="A136:F136"/>
    <mergeCell ref="A239:F239"/>
    <mergeCell ref="A135:F135"/>
    <mergeCell ref="A137:F137"/>
    <mergeCell ref="A138:F138"/>
    <mergeCell ref="A141:F141"/>
    <mergeCell ref="A148:F148"/>
    <mergeCell ref="E176:E177"/>
    <mergeCell ref="A171:F171"/>
    <mergeCell ref="D186:D188"/>
    <mergeCell ref="A232:F232"/>
    <mergeCell ref="D176:D177"/>
    <mergeCell ref="A160:O160"/>
    <mergeCell ref="A161:O161"/>
    <mergeCell ref="E200:E202"/>
    <mergeCell ref="C221:C225"/>
    <mergeCell ref="B200:B202"/>
    <mergeCell ref="A194:O194"/>
    <mergeCell ref="A184:F184"/>
    <mergeCell ref="A240:F240"/>
    <mergeCell ref="A243:F243"/>
    <mergeCell ref="A229:O229"/>
    <mergeCell ref="A119:F119"/>
    <mergeCell ref="A230:F230"/>
    <mergeCell ref="A231:F231"/>
    <mergeCell ref="H221:H225"/>
    <mergeCell ref="F127:F128"/>
    <mergeCell ref="A196:F196"/>
    <mergeCell ref="A172:O172"/>
    <mergeCell ref="A152:F152"/>
    <mergeCell ref="A153:F153"/>
    <mergeCell ref="A164:A169"/>
    <mergeCell ref="A154:O154"/>
    <mergeCell ref="A163:F163"/>
    <mergeCell ref="A212:F212"/>
    <mergeCell ref="A209:F209"/>
    <mergeCell ref="A213:F213"/>
    <mergeCell ref="A72:F72"/>
    <mergeCell ref="A73:F73"/>
    <mergeCell ref="F176:F177"/>
    <mergeCell ref="A185:O185"/>
    <mergeCell ref="A193:F193"/>
    <mergeCell ref="F186:F188"/>
    <mergeCell ref="E186:E188"/>
    <mergeCell ref="A102:F102"/>
    <mergeCell ref="A116:F116"/>
    <mergeCell ref="A108:F108"/>
    <mergeCell ref="E88:E95"/>
    <mergeCell ref="F74:F76"/>
    <mergeCell ref="E74:E77"/>
    <mergeCell ref="B66:B69"/>
    <mergeCell ref="A82:F82"/>
    <mergeCell ref="A56:F56"/>
    <mergeCell ref="A71:F71"/>
    <mergeCell ref="A66:A69"/>
    <mergeCell ref="B74:B77"/>
    <mergeCell ref="A74:A77"/>
    <mergeCell ref="A55:F55"/>
    <mergeCell ref="A57:F57"/>
    <mergeCell ref="A59:F59"/>
    <mergeCell ref="A61:F61"/>
    <mergeCell ref="A65:F65"/>
    <mergeCell ref="A70:F70"/>
    <mergeCell ref="B62:B64"/>
    <mergeCell ref="E66:E67"/>
    <mergeCell ref="D18:D22"/>
    <mergeCell ref="A50:F50"/>
    <mergeCell ref="A78:F78"/>
    <mergeCell ref="A80:F80"/>
    <mergeCell ref="F52:F54"/>
    <mergeCell ref="B51:B54"/>
    <mergeCell ref="A51:A54"/>
    <mergeCell ref="A58:F58"/>
    <mergeCell ref="A62:A64"/>
    <mergeCell ref="F62:F64"/>
    <mergeCell ref="F9:F11"/>
    <mergeCell ref="A12:F12"/>
    <mergeCell ref="B31:B36"/>
    <mergeCell ref="A28:F28"/>
    <mergeCell ref="A29:F29"/>
    <mergeCell ref="E24:E26"/>
    <mergeCell ref="E31:E36"/>
    <mergeCell ref="A30:F30"/>
    <mergeCell ref="B15:B16"/>
    <mergeCell ref="A15:A16"/>
    <mergeCell ref="A24:A27"/>
    <mergeCell ref="A40:F40"/>
    <mergeCell ref="H4:O4"/>
    <mergeCell ref="A4:A5"/>
    <mergeCell ref="B4:B5"/>
    <mergeCell ref="C4:C5"/>
    <mergeCell ref="D4:D5"/>
    <mergeCell ref="E4:E5"/>
    <mergeCell ref="A8:A11"/>
    <mergeCell ref="E10:E11"/>
    <mergeCell ref="F4:F5"/>
    <mergeCell ref="G4:G5"/>
    <mergeCell ref="D131:D132"/>
    <mergeCell ref="F139:F140"/>
    <mergeCell ref="D139:D140"/>
    <mergeCell ref="A6:O6"/>
    <mergeCell ref="A7:O7"/>
    <mergeCell ref="B8:B11"/>
    <mergeCell ref="A18:A22"/>
    <mergeCell ref="B18:B22"/>
    <mergeCell ref="A39:F39"/>
    <mergeCell ref="C133:C134"/>
    <mergeCell ref="D133:D134"/>
    <mergeCell ref="B131:B134"/>
    <mergeCell ref="A131:A134"/>
    <mergeCell ref="C124:C125"/>
    <mergeCell ref="B124:B125"/>
    <mergeCell ref="A124:A125"/>
    <mergeCell ref="D124:D125"/>
    <mergeCell ref="F124:F125"/>
    <mergeCell ref="A235:F235"/>
    <mergeCell ref="A236:F236"/>
    <mergeCell ref="A215:O215"/>
    <mergeCell ref="E205:E206"/>
    <mergeCell ref="B139:B140"/>
    <mergeCell ref="A139:A140"/>
    <mergeCell ref="A199:O199"/>
    <mergeCell ref="E155:E157"/>
    <mergeCell ref="A203:F203"/>
    <mergeCell ref="A237:F237"/>
    <mergeCell ref="A126:F126"/>
    <mergeCell ref="F221:F225"/>
    <mergeCell ref="A214:F214"/>
    <mergeCell ref="B204:B206"/>
    <mergeCell ref="A204:A206"/>
    <mergeCell ref="A142:F142"/>
    <mergeCell ref="E164:E169"/>
    <mergeCell ref="A144:F14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63" r:id="rId1"/>
</worksheet>
</file>

<file path=xl/worksheets/sheet2.xml><?xml version="1.0" encoding="utf-8"?>
<worksheet xmlns="http://schemas.openxmlformats.org/spreadsheetml/2006/main" xmlns:r="http://schemas.openxmlformats.org/officeDocument/2006/relationships">
  <dimension ref="E6:J12"/>
  <sheetViews>
    <sheetView zoomScalePageLayoutView="0" workbookViewId="0" topLeftCell="A1">
      <selection activeCell="C1" sqref="C1:L16384"/>
    </sheetView>
  </sheetViews>
  <sheetFormatPr defaultColWidth="9.140625" defaultRowHeight="15"/>
  <sheetData>
    <row r="6" spans="5:10" ht="15">
      <c r="E6" s="150"/>
      <c r="F6" s="150"/>
      <c r="G6" s="150"/>
      <c r="H6" s="150"/>
      <c r="I6" s="150"/>
      <c r="J6" s="150"/>
    </row>
    <row r="7" spans="5:10" ht="15">
      <c r="E7" s="150"/>
      <c r="F7" s="150"/>
      <c r="G7" s="150"/>
      <c r="H7" s="150"/>
      <c r="I7" s="150"/>
      <c r="J7" s="150"/>
    </row>
    <row r="8" spans="5:10" ht="15">
      <c r="E8" s="150"/>
      <c r="F8" s="150"/>
      <c r="G8" s="150"/>
      <c r="H8" s="150"/>
      <c r="I8" s="150"/>
      <c r="J8" s="150"/>
    </row>
    <row r="9" spans="5:10" ht="15">
      <c r="E9" s="150"/>
      <c r="F9" s="150"/>
      <c r="G9" s="150"/>
      <c r="H9" s="150"/>
      <c r="I9" s="150"/>
      <c r="J9" s="150"/>
    </row>
    <row r="10" spans="5:10" ht="15">
      <c r="E10" s="150"/>
      <c r="F10" s="150"/>
      <c r="G10" s="150"/>
      <c r="H10" s="150"/>
      <c r="I10" s="150"/>
      <c r="J10" s="150"/>
    </row>
    <row r="11" spans="5:10" ht="15">
      <c r="E11" s="150"/>
      <c r="F11" s="150"/>
      <c r="G11" s="150"/>
      <c r="H11" s="150"/>
      <c r="I11" s="150"/>
      <c r="J11" s="150"/>
    </row>
    <row r="12" spans="5:10" ht="15">
      <c r="E12" s="150"/>
      <c r="F12" s="150"/>
      <c r="G12" s="150"/>
      <c r="H12" s="150"/>
      <c r="I12" s="150"/>
      <c r="J12" s="15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Tieslietu Sektors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 Studente</dc:creator>
  <cp:keywords/>
  <dc:description/>
  <cp:lastModifiedBy>Kristine Kipena</cp:lastModifiedBy>
  <cp:lastPrinted>2015-07-28T13:18:58Z</cp:lastPrinted>
  <dcterms:created xsi:type="dcterms:W3CDTF">2015-01-12T10:15:55Z</dcterms:created>
  <dcterms:modified xsi:type="dcterms:W3CDTF">2015-09-09T14:25:03Z</dcterms:modified>
  <cp:category/>
  <cp:version/>
  <cp:contentType/>
  <cp:contentStatus/>
</cp:coreProperties>
</file>