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LM_pasakumi" sheetId="1" r:id="rId1"/>
    <sheet name="NVA_atl_aprekins" sheetId="2" r:id="rId2"/>
    <sheet name="Sheet3" sheetId="3" r:id="rId3"/>
  </sheets>
  <definedNames>
    <definedName name="_xlnm.Print_Area" localSheetId="0">LM_pasakumi!$A$1:$D$31</definedName>
  </definedNames>
  <calcPr calcId="152511"/>
</workbook>
</file>

<file path=xl/calcChain.xml><?xml version="1.0" encoding="utf-8"?>
<calcChain xmlns="http://schemas.openxmlformats.org/spreadsheetml/2006/main">
  <c r="D23" i="1" l="1"/>
  <c r="C23" i="1"/>
  <c r="D20" i="1"/>
  <c r="C20" i="1"/>
  <c r="C19" i="1" s="1"/>
  <c r="H16" i="2"/>
  <c r="J16" i="2" s="1"/>
  <c r="H15" i="2"/>
  <c r="J15" i="2" s="1"/>
  <c r="H14" i="2"/>
  <c r="I14" i="2" s="1"/>
  <c r="H13" i="2"/>
  <c r="J13" i="2" s="1"/>
  <c r="L13" i="2" s="1"/>
  <c r="H12" i="2"/>
  <c r="J12" i="2" s="1"/>
  <c r="H11" i="2"/>
  <c r="J11" i="2" s="1"/>
  <c r="O10" i="2"/>
  <c r="G10" i="2"/>
  <c r="D8" i="1"/>
  <c r="D13" i="1"/>
  <c r="C13" i="1"/>
  <c r="C10" i="1"/>
  <c r="C8" i="1" s="1"/>
  <c r="I13" i="2" l="1"/>
  <c r="J14" i="2"/>
  <c r="K14" i="2" s="1"/>
  <c r="M13" i="2"/>
  <c r="N13" i="2" s="1"/>
  <c r="Q13" i="2" s="1"/>
  <c r="D7" i="1"/>
  <c r="D19" i="1"/>
  <c r="D5" i="1" s="1"/>
  <c r="C7" i="1"/>
  <c r="C5" i="1" s="1"/>
  <c r="J10" i="2"/>
  <c r="J18" i="2" s="1"/>
  <c r="M11" i="2"/>
  <c r="L11" i="2"/>
  <c r="R11" i="2" s="1"/>
  <c r="K11" i="2"/>
  <c r="P13" i="2"/>
  <c r="R13" i="2"/>
  <c r="M15" i="2"/>
  <c r="L15" i="2"/>
  <c r="K15" i="2"/>
  <c r="K12" i="2"/>
  <c r="R12" i="2"/>
  <c r="M12" i="2"/>
  <c r="L12" i="2"/>
  <c r="K16" i="2"/>
  <c r="R16" i="2"/>
  <c r="M16" i="2"/>
  <c r="L16" i="2"/>
  <c r="H10" i="2"/>
  <c r="I12" i="2"/>
  <c r="I16" i="2"/>
  <c r="I11" i="2"/>
  <c r="K13" i="2"/>
  <c r="I15" i="2"/>
  <c r="M14" i="2"/>
  <c r="L14" i="2" l="1"/>
  <c r="P14" i="2" s="1"/>
  <c r="S13" i="2"/>
  <c r="N15" i="2"/>
  <c r="P15" i="2"/>
  <c r="Q15" i="2" s="1"/>
  <c r="S15" i="2" s="1"/>
  <c r="N11" i="2"/>
  <c r="L10" i="2"/>
  <c r="P11" i="2"/>
  <c r="I10" i="2"/>
  <c r="M10" i="2"/>
  <c r="R15" i="2"/>
  <c r="P16" i="2"/>
  <c r="N16" i="2"/>
  <c r="P12" i="2"/>
  <c r="N12" i="2"/>
  <c r="K10" i="2"/>
  <c r="K18" i="2" s="1"/>
  <c r="Q16" i="2" l="1"/>
  <c r="S16" i="2" s="1"/>
  <c r="N14" i="2"/>
  <c r="Q14" i="2" s="1"/>
  <c r="S14" i="2" s="1"/>
  <c r="R14" i="2"/>
  <c r="R10" i="2" s="1"/>
  <c r="R18" i="2" s="1"/>
  <c r="Q12" i="2"/>
  <c r="S12" i="2" s="1"/>
  <c r="P10" i="2"/>
  <c r="Q11" i="2"/>
  <c r="N10" i="2"/>
  <c r="Q10" i="2" l="1"/>
  <c r="S11" i="2"/>
  <c r="S10" i="2" s="1"/>
  <c r="S18" i="2" s="1"/>
</calcChain>
</file>

<file path=xl/sharedStrings.xml><?xml version="1.0" encoding="utf-8"?>
<sst xmlns="http://schemas.openxmlformats.org/spreadsheetml/2006/main" count="113" uniqueCount="96">
  <si>
    <t>Plāna punkts</t>
  </si>
  <si>
    <t>Veicamo darbību apraksts</t>
  </si>
  <si>
    <t>Nepieciešamā papildus finansējuma novērtējums Indikatīvajam rīcības plānam  "Personu, kurām nepieciešama starptautiskā aizsardzība, pārvietošanai un uzņemšanai Latvijā" ........ punktiem</t>
  </si>
  <si>
    <t>Informatīvo materiālu sagatavošana</t>
  </si>
  <si>
    <t>Atlīdzība
Aprēķins sastādīts pamatojoties uz Ministru kabineta 2009.gada 15.decembra instrukciju Nr.19 "Tiesību akta projekta sākotnējās ietekmes izvērtēšanas kārtība" papildus 27 amata vietas (detalizētu aprēķinu sk.pielikumā)</t>
  </si>
  <si>
    <t>Tulku pakalpojumi
4h mēnesī vienam klientam, 1 stundas izmaksa 70 EUR, 425 klienti, no tiem 1/2 1.gadā</t>
  </si>
  <si>
    <t>Algoti pagaidu sabiedriskie darbi Vidējā 1 personas dalības izmaksa 417 EUR; 1/2 piedalās 1.gadā</t>
  </si>
  <si>
    <t xml:space="preserve">Valsts valodas apmācības
Kupona izmaksa 360 EUR, mācības divos līmeņos, 1/2 piedalās 1.gadā
</t>
  </si>
  <si>
    <t>Konkurētspējas paaugstināšanas pasākumi
Izmaksa 110 EUR, dalība 2 kursos, 1/2 piedalās 1.gadā</t>
  </si>
  <si>
    <t>Darba vietu izveide (1500 euro 1 darba vieta)</t>
  </si>
  <si>
    <t>Telpu noma, uzturēšana, komunālie maksājumi, citas ar darba vietu uzturēšanu saistītās izmaksas (vidēji mēnesī 6127.75 euro)</t>
  </si>
  <si>
    <t>NVA kapacitāte; t.sk.:</t>
  </si>
  <si>
    <t>1.1.</t>
  </si>
  <si>
    <t>1.2.</t>
  </si>
  <si>
    <t>1.3.</t>
  </si>
  <si>
    <t>1.4.</t>
  </si>
  <si>
    <t>2.1.</t>
  </si>
  <si>
    <t>2.2.</t>
  </si>
  <si>
    <t>2.3.</t>
  </si>
  <si>
    <t>2.4.</t>
  </si>
  <si>
    <t>Pasākums kopā, t.sk.:</t>
  </si>
  <si>
    <t>Papildu nepieciešamais personāls Nodarbinātības valsts aģentūrā bēgļu integrācijas nodrošināšanai</t>
  </si>
  <si>
    <t>Pieņēmumi:</t>
  </si>
  <si>
    <t>1) Tiek prognozēta 531 bēgļa uzņemšana, no tiem 80% jeb 425 personas darbspējīgā vecumā.Visi bēgļi tiek uzņemti divu gadu periodā.</t>
  </si>
  <si>
    <t>2) viens NVA specializētais konsultants apkalpo 10 darbspējīgā vecuma personas (nodrošina gadījumu vadību un koordinēšanu).</t>
  </si>
  <si>
    <t>NVA papildu nepieciešamais personāls:</t>
  </si>
  <si>
    <t>Sociālās garantijas</t>
  </si>
  <si>
    <t>Algojuma izmaksas kopā EKK1100</t>
  </si>
  <si>
    <t>Alīdzības izmaksas kopā EKK1000</t>
  </si>
  <si>
    <t>Nr.</t>
  </si>
  <si>
    <t>Amatu klasifikācija</t>
  </si>
  <si>
    <t>Amata vienību skaits</t>
  </si>
  <si>
    <t>Atalgojums mēnesī, EUR</t>
  </si>
  <si>
    <t>Atlīdzība mēnesī, EUR</t>
  </si>
  <si>
    <t>Atalgojums gadā, EUR</t>
  </si>
  <si>
    <t>Atlīdzība gadā, EUR</t>
  </si>
  <si>
    <t>Prēmijas un naudas balvas (t.sk. prēmija par ikgadējo darbības un tās rezultātu novērtējumu (atbilstoši MK 15.12.2009. instrukcijas nr.19 52.1.4. apakšpunktam 10%) EKK1148*</t>
  </si>
  <si>
    <t>darba devēja pabalsti un kompensācijas 
(atbilstoši MK 15.12.2009. instrukcijas Nr.19  52.1.5.1. apakšpunktam 5%)
  EKK 1220**</t>
  </si>
  <si>
    <t>Darba devēja VSAOI par soc.garantijām EKK1210</t>
  </si>
  <si>
    <t>Sociālo garantiju izmaksas kopā</t>
  </si>
  <si>
    <t>Amatu saime (apakšsaime) un līmenis pēc MK 1075</t>
  </si>
  <si>
    <t>Mēneš-algu grupa pēc MK 66</t>
  </si>
  <si>
    <t>Kategorija pēc MK 66</t>
  </si>
  <si>
    <t>Kopā darba devēja pabalsti un kompensācijas (EKK1220)
5%</t>
  </si>
  <si>
    <t>atvaļinājuma pabalsts 
(EKK1220)</t>
  </si>
  <si>
    <t>Darba devēja izdevumi veselības, dzīvības un nelaimes gadījumu apdrošināšanai (213.43 EUR) 
EKK 1220</t>
  </si>
  <si>
    <t>10=9*23.59%</t>
  </si>
  <si>
    <t>11=9*12mēn</t>
  </si>
  <si>
    <t>12=11*23.59%</t>
  </si>
  <si>
    <t>13=11*10%</t>
  </si>
  <si>
    <t>14=11*5%</t>
  </si>
  <si>
    <t>17=(13+14)*23.59%</t>
  </si>
  <si>
    <t>18=sum(13;17)</t>
  </si>
  <si>
    <t>19=8+11</t>
  </si>
  <si>
    <t>20=12+18</t>
  </si>
  <si>
    <t>Personāls KOPĀ</t>
  </si>
  <si>
    <t>X</t>
  </si>
  <si>
    <t>Projekta vadītājs</t>
  </si>
  <si>
    <t>32, IIIA</t>
  </si>
  <si>
    <t>11</t>
  </si>
  <si>
    <t>3</t>
  </si>
  <si>
    <t>Vecākais eksperts</t>
  </si>
  <si>
    <t>35, III</t>
  </si>
  <si>
    <t>10</t>
  </si>
  <si>
    <t>Vecākais ekonomists</t>
  </si>
  <si>
    <t>12.1, IIC</t>
  </si>
  <si>
    <t>Iepirkumu eksperts</t>
  </si>
  <si>
    <t>2, III B</t>
  </si>
  <si>
    <t>9</t>
  </si>
  <si>
    <t>Juriskonsults</t>
  </si>
  <si>
    <t>21, IIIA</t>
  </si>
  <si>
    <t>Specializētais konsultants</t>
  </si>
  <si>
    <t>23, IIIB</t>
  </si>
  <si>
    <t>KOPĀ 2 gadu periodā, EUR</t>
  </si>
  <si>
    <t>*atbilstoši MK 15.12.2009.  instrukcijas Nr.19   52.1.4. apakšpunktam prēmijas un naudas balvas plāno 10 % apmērā no plānoto amata vietu (slodžu) skaitam plānotās mēnešalgu kopsummas attiecīgajā kalendāra gadā;</t>
  </si>
  <si>
    <t>**atbilstoši MK 15.12.2009.  instrukcijas Nr.19  52.1.5.1. ja ārējos normatīvajos aktos nav noteikts obligāts pienākums izmaksāt sociālās garantijas, tās plāno 5 % apmērā no plānoto amata vietu (slodžu) skaitam plānotās mēnešalgu kopsummas attiecīgajā kalendāra gadā.</t>
  </si>
  <si>
    <t>*1) Tiek prognozēta 531 bēgļa uzņemšana, no tiem 80% jeb 425 personas darbspējīgā vecumā.Visi bēgļi tiek uzņemti divu gadu periodā.</t>
  </si>
  <si>
    <t>2017.gads</t>
  </si>
  <si>
    <t>10 dienu kurss institūcijā nepilngadīgām personām:
aprēķins: 
2016.gads: 1 dienas izmaksas 39.48 euro x 10 dienas x 90 personas =35 534 euro euro
2017.gads:1 dienas izmaksas 39.48 euro x 10 dienas x 108 personas =42 641 euro euro</t>
  </si>
  <si>
    <t>10 dienu kurss institūcijā pilngadīgām personām 
aprēķins: 
2016.gads: 1 dienas izmaksas 32.54 euro x 10 dienas x 210 personas =68 325 euro
2017.gads: 1 dienas izmaksas 32.54 euro x 10 dienas x 252 personas = 81 990 euro</t>
  </si>
  <si>
    <t>LM nozarei kopā</t>
  </si>
  <si>
    <t>** Šobrīd līdzīgi pasākumi  finansējās  LM apakšprogrammas 05.01.00 "Sociālās rehabilitācijas valsts programmas" ietvaros (kurss 30 dienas un 60 dienas)</t>
  </si>
  <si>
    <t xml:space="preserve"> 2016.gads</t>
  </si>
  <si>
    <r>
      <rPr>
        <u/>
        <sz val="12"/>
        <rFont val="Times New Roman"/>
        <family val="1"/>
        <charset val="186"/>
      </rPr>
      <t xml:space="preserve">kruķi </t>
    </r>
    <r>
      <rPr>
        <sz val="12"/>
        <rFont val="Times New Roman"/>
        <family val="1"/>
        <charset val="186"/>
      </rPr>
      <t xml:space="preserve">
Aprēķins:
2016.gads: pieņēmums, kruķi varētu būt nepieciešami 5% no visiem bēgļiem  300x5% =15*2kruķi*14 euro (1kruķa cena cena) = 420 euro
2017.gads:   pieņēmums, kruķi varētu būt nepieciešami 5% no visiem bēgļiem  360x5% =18*2*2kruķi*14 euro (1kruķa cena cena)  = 504 euro</t>
    </r>
  </si>
  <si>
    <r>
      <rPr>
        <u/>
        <sz val="12"/>
        <rFont val="Times New Roman"/>
        <family val="1"/>
        <charset val="186"/>
      </rPr>
      <t>staigāšanas rāmis</t>
    </r>
    <r>
      <rPr>
        <sz val="12"/>
        <rFont val="Times New Roman"/>
        <family val="1"/>
        <charset val="186"/>
      </rPr>
      <t xml:space="preserve">
Aprēķins:
2016.gads: pieņēmums, ratiņkrēsls varētu būt nepieciešami 1% no visiem bēgļiem  300x1% =3 *20.95 euro (1staigāšanas rāmja cena) = 63 euro
2017.gads:  pieņēmums, ratiņkrēsls varētu būt nepieciešami 1% no visiem bēgļiem  360x1% =4 *20.95 euro (1staigāšanas rāmja cena) = 75 euro</t>
    </r>
  </si>
  <si>
    <r>
      <rPr>
        <u/>
        <sz val="12"/>
        <rFont val="Times New Roman"/>
        <family val="1"/>
        <charset val="186"/>
      </rPr>
      <t>bimanuālais ratiņkrēsls (bāzes modelis)</t>
    </r>
    <r>
      <rPr>
        <sz val="12"/>
        <rFont val="Times New Roman"/>
        <family val="1"/>
        <charset val="186"/>
      </rPr>
      <t xml:space="preserve">
Aprēķins:
2016.gads: pieņēmums, ratiņkrēsls varētu būt nepieciešami 3% no visiem bēgļiem  300x3% =9 *137 euro (1ratiņkrēsla cena) = 1 233 euro
2017.gads: pieņēmums, ratiņkrēsls varētu būt nepieciešami 3% no visiem bēgļiem  360x3% =11 *137 euro (1ratiņkrēsla cena) = 1 480 euro</t>
    </r>
  </si>
  <si>
    <r>
      <rPr>
        <u/>
        <sz val="12"/>
        <rFont val="Times New Roman"/>
        <family val="1"/>
        <charset val="186"/>
      </rPr>
      <t>dzirdes aparāti</t>
    </r>
    <r>
      <rPr>
        <sz val="12"/>
        <rFont val="Times New Roman"/>
        <family val="1"/>
        <charset val="186"/>
      </rPr>
      <t xml:space="preserve">
Aprēķins:
2016.gads: pieņēmums, dzirdes aparāti varētu būt nepieciešami 5% no visiem bēgļiem  300x5% =15 *236 euro (1 dzirdes aparāta cena) = 3540 euro
2017.gads: pieņēmums, dzirdes aparāti varētu būt nepieciešami 5% no visiem bēgļiem  360x5% =18 *236 euro (1 dzirdes aparāta cena) = 4248 euro</t>
    </r>
  </si>
  <si>
    <t>Plānotie pakalpojumi klientam, tsk.:</t>
  </si>
  <si>
    <t>Sociālās rehabilitācijas pakalpojumi, t.sk.:**</t>
  </si>
  <si>
    <t>Tehniskie palīglīdzekļi, t.sk.:</t>
  </si>
  <si>
    <t>*2) viens NVA specializētais konsultants apkalpo 10 darbspējīgā vecuma personas (nodrošina gadījumu vadību un koordinēšanu)</t>
  </si>
  <si>
    <t>......</t>
  </si>
  <si>
    <t>.....</t>
  </si>
  <si>
    <r>
      <t>Mēneša alga       (</t>
    </r>
    <r>
      <rPr>
        <b/>
        <sz val="10"/>
        <rFont val="Calibri"/>
        <family val="2"/>
        <charset val="186"/>
      </rPr>
      <t>€</t>
    </r>
    <r>
      <rPr>
        <b/>
        <sz val="10"/>
        <rFont val="Times New Roman"/>
        <family val="1"/>
        <charset val="186"/>
      </rPr>
      <t>)</t>
    </r>
  </si>
  <si>
    <t>3.8. Sociālo pakalpojumu pieejamības nodrošināšana patvēruma meklētājiem atbilstoši veselības stāvokļa novērtējumam, lai nodrošinātu personas spēju iekļaut integrācijas pasākumos.</t>
  </si>
  <si>
    <t>3.5. Integrācijas plāna izstrāde integrācijai caur nodarbinātību , ietverot tajā pasākumus , kas vērsti uz palīdzību nodarbinātības jautājumā: bēglim (alternatīvā statusa ieguvējam) jāreģistrējas NVA (vispārējā profilēšana, vakanču piemeklēšana, iesaiste aktīvās darba tirgus politikas pasākumos atbilstoši profilēšanas rezultātiem, tai skaitā valodas apmācība (nākamo līmeņu apgūšana), pamatprasmju apguve atbilstoši Latvijas darba tirgus specifikai, profesijas apguve (var norisināties arī kā praktiskā apmācība pie darba devēja), īslaicīgi pagaidu sabiedriskie darbi, subsidētās darba vietas, mazā biznesa uzsākšana u.c.un  integrācijas programmā paredzētos pasākumus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</si>
</sst>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186"/>
      <scheme val="minor"/>
    </font>
    <font>
      <b/>
      <sz val="12"/>
      <color theme="1"/>
      <name val="Times New Roman"/>
      <family val="1"/>
      <charset val="186"/>
    </font>
    <font>
      <sz val="11"/>
      <name val="Times New Roman"/>
      <family val="1"/>
      <charset val="186"/>
    </font>
    <font>
      <sz val="10"/>
      <name val="Arial"/>
      <family val="2"/>
      <charset val="186"/>
    </font>
    <font>
      <sz val="10"/>
      <name val="Times New Roman"/>
      <family val="1"/>
      <charset val="186"/>
    </font>
    <font>
      <b/>
      <sz val="10"/>
      <name val="Times New Roman"/>
      <family val="1"/>
      <charset val="186"/>
    </font>
    <font>
      <sz val="11"/>
      <color theme="1"/>
      <name val="Times New Roman"/>
      <family val="1"/>
      <charset val="186"/>
    </font>
    <font>
      <sz val="12"/>
      <color theme="1"/>
      <name val="Times New Roman"/>
      <family val="1"/>
      <charset val="186"/>
    </font>
    <font>
      <b/>
      <i/>
      <sz val="12"/>
      <color theme="1"/>
      <name val="Times New Roman"/>
      <family val="1"/>
      <charset val="186"/>
    </font>
    <font>
      <sz val="12"/>
      <name val="Times New Roman"/>
      <family val="1"/>
      <charset val="186"/>
    </font>
    <font>
      <b/>
      <sz val="12"/>
      <name val="Times New Roman"/>
      <family val="1"/>
      <charset val="186"/>
    </font>
    <font>
      <sz val="12"/>
      <color rgb="FFFF0000"/>
      <name val="Times New Roman"/>
      <family val="1"/>
      <charset val="186"/>
    </font>
    <font>
      <u/>
      <sz val="12"/>
      <name val="Times New Roman"/>
      <family val="1"/>
      <charset val="186"/>
    </font>
    <font>
      <b/>
      <i/>
      <sz val="12"/>
      <name val="Times New Roman"/>
      <family val="1"/>
      <charset val="186"/>
    </font>
    <font>
      <sz val="10"/>
      <name val="Calibri"/>
      <family val="2"/>
      <charset val="186"/>
      <scheme val="minor"/>
    </font>
    <font>
      <sz val="10"/>
      <name val="Calibri"/>
      <family val="2"/>
      <scheme val="minor"/>
    </font>
    <font>
      <b/>
      <sz val="10"/>
      <name val="Calibri"/>
      <family val="2"/>
      <charset val="186"/>
    </font>
    <font>
      <i/>
      <sz val="10"/>
      <name val="Times New Roman"/>
      <family val="1"/>
      <charset val="186"/>
    </font>
  </fonts>
  <fills count="12">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indexed="52"/>
        <bgColor indexed="13"/>
      </patternFill>
    </fill>
    <fill>
      <patternFill patternType="solid">
        <fgColor indexed="47"/>
        <bgColor indexed="22"/>
      </patternFill>
    </fill>
    <fill>
      <patternFill patternType="solid">
        <fgColor indexed="9"/>
        <bgColor indexed="41"/>
      </patternFill>
    </fill>
    <fill>
      <patternFill patternType="solid">
        <fgColor indexed="51"/>
        <bgColor indexed="13"/>
      </patternFill>
    </fill>
    <fill>
      <patternFill patternType="solid">
        <fgColor rgb="FFFFFF00"/>
        <bgColor indexed="41"/>
      </patternFill>
    </fill>
    <fill>
      <patternFill patternType="solid">
        <fgColor rgb="FFFFC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s>
  <cellStyleXfs count="3">
    <xf numFmtId="0" fontId="0" fillId="0" borderId="0"/>
    <xf numFmtId="0" fontId="1" fillId="0" borderId="0"/>
    <xf numFmtId="0" fontId="4" fillId="0" borderId="0"/>
  </cellStyleXfs>
  <cellXfs count="114">
    <xf numFmtId="0" fontId="0" fillId="0" borderId="0" xfId="0"/>
    <xf numFmtId="0" fontId="4" fillId="0" borderId="0" xfId="0" applyFont="1" applyFill="1" applyProtection="1">
      <protection locked="0"/>
    </xf>
    <xf numFmtId="0" fontId="5" fillId="0" borderId="0" xfId="2" applyFont="1"/>
    <xf numFmtId="0" fontId="5" fillId="0" borderId="0" xfId="0" applyFont="1"/>
    <xf numFmtId="0" fontId="8" fillId="0" borderId="0" xfId="0" applyFont="1"/>
    <xf numFmtId="0" fontId="8" fillId="0" borderId="1" xfId="1" applyFont="1" applyBorder="1" applyAlignment="1">
      <alignment horizontal="center" wrapText="1"/>
    </xf>
    <xf numFmtId="0" fontId="8" fillId="0" borderId="1" xfId="1" applyNumberFormat="1" applyFont="1" applyBorder="1" applyAlignment="1">
      <alignment horizontal="center" wrapText="1"/>
    </xf>
    <xf numFmtId="0" fontId="8" fillId="0" borderId="3" xfId="1" applyFont="1" applyBorder="1" applyAlignment="1">
      <alignment horizontal="center" wrapText="1"/>
    </xf>
    <xf numFmtId="3" fontId="8" fillId="0" borderId="1" xfId="1" applyNumberFormat="1" applyFont="1" applyBorder="1" applyAlignment="1">
      <alignment horizontal="center" wrapText="1"/>
    </xf>
    <xf numFmtId="0" fontId="2" fillId="2" borderId="1" xfId="0" applyFont="1" applyFill="1" applyBorder="1" applyAlignment="1">
      <alignment horizontal="center" wrapText="1"/>
    </xf>
    <xf numFmtId="3" fontId="2" fillId="2" borderId="1" xfId="0" applyNumberFormat="1" applyFont="1" applyFill="1" applyBorder="1" applyAlignment="1">
      <alignment horizontal="center" wrapText="1"/>
    </xf>
    <xf numFmtId="0" fontId="9" fillId="0" borderId="0" xfId="0" applyFont="1" applyAlignment="1">
      <alignment horizontal="right"/>
    </xf>
    <xf numFmtId="0" fontId="8" fillId="0" borderId="1" xfId="0" applyFont="1" applyBorder="1"/>
    <xf numFmtId="0" fontId="8" fillId="0" borderId="1" xfId="0" applyFont="1" applyFill="1" applyBorder="1" applyAlignment="1">
      <alignment vertical="center" wrapText="1"/>
    </xf>
    <xf numFmtId="3" fontId="8" fillId="0" borderId="1" xfId="0" applyNumberFormat="1" applyFont="1" applyBorder="1"/>
    <xf numFmtId="0" fontId="8" fillId="0" borderId="1" xfId="0" applyFont="1" applyFill="1" applyBorder="1" applyAlignment="1">
      <alignment horizontal="left" vertical="center" wrapText="1"/>
    </xf>
    <xf numFmtId="0" fontId="10" fillId="0" borderId="1" xfId="0" applyFont="1" applyBorder="1" applyAlignment="1">
      <alignment horizontal="left" vertical="center" wrapText="1"/>
    </xf>
    <xf numFmtId="0" fontId="8" fillId="0" borderId="1" xfId="0" applyFont="1" applyBorder="1" applyAlignment="1">
      <alignment wrapText="1"/>
    </xf>
    <xf numFmtId="0" fontId="8" fillId="0" borderId="1" xfId="0" applyFont="1" applyFill="1" applyBorder="1"/>
    <xf numFmtId="0" fontId="10" fillId="0" borderId="1" xfId="0" applyFont="1" applyBorder="1" applyAlignment="1">
      <alignment wrapText="1"/>
    </xf>
    <xf numFmtId="0" fontId="11" fillId="0" borderId="0" xfId="0" applyFont="1" applyFill="1" applyBorder="1" applyAlignment="1" applyProtection="1">
      <alignment horizontal="center"/>
    </xf>
    <xf numFmtId="0" fontId="12" fillId="0" borderId="0" xfId="0" applyFont="1"/>
    <xf numFmtId="0" fontId="8" fillId="0" borderId="0" xfId="0" applyFont="1" applyAlignment="1">
      <alignment wrapText="1"/>
    </xf>
    <xf numFmtId="3" fontId="8" fillId="0" borderId="0" xfId="0" applyNumberFormat="1" applyFont="1"/>
    <xf numFmtId="0" fontId="8" fillId="0" borderId="0" xfId="0" applyFont="1" applyBorder="1"/>
    <xf numFmtId="0" fontId="10" fillId="0" borderId="0" xfId="0" applyFont="1" applyBorder="1" applyAlignment="1">
      <alignment wrapText="1"/>
    </xf>
    <xf numFmtId="3" fontId="8" fillId="0" borderId="0" xfId="0" applyNumberFormat="1" applyFont="1" applyBorder="1"/>
    <xf numFmtId="0" fontId="9" fillId="3" borderId="1" xfId="0" applyFont="1" applyFill="1" applyBorder="1" applyAlignment="1">
      <alignment horizontal="right"/>
    </xf>
    <xf numFmtId="0" fontId="14" fillId="3" borderId="1" xfId="0" applyFont="1" applyFill="1" applyBorder="1" applyAlignment="1">
      <alignment horizontal="right" wrapText="1"/>
    </xf>
    <xf numFmtId="3" fontId="9" fillId="3" borderId="1" xfId="0" applyNumberFormat="1" applyFont="1" applyFill="1" applyBorder="1" applyAlignment="1">
      <alignment horizontal="right"/>
    </xf>
    <xf numFmtId="0" fontId="9" fillId="3" borderId="1" xfId="0" applyFont="1" applyFill="1" applyBorder="1" applyAlignment="1">
      <alignment horizontal="right" wrapText="1"/>
    </xf>
    <xf numFmtId="0" fontId="9" fillId="3" borderId="1" xfId="0" applyFont="1" applyFill="1" applyBorder="1" applyAlignment="1">
      <alignment horizontal="right" vertical="center" wrapText="1"/>
    </xf>
    <xf numFmtId="0" fontId="10" fillId="0" borderId="0" xfId="0" applyFont="1" applyFill="1" applyBorder="1" applyAlignment="1" applyProtection="1">
      <alignment wrapText="1"/>
    </xf>
    <xf numFmtId="4" fontId="5" fillId="0" borderId="0" xfId="2" applyNumberFormat="1" applyFont="1"/>
    <xf numFmtId="0" fontId="15" fillId="0" borderId="0" xfId="0" applyFont="1"/>
    <xf numFmtId="0" fontId="16" fillId="0" borderId="0" xfId="0" applyFont="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5" fillId="0" borderId="0" xfId="0" applyFont="1" applyFill="1" applyBorder="1" applyAlignment="1" applyProtection="1">
      <alignment horizontal="left"/>
    </xf>
    <xf numFmtId="0" fontId="6" fillId="6" borderId="1" xfId="0" applyFont="1" applyFill="1" applyBorder="1" applyAlignment="1" applyProtection="1">
      <alignment horizontal="center" vertical="center" wrapText="1"/>
    </xf>
    <xf numFmtId="0" fontId="6" fillId="7" borderId="1" xfId="0" applyFont="1" applyFill="1" applyBorder="1" applyAlignment="1" applyProtection="1">
      <alignment horizontal="center" vertical="center" wrapText="1"/>
    </xf>
    <xf numFmtId="0" fontId="5" fillId="4" borderId="9" xfId="2" applyFont="1" applyFill="1" applyBorder="1" applyAlignment="1">
      <alignment horizontal="center" vertical="top" wrapText="1"/>
    </xf>
    <xf numFmtId="0" fontId="18" fillId="4" borderId="9" xfId="2" applyFont="1" applyFill="1" applyBorder="1" applyAlignment="1">
      <alignment horizontal="center" vertical="top" wrapText="1"/>
    </xf>
    <xf numFmtId="0" fontId="6" fillId="8" borderId="1" xfId="0" applyFont="1" applyFill="1" applyBorder="1" applyAlignment="1" applyProtection="1">
      <alignment horizontal="center" vertical="center" wrapText="1"/>
    </xf>
    <xf numFmtId="0" fontId="5" fillId="0" borderId="15" xfId="2" applyFont="1" applyBorder="1" applyAlignment="1">
      <alignment horizontal="center" vertical="top" wrapText="1"/>
    </xf>
    <xf numFmtId="0" fontId="5" fillId="0" borderId="9" xfId="2" applyFont="1" applyBorder="1" applyAlignment="1">
      <alignment horizontal="center" vertical="top" wrapText="1"/>
    </xf>
    <xf numFmtId="0" fontId="18" fillId="0" borderId="9" xfId="2" applyFont="1" applyBorder="1" applyAlignment="1">
      <alignment horizontal="center" vertical="top" wrapText="1"/>
    </xf>
    <xf numFmtId="0" fontId="5" fillId="0" borderId="16" xfId="2" applyFont="1" applyBorder="1" applyAlignment="1">
      <alignment horizontal="center" vertical="top" wrapText="1"/>
    </xf>
    <xf numFmtId="0" fontId="5" fillId="5" borderId="2" xfId="2" applyFont="1" applyFill="1" applyBorder="1" applyAlignment="1">
      <alignment horizontal="center" vertical="top" wrapText="1"/>
    </xf>
    <xf numFmtId="0" fontId="5" fillId="5" borderId="17" xfId="2" applyFont="1" applyFill="1" applyBorder="1" applyAlignment="1">
      <alignment horizontal="center" vertical="top" wrapText="1"/>
    </xf>
    <xf numFmtId="0" fontId="5" fillId="5" borderId="16" xfId="2" applyFont="1" applyFill="1" applyBorder="1" applyAlignment="1">
      <alignment horizontal="center" vertical="top" wrapText="1"/>
    </xf>
    <xf numFmtId="0" fontId="6" fillId="9" borderId="1" xfId="0" applyFont="1" applyFill="1" applyBorder="1" applyAlignment="1" applyProtection="1">
      <alignment horizontal="center" vertical="center" wrapText="1"/>
      <protection locked="0"/>
    </xf>
    <xf numFmtId="0" fontId="6" fillId="9" borderId="1" xfId="0" applyFont="1" applyFill="1" applyBorder="1" applyAlignment="1" applyProtection="1">
      <alignment horizontal="left"/>
      <protection locked="0"/>
    </xf>
    <xf numFmtId="49" fontId="6" fillId="9" borderId="1" xfId="0" applyNumberFormat="1" applyFont="1" applyFill="1" applyBorder="1" applyAlignment="1" applyProtection="1">
      <alignment horizontal="center" vertical="center"/>
      <protection locked="0"/>
    </xf>
    <xf numFmtId="3" fontId="6" fillId="9" borderId="1" xfId="0" applyNumberFormat="1" applyFont="1" applyFill="1" applyBorder="1" applyAlignment="1" applyProtection="1">
      <alignment horizontal="center" vertical="center"/>
      <protection locked="0"/>
    </xf>
    <xf numFmtId="1" fontId="6" fillId="9" borderId="1" xfId="0" applyNumberFormat="1" applyFont="1" applyFill="1" applyBorder="1" applyAlignment="1" applyProtection="1">
      <alignment horizontal="center" vertical="center"/>
      <protection locked="0"/>
    </xf>
    <xf numFmtId="0" fontId="5" fillId="9" borderId="1" xfId="0" applyFont="1" applyFill="1" applyBorder="1" applyAlignment="1" applyProtection="1">
      <alignment horizontal="center" vertical="center" wrapText="1"/>
      <protection locked="0"/>
    </xf>
    <xf numFmtId="3" fontId="5" fillId="0" borderId="1" xfId="0" applyNumberFormat="1" applyFont="1" applyFill="1" applyBorder="1" applyAlignment="1" applyProtection="1">
      <alignment horizontal="left"/>
      <protection locked="0"/>
    </xf>
    <xf numFmtId="3" fontId="5" fillId="8" borderId="1" xfId="0" applyNumberFormat="1" applyFont="1" applyFill="1" applyBorder="1" applyAlignment="1" applyProtection="1">
      <alignment horizontal="center"/>
      <protection locked="0"/>
    </xf>
    <xf numFmtId="3" fontId="5" fillId="0" borderId="1" xfId="0" applyNumberFormat="1" applyFont="1" applyFill="1" applyBorder="1" applyProtection="1">
      <protection locked="0"/>
    </xf>
    <xf numFmtId="3" fontId="15" fillId="0" borderId="1" xfId="0" applyNumberFormat="1" applyFont="1" applyBorder="1"/>
    <xf numFmtId="3" fontId="5" fillId="0" borderId="1" xfId="0" applyNumberFormat="1" applyFont="1" applyFill="1" applyBorder="1" applyAlignment="1" applyProtection="1">
      <alignment horizontal="center"/>
      <protection locked="0"/>
    </xf>
    <xf numFmtId="3" fontId="5" fillId="8" borderId="1" xfId="0" applyNumberFormat="1" applyFont="1" applyFill="1" applyBorder="1" applyProtection="1">
      <protection locked="0"/>
    </xf>
    <xf numFmtId="3" fontId="5" fillId="0" borderId="1" xfId="0" applyNumberFormat="1" applyFont="1" applyFill="1" applyBorder="1" applyAlignment="1" applyProtection="1">
      <alignment horizontal="left" wrapText="1"/>
      <protection locked="0"/>
    </xf>
    <xf numFmtId="3" fontId="5" fillId="0" borderId="1" xfId="0" applyNumberFormat="1" applyFont="1" applyFill="1" applyBorder="1" applyAlignment="1" applyProtection="1">
      <alignment horizontal="center" vertical="center"/>
      <protection locked="0"/>
    </xf>
    <xf numFmtId="3" fontId="5" fillId="10" borderId="1"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vertical="center" wrapText="1"/>
      <protection locked="0"/>
    </xf>
    <xf numFmtId="3" fontId="5" fillId="0" borderId="0" xfId="0" applyNumberFormat="1" applyFont="1" applyFill="1" applyBorder="1" applyAlignment="1" applyProtection="1">
      <alignment horizontal="left"/>
      <protection locked="0"/>
    </xf>
    <xf numFmtId="3" fontId="5" fillId="0" borderId="0" xfId="0" applyNumberFormat="1" applyFont="1" applyFill="1" applyBorder="1" applyAlignment="1" applyProtection="1">
      <alignment horizontal="center"/>
      <protection locked="0"/>
    </xf>
    <xf numFmtId="3" fontId="5" fillId="0" borderId="0" xfId="0" applyNumberFormat="1" applyFont="1" applyFill="1" applyBorder="1" applyAlignment="1" applyProtection="1">
      <alignment horizontal="center" vertical="center"/>
      <protection locked="0"/>
    </xf>
    <xf numFmtId="3" fontId="5" fillId="0" borderId="0" xfId="0" applyNumberFormat="1" applyFont="1" applyFill="1" applyBorder="1" applyProtection="1">
      <protection locked="0"/>
    </xf>
    <xf numFmtId="3" fontId="15" fillId="0" borderId="0" xfId="0" applyNumberFormat="1" applyFont="1"/>
    <xf numFmtId="3" fontId="6" fillId="11" borderId="1" xfId="0" applyNumberFormat="1" applyFont="1" applyFill="1" applyBorder="1" applyProtection="1">
      <protection locked="0"/>
    </xf>
    <xf numFmtId="49" fontId="5" fillId="0" borderId="0" xfId="0" applyNumberFormat="1" applyFont="1"/>
    <xf numFmtId="4" fontId="15" fillId="0" borderId="0" xfId="0" applyNumberFormat="1" applyFont="1"/>
    <xf numFmtId="3" fontId="6" fillId="9" borderId="1" xfId="0" applyNumberFormat="1" applyFont="1" applyFill="1" applyBorder="1" applyAlignment="1" applyProtection="1">
      <alignment horizontal="right" vertical="center"/>
      <protection locked="0"/>
    </xf>
    <xf numFmtId="0" fontId="8" fillId="2" borderId="18" xfId="0" applyFont="1" applyFill="1" applyBorder="1" applyAlignment="1">
      <alignment horizontal="center" wrapText="1"/>
    </xf>
    <xf numFmtId="0" fontId="8" fillId="2" borderId="19" xfId="0" applyFont="1" applyFill="1" applyBorder="1" applyAlignment="1">
      <alignment horizontal="center" wrapText="1"/>
    </xf>
    <xf numFmtId="0" fontId="8" fillId="2" borderId="20" xfId="0" applyFont="1" applyFill="1" applyBorder="1" applyAlignment="1">
      <alignment horizontal="center" wrapText="1"/>
    </xf>
    <xf numFmtId="0" fontId="8" fillId="2" borderId="3" xfId="0" applyFont="1" applyFill="1" applyBorder="1" applyAlignment="1">
      <alignment horizontal="center"/>
    </xf>
    <xf numFmtId="0" fontId="8" fillId="2" borderId="4" xfId="0" applyFont="1" applyFill="1" applyBorder="1" applyAlignment="1">
      <alignment horizontal="center"/>
    </xf>
    <xf numFmtId="0" fontId="3" fillId="0" borderId="0" xfId="0" applyFont="1" applyFill="1" applyBorder="1" applyAlignment="1" applyProtection="1">
      <alignment horizontal="left" wrapText="1"/>
    </xf>
    <xf numFmtId="0" fontId="7" fillId="0" borderId="0" xfId="0" applyFont="1" applyAlignment="1">
      <alignment horizontal="left" wrapText="1"/>
    </xf>
    <xf numFmtId="0" fontId="2" fillId="0" borderId="0" xfId="1" applyFont="1" applyAlignment="1">
      <alignment horizontal="center" wrapText="1"/>
    </xf>
    <xf numFmtId="0" fontId="8" fillId="2" borderId="1" xfId="0" applyFont="1" applyFill="1" applyBorder="1" applyAlignment="1">
      <alignment horizontal="center" wrapText="1"/>
    </xf>
    <xf numFmtId="3" fontId="6" fillId="11" borderId="18" xfId="0" applyNumberFormat="1" applyFont="1" applyFill="1" applyBorder="1" applyAlignment="1" applyProtection="1">
      <alignment horizontal="center"/>
      <protection locked="0"/>
    </xf>
    <xf numFmtId="3" fontId="6" fillId="11" borderId="19" xfId="0" applyNumberFormat="1" applyFont="1" applyFill="1" applyBorder="1" applyAlignment="1" applyProtection="1">
      <alignment horizontal="center"/>
      <protection locked="0"/>
    </xf>
    <xf numFmtId="3" fontId="6" fillId="11" borderId="20" xfId="0" applyNumberFormat="1" applyFont="1" applyFill="1" applyBorder="1" applyAlignment="1" applyProtection="1">
      <alignment horizontal="center"/>
      <protection locked="0"/>
    </xf>
    <xf numFmtId="0" fontId="5" fillId="0" borderId="21" xfId="2" applyFont="1" applyBorder="1" applyAlignment="1">
      <alignment wrapText="1"/>
    </xf>
    <xf numFmtId="0" fontId="16" fillId="0" borderId="21" xfId="0" applyFont="1" applyBorder="1" applyAlignment="1">
      <alignment wrapText="1"/>
    </xf>
    <xf numFmtId="0" fontId="5" fillId="0" borderId="0" xfId="2" applyFont="1" applyAlignment="1">
      <alignment wrapText="1"/>
    </xf>
    <xf numFmtId="0" fontId="16" fillId="0" borderId="0" xfId="0" applyFont="1" applyAlignment="1">
      <alignment wrapText="1"/>
    </xf>
    <xf numFmtId="0" fontId="6" fillId="6" borderId="3"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5" fillId="4" borderId="5" xfId="2" applyFont="1" applyFill="1" applyBorder="1" applyAlignment="1">
      <alignment horizontal="center" vertical="top" wrapText="1"/>
    </xf>
    <xf numFmtId="0" fontId="5" fillId="4" borderId="12" xfId="2" applyFont="1" applyFill="1" applyBorder="1" applyAlignment="1">
      <alignment horizontal="center" vertical="top" wrapText="1"/>
    </xf>
    <xf numFmtId="0" fontId="5" fillId="4" borderId="9" xfId="2" applyFont="1" applyFill="1" applyBorder="1" applyAlignment="1">
      <alignment horizontal="center" vertical="top" wrapText="1"/>
    </xf>
    <xf numFmtId="0" fontId="5" fillId="4" borderId="7" xfId="2" applyFont="1" applyFill="1" applyBorder="1" applyAlignment="1">
      <alignment horizontal="center" vertical="center" wrapText="1"/>
    </xf>
    <xf numFmtId="0" fontId="5" fillId="4" borderId="13" xfId="2" applyFont="1" applyFill="1" applyBorder="1" applyAlignment="1">
      <alignment horizontal="center" vertical="center" wrapText="1"/>
    </xf>
    <xf numFmtId="0" fontId="6" fillId="4" borderId="8" xfId="2" applyFont="1" applyFill="1" applyBorder="1" applyAlignment="1">
      <alignment horizontal="center" vertical="center" wrapText="1"/>
    </xf>
    <xf numFmtId="0" fontId="6" fillId="4" borderId="14" xfId="2" applyFont="1" applyFill="1" applyBorder="1" applyAlignment="1">
      <alignment horizontal="center" vertical="center" wrapText="1"/>
    </xf>
    <xf numFmtId="0" fontId="6" fillId="0" borderId="0" xfId="0" applyFont="1" applyFill="1" applyBorder="1" applyAlignment="1" applyProtection="1">
      <alignment horizontal="center"/>
    </xf>
    <xf numFmtId="0" fontId="5" fillId="4" borderId="6" xfId="2" applyFont="1" applyFill="1" applyBorder="1" applyAlignment="1">
      <alignment horizontal="center" vertical="top" wrapText="1"/>
    </xf>
    <xf numFmtId="0" fontId="5" fillId="4" borderId="7" xfId="2" applyFont="1" applyFill="1" applyBorder="1" applyAlignment="1">
      <alignment horizontal="center" vertical="top" wrapText="1"/>
    </xf>
    <xf numFmtId="0" fontId="5" fillId="4" borderId="8" xfId="2" applyFont="1" applyFill="1" applyBorder="1" applyAlignment="1">
      <alignment horizontal="center" vertical="top" wrapText="1"/>
    </xf>
    <xf numFmtId="0" fontId="6" fillId="5" borderId="5" xfId="2" applyFont="1" applyFill="1" applyBorder="1" applyAlignment="1">
      <alignment horizontal="center" vertical="center" wrapText="1"/>
    </xf>
    <xf numFmtId="0" fontId="6" fillId="5" borderId="10" xfId="2" applyFont="1" applyFill="1" applyBorder="1" applyAlignment="1">
      <alignment horizontal="center" vertical="center" wrapText="1"/>
    </xf>
    <xf numFmtId="0" fontId="6" fillId="5" borderId="12" xfId="2" applyFont="1" applyFill="1" applyBorder="1" applyAlignment="1">
      <alignment horizontal="center" vertical="center" wrapText="1"/>
    </xf>
    <xf numFmtId="0" fontId="6" fillId="5" borderId="8" xfId="2" applyFont="1" applyFill="1" applyBorder="1" applyAlignment="1">
      <alignment horizontal="center" vertical="center" wrapText="1"/>
    </xf>
    <xf numFmtId="0" fontId="6" fillId="5" borderId="11" xfId="2" applyFont="1" applyFill="1" applyBorder="1" applyAlignment="1">
      <alignment horizontal="center" vertical="center" wrapText="1"/>
    </xf>
    <xf numFmtId="0" fontId="6" fillId="5" borderId="14" xfId="2" applyFont="1" applyFill="1" applyBorder="1" applyAlignment="1">
      <alignment horizontal="center" vertical="center" wrapText="1"/>
    </xf>
    <xf numFmtId="0" fontId="6" fillId="6" borderId="1" xfId="0" applyFont="1" applyFill="1" applyBorder="1" applyAlignment="1" applyProtection="1">
      <alignment horizontal="center" vertical="center"/>
    </xf>
    <xf numFmtId="4" fontId="6" fillId="6" borderId="1" xfId="0" applyNumberFormat="1" applyFont="1" applyFill="1" applyBorder="1" applyAlignment="1" applyProtection="1">
      <alignment horizontal="center" vertical="center" wrapText="1"/>
    </xf>
  </cellXfs>
  <cellStyles count="3">
    <cellStyle name="Normal" xfId="0" builtinId="0"/>
    <cellStyle name="Normal 2" xfId="1"/>
    <cellStyle name="Normal_Aprekins_EURO_IT_LM"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3"/>
  <sheetViews>
    <sheetView tabSelected="1" zoomScaleNormal="100" workbookViewId="0">
      <selection activeCell="I11" sqref="I11"/>
    </sheetView>
  </sheetViews>
  <sheetFormatPr defaultRowHeight="15.75" x14ac:dyDescent="0.25"/>
  <cols>
    <col min="1" max="1" width="9.140625" style="4"/>
    <col min="2" max="2" width="77.7109375" style="22" customWidth="1"/>
    <col min="3" max="3" width="11.7109375" style="4" customWidth="1"/>
    <col min="4" max="4" width="12.42578125" style="4" customWidth="1"/>
    <col min="5" max="16384" width="9.140625" style="4"/>
  </cols>
  <sheetData>
    <row r="2" spans="1:4" ht="99.75" customHeight="1" x14ac:dyDescent="0.25">
      <c r="A2" s="83" t="s">
        <v>2</v>
      </c>
      <c r="B2" s="83"/>
      <c r="C2" s="83"/>
      <c r="D2" s="83"/>
    </row>
    <row r="4" spans="1:4" ht="31.5" x14ac:dyDescent="0.25">
      <c r="A4" s="5" t="s">
        <v>0</v>
      </c>
      <c r="B4" s="5" t="s">
        <v>1</v>
      </c>
      <c r="C4" s="6" t="s">
        <v>82</v>
      </c>
      <c r="D4" s="6" t="s">
        <v>77</v>
      </c>
    </row>
    <row r="5" spans="1:4" x14ac:dyDescent="0.25">
      <c r="A5" s="7"/>
      <c r="B5" s="5" t="s">
        <v>80</v>
      </c>
      <c r="C5" s="8">
        <f>C7+C19</f>
        <v>1719641</v>
      </c>
      <c r="D5" s="8">
        <f>D7+D19</f>
        <v>1701054</v>
      </c>
    </row>
    <row r="6" spans="1:4" ht="99.75" customHeight="1" x14ac:dyDescent="0.25">
      <c r="A6" s="79" t="s">
        <v>91</v>
      </c>
      <c r="B6" s="84" t="s">
        <v>95</v>
      </c>
      <c r="C6" s="84"/>
      <c r="D6" s="84"/>
    </row>
    <row r="7" spans="1:4" x14ac:dyDescent="0.25">
      <c r="A7" s="80"/>
      <c r="B7" s="9" t="s">
        <v>20</v>
      </c>
      <c r="C7" s="10">
        <f>C8+C13</f>
        <v>1610616</v>
      </c>
      <c r="D7" s="10">
        <f>D8+D13</f>
        <v>1570116</v>
      </c>
    </row>
    <row r="8" spans="1:4" s="11" customFormat="1" x14ac:dyDescent="0.25">
      <c r="A8" s="27">
        <v>1</v>
      </c>
      <c r="B8" s="30" t="s">
        <v>11</v>
      </c>
      <c r="C8" s="29">
        <f>SUM(C9:C12)</f>
        <v>608253</v>
      </c>
      <c r="D8" s="29">
        <f>SUM(D9:D12)</f>
        <v>567753</v>
      </c>
    </row>
    <row r="9" spans="1:4" ht="63" x14ac:dyDescent="0.25">
      <c r="A9" s="12" t="s">
        <v>12</v>
      </c>
      <c r="B9" s="13" t="s">
        <v>4</v>
      </c>
      <c r="C9" s="14">
        <v>490220</v>
      </c>
      <c r="D9" s="14">
        <v>490220</v>
      </c>
    </row>
    <row r="10" spans="1:4" x14ac:dyDescent="0.25">
      <c r="A10" s="12" t="s">
        <v>13</v>
      </c>
      <c r="B10" s="13" t="s">
        <v>9</v>
      </c>
      <c r="C10" s="14">
        <f>1500*27</f>
        <v>40500</v>
      </c>
      <c r="D10" s="14">
        <v>0</v>
      </c>
    </row>
    <row r="11" spans="1:4" ht="31.5" x14ac:dyDescent="0.25">
      <c r="A11" s="12" t="s">
        <v>14</v>
      </c>
      <c r="B11" s="15" t="s">
        <v>10</v>
      </c>
      <c r="C11" s="14">
        <v>73533</v>
      </c>
      <c r="D11" s="14">
        <v>73533</v>
      </c>
    </row>
    <row r="12" spans="1:4" x14ac:dyDescent="0.25">
      <c r="A12" s="12" t="s">
        <v>15</v>
      </c>
      <c r="B12" s="15" t="s">
        <v>3</v>
      </c>
      <c r="C12" s="14">
        <v>4000</v>
      </c>
      <c r="D12" s="14">
        <v>4000</v>
      </c>
    </row>
    <row r="13" spans="1:4" x14ac:dyDescent="0.25">
      <c r="A13" s="27">
        <v>2</v>
      </c>
      <c r="B13" s="31" t="s">
        <v>87</v>
      </c>
      <c r="C13" s="29">
        <f>SUM(C14:C17)</f>
        <v>1002363</v>
      </c>
      <c r="D13" s="29">
        <f>SUM(D14:D17)</f>
        <v>1002363</v>
      </c>
    </row>
    <row r="14" spans="1:4" ht="47.25" x14ac:dyDescent="0.25">
      <c r="A14" s="12" t="s">
        <v>16</v>
      </c>
      <c r="B14" s="16" t="s">
        <v>5</v>
      </c>
      <c r="C14" s="14">
        <v>714000</v>
      </c>
      <c r="D14" s="14">
        <v>714000</v>
      </c>
    </row>
    <row r="15" spans="1:4" ht="31.5" x14ac:dyDescent="0.25">
      <c r="A15" s="12" t="s">
        <v>17</v>
      </c>
      <c r="B15" s="16" t="s">
        <v>6</v>
      </c>
      <c r="C15" s="14">
        <v>88613</v>
      </c>
      <c r="D15" s="14">
        <v>88613</v>
      </c>
    </row>
    <row r="16" spans="1:4" ht="47.25" x14ac:dyDescent="0.25">
      <c r="A16" s="12" t="s">
        <v>18</v>
      </c>
      <c r="B16" s="17" t="s">
        <v>7</v>
      </c>
      <c r="C16" s="14">
        <v>153000</v>
      </c>
      <c r="D16" s="14">
        <v>153000</v>
      </c>
    </row>
    <row r="17" spans="1:9" ht="31.5" x14ac:dyDescent="0.25">
      <c r="A17" s="12" t="s">
        <v>19</v>
      </c>
      <c r="B17" s="17" t="s">
        <v>8</v>
      </c>
      <c r="C17" s="14">
        <v>46750</v>
      </c>
      <c r="D17" s="14">
        <v>46750</v>
      </c>
    </row>
    <row r="18" spans="1:9" x14ac:dyDescent="0.25">
      <c r="A18" s="79" t="s">
        <v>92</v>
      </c>
      <c r="B18" s="76" t="s">
        <v>94</v>
      </c>
      <c r="C18" s="77"/>
      <c r="D18" s="78"/>
    </row>
    <row r="19" spans="1:9" x14ac:dyDescent="0.25">
      <c r="A19" s="80"/>
      <c r="B19" s="9" t="s">
        <v>20</v>
      </c>
      <c r="C19" s="10">
        <f>C20+C23</f>
        <v>109025</v>
      </c>
      <c r="D19" s="10">
        <f>D20+D23</f>
        <v>130938</v>
      </c>
    </row>
    <row r="20" spans="1:9" s="11" customFormat="1" x14ac:dyDescent="0.25">
      <c r="A20" s="27">
        <v>1</v>
      </c>
      <c r="B20" s="30" t="s">
        <v>88</v>
      </c>
      <c r="C20" s="29">
        <f>C21+C22</f>
        <v>103769</v>
      </c>
      <c r="D20" s="29">
        <f>D21+D22</f>
        <v>124631</v>
      </c>
    </row>
    <row r="21" spans="1:9" ht="63" x14ac:dyDescent="0.25">
      <c r="A21" s="18" t="s">
        <v>12</v>
      </c>
      <c r="B21" s="19" t="s">
        <v>79</v>
      </c>
      <c r="C21" s="14">
        <v>68235</v>
      </c>
      <c r="D21" s="14">
        <v>81990</v>
      </c>
    </row>
    <row r="22" spans="1:9" ht="94.5" x14ac:dyDescent="0.25">
      <c r="A22" s="18" t="s">
        <v>13</v>
      </c>
      <c r="B22" s="19" t="s">
        <v>78</v>
      </c>
      <c r="C22" s="14">
        <v>35534</v>
      </c>
      <c r="D22" s="14">
        <v>42641</v>
      </c>
    </row>
    <row r="23" spans="1:9" s="11" customFormat="1" x14ac:dyDescent="0.25">
      <c r="A23" s="27">
        <v>2</v>
      </c>
      <c r="B23" s="28" t="s">
        <v>89</v>
      </c>
      <c r="C23" s="29">
        <f>SUM(C24:C27)</f>
        <v>5256</v>
      </c>
      <c r="D23" s="29">
        <f>SUM(D24:D27)</f>
        <v>6307</v>
      </c>
    </row>
    <row r="24" spans="1:9" ht="94.5" x14ac:dyDescent="0.25">
      <c r="A24" s="12" t="s">
        <v>16</v>
      </c>
      <c r="B24" s="19" t="s">
        <v>86</v>
      </c>
      <c r="C24" s="14">
        <v>3540</v>
      </c>
      <c r="D24" s="14">
        <v>4248</v>
      </c>
    </row>
    <row r="25" spans="1:9" ht="94.5" x14ac:dyDescent="0.25">
      <c r="A25" s="12" t="s">
        <v>17</v>
      </c>
      <c r="B25" s="19" t="s">
        <v>85</v>
      </c>
      <c r="C25" s="14">
        <v>1233</v>
      </c>
      <c r="D25" s="14">
        <v>1480</v>
      </c>
    </row>
    <row r="26" spans="1:9" ht="94.5" x14ac:dyDescent="0.25">
      <c r="A26" s="12" t="s">
        <v>18</v>
      </c>
      <c r="B26" s="19" t="s">
        <v>84</v>
      </c>
      <c r="C26" s="14">
        <v>63</v>
      </c>
      <c r="D26" s="14">
        <v>75</v>
      </c>
    </row>
    <row r="27" spans="1:9" ht="94.5" x14ac:dyDescent="0.25">
      <c r="A27" s="12" t="s">
        <v>19</v>
      </c>
      <c r="B27" s="19" t="s">
        <v>83</v>
      </c>
      <c r="C27" s="14">
        <v>420</v>
      </c>
      <c r="D27" s="14">
        <v>504</v>
      </c>
    </row>
    <row r="28" spans="1:9" x14ac:dyDescent="0.25">
      <c r="A28" s="24"/>
      <c r="B28" s="25"/>
      <c r="C28" s="26"/>
      <c r="D28" s="26"/>
    </row>
    <row r="29" spans="1:9" ht="30" customHeight="1" x14ac:dyDescent="0.25">
      <c r="A29" s="81" t="s">
        <v>76</v>
      </c>
      <c r="B29" s="81"/>
      <c r="C29" s="81"/>
      <c r="D29" s="81"/>
      <c r="E29" s="32"/>
      <c r="F29" s="32"/>
      <c r="G29" s="20"/>
      <c r="H29" s="20"/>
      <c r="I29" s="21"/>
    </row>
    <row r="30" spans="1:9" ht="15.75" customHeight="1" x14ac:dyDescent="0.25">
      <c r="A30" s="81" t="s">
        <v>90</v>
      </c>
      <c r="B30" s="81"/>
      <c r="C30" s="81"/>
      <c r="D30" s="81"/>
      <c r="E30" s="32"/>
      <c r="F30" s="32"/>
      <c r="G30" s="20"/>
      <c r="H30" s="20"/>
      <c r="I30" s="21"/>
    </row>
    <row r="31" spans="1:9" ht="42.75" customHeight="1" x14ac:dyDescent="0.25">
      <c r="A31" s="82" t="s">
        <v>81</v>
      </c>
      <c r="B31" s="82"/>
      <c r="C31" s="82"/>
      <c r="D31" s="82"/>
      <c r="E31" s="22"/>
      <c r="F31" s="22"/>
    </row>
    <row r="32" spans="1:9" x14ac:dyDescent="0.25">
      <c r="C32" s="23"/>
      <c r="D32" s="23"/>
    </row>
    <row r="33" spans="3:4" x14ac:dyDescent="0.25">
      <c r="C33" s="23"/>
      <c r="D33" s="23"/>
    </row>
    <row r="34" spans="3:4" x14ac:dyDescent="0.25">
      <c r="C34" s="23"/>
      <c r="D34" s="23"/>
    </row>
    <row r="35" spans="3:4" x14ac:dyDescent="0.25">
      <c r="C35" s="23"/>
      <c r="D35" s="23"/>
    </row>
    <row r="36" spans="3:4" x14ac:dyDescent="0.25">
      <c r="C36" s="23"/>
      <c r="D36" s="23"/>
    </row>
    <row r="37" spans="3:4" x14ac:dyDescent="0.25">
      <c r="C37" s="23"/>
      <c r="D37" s="23"/>
    </row>
    <row r="38" spans="3:4" x14ac:dyDescent="0.25">
      <c r="C38" s="23"/>
      <c r="D38" s="23"/>
    </row>
    <row r="39" spans="3:4" x14ac:dyDescent="0.25">
      <c r="C39" s="23"/>
      <c r="D39" s="23"/>
    </row>
    <row r="40" spans="3:4" x14ac:dyDescent="0.25">
      <c r="C40" s="23"/>
      <c r="D40" s="23"/>
    </row>
    <row r="41" spans="3:4" x14ac:dyDescent="0.25">
      <c r="C41" s="23"/>
      <c r="D41" s="23"/>
    </row>
    <row r="42" spans="3:4" x14ac:dyDescent="0.25">
      <c r="C42" s="23"/>
      <c r="D42" s="23"/>
    </row>
    <row r="43" spans="3:4" x14ac:dyDescent="0.25">
      <c r="C43" s="23"/>
      <c r="D43" s="23"/>
    </row>
    <row r="44" spans="3:4" x14ac:dyDescent="0.25">
      <c r="C44" s="23"/>
      <c r="D44" s="23"/>
    </row>
    <row r="45" spans="3:4" x14ac:dyDescent="0.25">
      <c r="C45" s="23"/>
      <c r="D45" s="23"/>
    </row>
    <row r="46" spans="3:4" x14ac:dyDescent="0.25">
      <c r="C46" s="23"/>
      <c r="D46" s="23"/>
    </row>
    <row r="47" spans="3:4" x14ac:dyDescent="0.25">
      <c r="C47" s="23"/>
      <c r="D47" s="23"/>
    </row>
    <row r="48" spans="3:4" x14ac:dyDescent="0.25">
      <c r="C48" s="23"/>
      <c r="D48" s="23"/>
    </row>
    <row r="49" spans="3:4" x14ac:dyDescent="0.25">
      <c r="C49" s="23"/>
      <c r="D49" s="23"/>
    </row>
    <row r="50" spans="3:4" x14ac:dyDescent="0.25">
      <c r="C50" s="23"/>
      <c r="D50" s="23"/>
    </row>
    <row r="51" spans="3:4" x14ac:dyDescent="0.25">
      <c r="C51" s="23"/>
      <c r="D51" s="23"/>
    </row>
    <row r="52" spans="3:4" x14ac:dyDescent="0.25">
      <c r="C52" s="23"/>
      <c r="D52" s="23"/>
    </row>
    <row r="53" spans="3:4" x14ac:dyDescent="0.25">
      <c r="C53" s="23"/>
      <c r="D53" s="23"/>
    </row>
  </sheetData>
  <mergeCells count="8">
    <mergeCell ref="A2:D2"/>
    <mergeCell ref="B6:D6"/>
    <mergeCell ref="A6:A7"/>
    <mergeCell ref="B18:D18"/>
    <mergeCell ref="A18:A19"/>
    <mergeCell ref="A29:D29"/>
    <mergeCell ref="A30:D30"/>
    <mergeCell ref="A31:D31"/>
  </mergeCells>
  <pageMargins left="0.7" right="0.7" top="0.75" bottom="0.75" header="0.3" footer="0.3"/>
  <pageSetup paperSize="9" scale="78" orientation="portrait" verticalDpi="0" r:id="rId1"/>
  <rowBreaks count="1" manualBreakCount="1">
    <brk id="23"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zoomScaleNormal="100" workbookViewId="0">
      <selection activeCell="V8" sqref="V8"/>
    </sheetView>
  </sheetViews>
  <sheetFormatPr defaultRowHeight="12.75" x14ac:dyDescent="0.2"/>
  <cols>
    <col min="1" max="1" width="5.5703125" style="35" customWidth="1"/>
    <col min="2" max="2" width="20.5703125" style="35" customWidth="1"/>
    <col min="3" max="3" width="7.85546875" style="35" customWidth="1"/>
    <col min="4" max="4" width="9" style="35" bestFit="1" customWidth="1"/>
    <col min="5" max="5" width="9.140625" style="35"/>
    <col min="6" max="6" width="7.28515625" style="35" customWidth="1"/>
    <col min="7" max="7" width="7.140625" style="35" customWidth="1"/>
    <col min="8" max="8" width="11" style="35" customWidth="1"/>
    <col min="9" max="9" width="10.42578125" style="35" customWidth="1"/>
    <col min="10" max="10" width="9.5703125" style="35" customWidth="1"/>
    <col min="11" max="11" width="11.28515625" style="35" customWidth="1"/>
    <col min="12" max="12" width="10.7109375" style="34" customWidth="1"/>
    <col min="13" max="13" width="10.42578125" style="34" customWidth="1"/>
    <col min="14" max="14" width="9.7109375" style="34" customWidth="1"/>
    <col min="15" max="15" width="9.140625" style="34"/>
    <col min="16" max="16" width="9.7109375" style="34" customWidth="1"/>
    <col min="17" max="17" width="9.140625" style="34" customWidth="1"/>
    <col min="18" max="18" width="11.42578125" style="34" customWidth="1"/>
    <col min="19" max="19" width="11.28515625" style="34" customWidth="1"/>
    <col min="20" max="16384" width="9.140625" style="35"/>
  </cols>
  <sheetData>
    <row r="1" spans="1:19" x14ac:dyDescent="0.2">
      <c r="A1" s="102" t="s">
        <v>21</v>
      </c>
      <c r="B1" s="102"/>
      <c r="C1" s="102"/>
      <c r="D1" s="102"/>
      <c r="E1" s="102"/>
      <c r="F1" s="102"/>
      <c r="G1" s="102"/>
      <c r="H1" s="102"/>
      <c r="I1" s="102"/>
      <c r="J1" s="102"/>
      <c r="K1" s="102"/>
    </row>
    <row r="2" spans="1:19" x14ac:dyDescent="0.2">
      <c r="A2" s="36" t="s">
        <v>22</v>
      </c>
      <c r="B2" s="37"/>
      <c r="C2" s="37"/>
      <c r="D2" s="37"/>
      <c r="E2" s="37"/>
      <c r="F2" s="37"/>
      <c r="G2" s="37"/>
      <c r="H2" s="37"/>
      <c r="I2" s="37"/>
      <c r="J2" s="37"/>
      <c r="K2" s="37"/>
    </row>
    <row r="3" spans="1:19" x14ac:dyDescent="0.2">
      <c r="A3" s="38" t="s">
        <v>23</v>
      </c>
      <c r="B3" s="37"/>
      <c r="C3" s="37"/>
      <c r="D3" s="37"/>
      <c r="E3" s="37"/>
      <c r="F3" s="37"/>
      <c r="G3" s="37"/>
      <c r="H3" s="37"/>
      <c r="I3" s="37"/>
      <c r="J3" s="37"/>
      <c r="K3" s="37"/>
    </row>
    <row r="4" spans="1:19" x14ac:dyDescent="0.2">
      <c r="A4" s="38" t="s">
        <v>24</v>
      </c>
      <c r="B4" s="37"/>
      <c r="C4" s="37"/>
      <c r="D4" s="37"/>
      <c r="E4" s="37"/>
      <c r="F4" s="37"/>
      <c r="G4" s="37"/>
      <c r="H4" s="37"/>
      <c r="I4" s="37"/>
      <c r="J4" s="37"/>
      <c r="K4" s="37"/>
    </row>
    <row r="5" spans="1:19" ht="13.5" thickBot="1" x14ac:dyDescent="0.25">
      <c r="A5" s="38"/>
      <c r="B5" s="37"/>
      <c r="C5" s="37"/>
      <c r="D5" s="37"/>
      <c r="E5" s="37"/>
      <c r="F5" s="37"/>
      <c r="G5" s="37"/>
      <c r="H5" s="37"/>
      <c r="I5" s="37"/>
      <c r="J5" s="37"/>
      <c r="K5" s="37"/>
    </row>
    <row r="6" spans="1:19" ht="13.5" thickBot="1" x14ac:dyDescent="0.25">
      <c r="A6" s="36" t="s">
        <v>25</v>
      </c>
      <c r="L6" s="95" t="s">
        <v>26</v>
      </c>
      <c r="M6" s="103"/>
      <c r="N6" s="104"/>
      <c r="O6" s="104"/>
      <c r="P6" s="104"/>
      <c r="Q6" s="105"/>
      <c r="R6" s="106" t="s">
        <v>27</v>
      </c>
      <c r="S6" s="109" t="s">
        <v>28</v>
      </c>
    </row>
    <row r="7" spans="1:19" ht="13.5" thickBot="1" x14ac:dyDescent="0.25">
      <c r="A7" s="94" t="s">
        <v>29</v>
      </c>
      <c r="B7" s="39"/>
      <c r="C7" s="112" t="s">
        <v>30</v>
      </c>
      <c r="D7" s="112"/>
      <c r="E7" s="112"/>
      <c r="F7" s="94" t="s">
        <v>93</v>
      </c>
      <c r="G7" s="113" t="s">
        <v>31</v>
      </c>
      <c r="H7" s="94" t="s">
        <v>32</v>
      </c>
      <c r="I7" s="94" t="s">
        <v>33</v>
      </c>
      <c r="J7" s="92" t="s">
        <v>34</v>
      </c>
      <c r="K7" s="94" t="s">
        <v>35</v>
      </c>
      <c r="L7" s="95" t="s">
        <v>36</v>
      </c>
      <c r="M7" s="97" t="s">
        <v>37</v>
      </c>
      <c r="N7" s="97"/>
      <c r="O7" s="97"/>
      <c r="P7" s="98" t="s">
        <v>38</v>
      </c>
      <c r="Q7" s="100" t="s">
        <v>39</v>
      </c>
      <c r="R7" s="107"/>
      <c r="S7" s="110"/>
    </row>
    <row r="8" spans="1:19" ht="179.25" thickBot="1" x14ac:dyDescent="0.25">
      <c r="A8" s="94"/>
      <c r="B8" s="39"/>
      <c r="C8" s="40" t="s">
        <v>40</v>
      </c>
      <c r="D8" s="40" t="s">
        <v>41</v>
      </c>
      <c r="E8" s="40" t="s">
        <v>42</v>
      </c>
      <c r="F8" s="94"/>
      <c r="G8" s="113"/>
      <c r="H8" s="94"/>
      <c r="I8" s="94"/>
      <c r="J8" s="93"/>
      <c r="K8" s="94"/>
      <c r="L8" s="96"/>
      <c r="M8" s="41" t="s">
        <v>43</v>
      </c>
      <c r="N8" s="42" t="s">
        <v>44</v>
      </c>
      <c r="O8" s="42" t="s">
        <v>45</v>
      </c>
      <c r="P8" s="99"/>
      <c r="Q8" s="101"/>
      <c r="R8" s="108"/>
      <c r="S8" s="111"/>
    </row>
    <row r="9" spans="1:19" ht="26.25" thickBot="1" x14ac:dyDescent="0.25">
      <c r="A9" s="43">
        <v>1</v>
      </c>
      <c r="B9" s="43">
        <v>2</v>
      </c>
      <c r="C9" s="43">
        <v>4</v>
      </c>
      <c r="D9" s="43">
        <v>5</v>
      </c>
      <c r="E9" s="43">
        <v>6</v>
      </c>
      <c r="F9" s="43">
        <v>7</v>
      </c>
      <c r="G9" s="43">
        <v>8</v>
      </c>
      <c r="H9" s="43">
        <v>9</v>
      </c>
      <c r="I9" s="43" t="s">
        <v>46</v>
      </c>
      <c r="J9" s="43" t="s">
        <v>47</v>
      </c>
      <c r="K9" s="43" t="s">
        <v>48</v>
      </c>
      <c r="L9" s="44" t="s">
        <v>49</v>
      </c>
      <c r="M9" s="45" t="s">
        <v>50</v>
      </c>
      <c r="N9" s="46">
        <v>15</v>
      </c>
      <c r="O9" s="46">
        <v>16</v>
      </c>
      <c r="P9" s="47" t="s">
        <v>51</v>
      </c>
      <c r="Q9" s="48" t="s">
        <v>52</v>
      </c>
      <c r="R9" s="49" t="s">
        <v>53</v>
      </c>
      <c r="S9" s="50" t="s">
        <v>54</v>
      </c>
    </row>
    <row r="10" spans="1:19" x14ac:dyDescent="0.2">
      <c r="A10" s="51"/>
      <c r="B10" s="52" t="s">
        <v>55</v>
      </c>
      <c r="C10" s="53" t="s">
        <v>56</v>
      </c>
      <c r="D10" s="53" t="s">
        <v>56</v>
      </c>
      <c r="E10" s="53" t="s">
        <v>56</v>
      </c>
      <c r="F10" s="54"/>
      <c r="G10" s="55">
        <f>SUM(G11:G16)</f>
        <v>27</v>
      </c>
      <c r="H10" s="75">
        <f t="shared" ref="H10:J10" si="0">SUM(H11:H16)</f>
        <v>27766</v>
      </c>
      <c r="I10" s="75">
        <f t="shared" si="0"/>
        <v>34315.999400000001</v>
      </c>
      <c r="J10" s="75">
        <f t="shared" si="0"/>
        <v>333192</v>
      </c>
      <c r="K10" s="75">
        <f t="shared" ref="K10:S10" si="1">SUM(K11:K16)</f>
        <v>411791.99280000001</v>
      </c>
      <c r="L10" s="75">
        <f t="shared" si="1"/>
        <v>33319.200000000004</v>
      </c>
      <c r="M10" s="75">
        <f t="shared" si="1"/>
        <v>16659.600000000002</v>
      </c>
      <c r="N10" s="75">
        <f t="shared" si="1"/>
        <v>15379.02</v>
      </c>
      <c r="O10" s="75">
        <f t="shared" si="1"/>
        <v>1280.5800000000002</v>
      </c>
      <c r="P10" s="75">
        <f t="shared" si="1"/>
        <v>11789.998920000002</v>
      </c>
      <c r="Q10" s="75">
        <f t="shared" si="1"/>
        <v>78428.398920000007</v>
      </c>
      <c r="R10" s="75">
        <f t="shared" si="1"/>
        <v>366511.2</v>
      </c>
      <c r="S10" s="75">
        <f t="shared" si="1"/>
        <v>490220.39171999996</v>
      </c>
    </row>
    <row r="11" spans="1:19" x14ac:dyDescent="0.2">
      <c r="A11" s="56">
        <v>1</v>
      </c>
      <c r="B11" s="57" t="s">
        <v>57</v>
      </c>
      <c r="C11" s="58" t="s">
        <v>58</v>
      </c>
      <c r="D11" s="58" t="s">
        <v>59</v>
      </c>
      <c r="E11" s="58" t="s">
        <v>60</v>
      </c>
      <c r="F11" s="59">
        <v>1382</v>
      </c>
      <c r="G11" s="58">
        <v>1</v>
      </c>
      <c r="H11" s="59">
        <f>F11*G11</f>
        <v>1382</v>
      </c>
      <c r="I11" s="59">
        <f t="shared" ref="I11:I16" si="2">H11*1.2359</f>
        <v>1708.0137999999999</v>
      </c>
      <c r="J11" s="59">
        <f t="shared" ref="J11:J16" si="3">H11*12</f>
        <v>16584</v>
      </c>
      <c r="K11" s="59">
        <f>J11*1.2359</f>
        <v>20496.1656</v>
      </c>
      <c r="L11" s="60">
        <f>J11*0.1</f>
        <v>1658.4</v>
      </c>
      <c r="M11" s="60">
        <f>J11*0.05</f>
        <v>829.2</v>
      </c>
      <c r="N11" s="60">
        <f>L11-O11-M11</f>
        <v>615.77</v>
      </c>
      <c r="O11" s="60">
        <v>213.43</v>
      </c>
      <c r="P11" s="60">
        <f>(L11+M11)*0.2359</f>
        <v>586.82484000000011</v>
      </c>
      <c r="Q11" s="60">
        <f>L11+M11+N11+O11+P11</f>
        <v>3903.6248400000004</v>
      </c>
      <c r="R11" s="60">
        <f>J11+L11</f>
        <v>18242.400000000001</v>
      </c>
      <c r="S11" s="60">
        <f>K11+Q11</f>
        <v>24399.790440000001</v>
      </c>
    </row>
    <row r="12" spans="1:19" x14ac:dyDescent="0.2">
      <c r="A12" s="56">
        <v>2</v>
      </c>
      <c r="B12" s="57" t="s">
        <v>61</v>
      </c>
      <c r="C12" s="61" t="s">
        <v>62</v>
      </c>
      <c r="D12" s="58" t="s">
        <v>63</v>
      </c>
      <c r="E12" s="58" t="s">
        <v>60</v>
      </c>
      <c r="F12" s="59">
        <v>1174</v>
      </c>
      <c r="G12" s="58">
        <v>2</v>
      </c>
      <c r="H12" s="59">
        <f t="shared" ref="H12:H16" si="4">F12*G12</f>
        <v>2348</v>
      </c>
      <c r="I12" s="59">
        <f t="shared" si="2"/>
        <v>2901.8932</v>
      </c>
      <c r="J12" s="59">
        <f t="shared" si="3"/>
        <v>28176</v>
      </c>
      <c r="K12" s="59">
        <f t="shared" ref="K12:K16" si="5">J12*1.2359</f>
        <v>34822.718399999998</v>
      </c>
      <c r="L12" s="60">
        <f t="shared" ref="L12:L16" si="6">J12*0.1</f>
        <v>2817.6000000000004</v>
      </c>
      <c r="M12" s="60">
        <f t="shared" ref="M12:M16" si="7">J12*0.05</f>
        <v>1408.8000000000002</v>
      </c>
      <c r="N12" s="60">
        <f t="shared" ref="N12:N16" si="8">L12-O12-M12</f>
        <v>1195.3700000000003</v>
      </c>
      <c r="O12" s="60">
        <v>213.43</v>
      </c>
      <c r="P12" s="60">
        <f t="shared" ref="P12:P16" si="9">(L12+M12)*0.2359</f>
        <v>997.00776000000008</v>
      </c>
      <c r="Q12" s="60">
        <f t="shared" ref="Q12:Q16" si="10">L12+M12+N12+O12+P12</f>
        <v>6632.2077600000011</v>
      </c>
      <c r="R12" s="60">
        <f t="shared" ref="R12:R16" si="11">J12+L12</f>
        <v>30993.599999999999</v>
      </c>
      <c r="S12" s="60">
        <f t="shared" ref="S12:S16" si="12">K12+Q12</f>
        <v>41454.926160000003</v>
      </c>
    </row>
    <row r="13" spans="1:19" x14ac:dyDescent="0.2">
      <c r="A13" s="56">
        <v>3</v>
      </c>
      <c r="B13" s="57" t="s">
        <v>64</v>
      </c>
      <c r="C13" s="58" t="s">
        <v>65</v>
      </c>
      <c r="D13" s="58" t="s">
        <v>63</v>
      </c>
      <c r="E13" s="58" t="s">
        <v>60</v>
      </c>
      <c r="F13" s="62">
        <v>1174</v>
      </c>
      <c r="G13" s="58">
        <v>1</v>
      </c>
      <c r="H13" s="59">
        <f t="shared" si="4"/>
        <v>1174</v>
      </c>
      <c r="I13" s="59">
        <f t="shared" si="2"/>
        <v>1450.9466</v>
      </c>
      <c r="J13" s="59">
        <f t="shared" si="3"/>
        <v>14088</v>
      </c>
      <c r="K13" s="59">
        <f t="shared" si="5"/>
        <v>17411.359199999999</v>
      </c>
      <c r="L13" s="60">
        <f t="shared" si="6"/>
        <v>1408.8000000000002</v>
      </c>
      <c r="M13" s="60">
        <f t="shared" si="7"/>
        <v>704.40000000000009</v>
      </c>
      <c r="N13" s="60">
        <f t="shared" si="8"/>
        <v>490.97</v>
      </c>
      <c r="O13" s="60">
        <v>213.43</v>
      </c>
      <c r="P13" s="60">
        <f t="shared" si="9"/>
        <v>498.50388000000004</v>
      </c>
      <c r="Q13" s="60">
        <f t="shared" si="10"/>
        <v>3316.1038800000001</v>
      </c>
      <c r="R13" s="60">
        <f t="shared" si="11"/>
        <v>15496.8</v>
      </c>
      <c r="S13" s="60">
        <f t="shared" si="12"/>
        <v>20727.463079999998</v>
      </c>
    </row>
    <row r="14" spans="1:19" x14ac:dyDescent="0.2">
      <c r="A14" s="56">
        <v>4</v>
      </c>
      <c r="B14" s="57" t="s">
        <v>66</v>
      </c>
      <c r="C14" s="58" t="s">
        <v>67</v>
      </c>
      <c r="D14" s="58" t="s">
        <v>68</v>
      </c>
      <c r="E14" s="58" t="s">
        <v>60</v>
      </c>
      <c r="F14" s="62">
        <v>994</v>
      </c>
      <c r="G14" s="58">
        <v>1</v>
      </c>
      <c r="H14" s="59">
        <f t="shared" si="4"/>
        <v>994</v>
      </c>
      <c r="I14" s="59">
        <f t="shared" si="2"/>
        <v>1228.4846</v>
      </c>
      <c r="J14" s="59">
        <f t="shared" si="3"/>
        <v>11928</v>
      </c>
      <c r="K14" s="59">
        <f t="shared" si="5"/>
        <v>14741.815199999999</v>
      </c>
      <c r="L14" s="60">
        <f t="shared" si="6"/>
        <v>1192.8</v>
      </c>
      <c r="M14" s="60">
        <f t="shared" si="7"/>
        <v>596.4</v>
      </c>
      <c r="N14" s="60">
        <f t="shared" si="8"/>
        <v>382.96999999999991</v>
      </c>
      <c r="O14" s="60">
        <v>213.43</v>
      </c>
      <c r="P14" s="60">
        <f t="shared" si="9"/>
        <v>422.07227999999998</v>
      </c>
      <c r="Q14" s="60">
        <f t="shared" si="10"/>
        <v>2807.6722799999993</v>
      </c>
      <c r="R14" s="60">
        <f t="shared" si="11"/>
        <v>13120.8</v>
      </c>
      <c r="S14" s="60">
        <f t="shared" si="12"/>
        <v>17549.48748</v>
      </c>
    </row>
    <row r="15" spans="1:19" x14ac:dyDescent="0.2">
      <c r="A15" s="56">
        <v>5</v>
      </c>
      <c r="B15" s="57" t="s">
        <v>69</v>
      </c>
      <c r="C15" s="58" t="s">
        <v>70</v>
      </c>
      <c r="D15" s="58" t="s">
        <v>68</v>
      </c>
      <c r="E15" s="58" t="s">
        <v>60</v>
      </c>
      <c r="F15" s="62">
        <v>994</v>
      </c>
      <c r="G15" s="58">
        <v>1</v>
      </c>
      <c r="H15" s="59">
        <f t="shared" si="4"/>
        <v>994</v>
      </c>
      <c r="I15" s="59">
        <f t="shared" si="2"/>
        <v>1228.4846</v>
      </c>
      <c r="J15" s="59">
        <f t="shared" si="3"/>
        <v>11928</v>
      </c>
      <c r="K15" s="59">
        <f t="shared" si="5"/>
        <v>14741.815199999999</v>
      </c>
      <c r="L15" s="60">
        <f t="shared" si="6"/>
        <v>1192.8</v>
      </c>
      <c r="M15" s="60">
        <f t="shared" si="7"/>
        <v>596.4</v>
      </c>
      <c r="N15" s="60">
        <f t="shared" si="8"/>
        <v>382.96999999999991</v>
      </c>
      <c r="O15" s="60">
        <v>213.43</v>
      </c>
      <c r="P15" s="60">
        <f t="shared" si="9"/>
        <v>422.07227999999998</v>
      </c>
      <c r="Q15" s="60">
        <f t="shared" si="10"/>
        <v>2807.6722799999993</v>
      </c>
      <c r="R15" s="60">
        <f t="shared" si="11"/>
        <v>13120.8</v>
      </c>
      <c r="S15" s="60">
        <f t="shared" si="12"/>
        <v>17549.48748</v>
      </c>
    </row>
    <row r="16" spans="1:19" ht="25.5" x14ac:dyDescent="0.2">
      <c r="A16" s="56">
        <v>6</v>
      </c>
      <c r="B16" s="63" t="s">
        <v>71</v>
      </c>
      <c r="C16" s="61" t="s">
        <v>72</v>
      </c>
      <c r="D16" s="64" t="s">
        <v>68</v>
      </c>
      <c r="E16" s="64" t="s">
        <v>60</v>
      </c>
      <c r="F16" s="62">
        <v>994</v>
      </c>
      <c r="G16" s="65">
        <v>21</v>
      </c>
      <c r="H16" s="59">
        <f t="shared" si="4"/>
        <v>20874</v>
      </c>
      <c r="I16" s="59">
        <f t="shared" si="2"/>
        <v>25798.176599999999</v>
      </c>
      <c r="J16" s="59">
        <f t="shared" si="3"/>
        <v>250488</v>
      </c>
      <c r="K16" s="59">
        <f t="shared" si="5"/>
        <v>309578.11920000002</v>
      </c>
      <c r="L16" s="60">
        <f t="shared" si="6"/>
        <v>25048.800000000003</v>
      </c>
      <c r="M16" s="60">
        <f t="shared" si="7"/>
        <v>12524.400000000001</v>
      </c>
      <c r="N16" s="60">
        <f t="shared" si="8"/>
        <v>12310.970000000001</v>
      </c>
      <c r="O16" s="60">
        <v>213.43</v>
      </c>
      <c r="P16" s="60">
        <f t="shared" si="9"/>
        <v>8863.5178800000012</v>
      </c>
      <c r="Q16" s="60">
        <f t="shared" si="10"/>
        <v>58961.117880000005</v>
      </c>
      <c r="R16" s="60">
        <f t="shared" si="11"/>
        <v>275536.8</v>
      </c>
      <c r="S16" s="60">
        <f t="shared" si="12"/>
        <v>368539.23707999999</v>
      </c>
    </row>
    <row r="17" spans="1:19" x14ac:dyDescent="0.2">
      <c r="A17" s="66"/>
      <c r="B17" s="67"/>
      <c r="C17" s="68"/>
      <c r="D17" s="69"/>
      <c r="E17" s="69"/>
      <c r="F17" s="70"/>
      <c r="G17" s="68"/>
      <c r="H17" s="70"/>
      <c r="I17" s="70"/>
      <c r="J17" s="70"/>
      <c r="K17" s="70"/>
      <c r="L17" s="71"/>
      <c r="M17" s="71"/>
      <c r="N17" s="71"/>
      <c r="O17" s="71"/>
      <c r="P17" s="71"/>
      <c r="Q17" s="71"/>
      <c r="R17" s="71"/>
      <c r="S17" s="71"/>
    </row>
    <row r="18" spans="1:19" x14ac:dyDescent="0.2">
      <c r="A18" s="56"/>
      <c r="B18" s="85" t="s">
        <v>73</v>
      </c>
      <c r="C18" s="86"/>
      <c r="D18" s="86"/>
      <c r="E18" s="86"/>
      <c r="F18" s="86"/>
      <c r="G18" s="86"/>
      <c r="H18" s="86"/>
      <c r="I18" s="87"/>
      <c r="J18" s="72">
        <f>J10*2</f>
        <v>666384</v>
      </c>
      <c r="K18" s="72">
        <f>K10*2</f>
        <v>823583.98560000001</v>
      </c>
      <c r="L18" s="72"/>
      <c r="M18" s="72"/>
      <c r="N18" s="72"/>
      <c r="O18" s="72"/>
      <c r="P18" s="72"/>
      <c r="Q18" s="72"/>
      <c r="R18" s="72">
        <f t="shared" ref="R18" si="13">R10*2</f>
        <v>733022.4</v>
      </c>
      <c r="S18" s="72">
        <f>S10*2</f>
        <v>980440.78343999991</v>
      </c>
    </row>
    <row r="19" spans="1:19" ht="13.5" thickBot="1" x14ac:dyDescent="0.25">
      <c r="A19" s="1"/>
      <c r="B19" s="3"/>
      <c r="C19" s="73"/>
      <c r="D19" s="73"/>
      <c r="E19" s="73"/>
      <c r="F19" s="73"/>
      <c r="G19" s="73"/>
      <c r="R19" s="74"/>
      <c r="S19" s="74"/>
    </row>
    <row r="20" spans="1:19" s="2" customFormat="1" x14ac:dyDescent="0.2">
      <c r="B20" s="88" t="s">
        <v>74</v>
      </c>
      <c r="C20" s="89"/>
      <c r="D20" s="89"/>
      <c r="E20" s="89"/>
      <c r="F20" s="89"/>
      <c r="G20" s="89"/>
      <c r="H20" s="89"/>
      <c r="I20" s="89"/>
      <c r="J20" s="89"/>
      <c r="K20" s="89"/>
      <c r="L20" s="89"/>
      <c r="M20" s="89"/>
      <c r="N20" s="89"/>
      <c r="O20" s="89"/>
      <c r="P20" s="89"/>
      <c r="Q20" s="89"/>
      <c r="R20" s="89"/>
      <c r="S20" s="89"/>
    </row>
    <row r="21" spans="1:19" s="2" customFormat="1" x14ac:dyDescent="0.2">
      <c r="B21" s="90" t="s">
        <v>75</v>
      </c>
      <c r="C21" s="91"/>
      <c r="D21" s="91"/>
      <c r="E21" s="91"/>
      <c r="F21" s="91"/>
      <c r="G21" s="91"/>
      <c r="H21" s="91"/>
      <c r="I21" s="91"/>
      <c r="J21" s="91"/>
      <c r="K21" s="91"/>
      <c r="L21" s="91"/>
      <c r="M21" s="91"/>
      <c r="N21" s="91"/>
      <c r="O21" s="91"/>
      <c r="P21" s="91"/>
      <c r="Q21" s="91"/>
      <c r="R21" s="91"/>
      <c r="S21" s="91"/>
    </row>
    <row r="22" spans="1:19" s="2" customFormat="1" x14ac:dyDescent="0.2">
      <c r="R22" s="33"/>
    </row>
    <row r="23" spans="1:19" s="2" customFormat="1" x14ac:dyDescent="0.2">
      <c r="O23" s="33"/>
    </row>
    <row r="24" spans="1:19" s="2" customFormat="1" x14ac:dyDescent="0.2"/>
  </sheetData>
  <mergeCells count="19">
    <mergeCell ref="A1:K1"/>
    <mergeCell ref="L6:Q6"/>
    <mergeCell ref="R6:R8"/>
    <mergeCell ref="S6:S8"/>
    <mergeCell ref="A7:A8"/>
    <mergeCell ref="C7:E7"/>
    <mergeCell ref="F7:F8"/>
    <mergeCell ref="G7:G8"/>
    <mergeCell ref="H7:H8"/>
    <mergeCell ref="I7:I8"/>
    <mergeCell ref="B18:I18"/>
    <mergeCell ref="B20:S20"/>
    <mergeCell ref="B21:S21"/>
    <mergeCell ref="J7:J8"/>
    <mergeCell ref="K7:K8"/>
    <mergeCell ref="L7:L8"/>
    <mergeCell ref="M7:O7"/>
    <mergeCell ref="P7:P8"/>
    <mergeCell ref="Q7:Q8"/>
  </mergeCells>
  <pageMargins left="0.7" right="0.7" top="0.75" bottom="0.75" header="0.3" footer="0.3"/>
  <pageSetup paperSize="9" scale="68"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LM_pasakumi</vt:lpstr>
      <vt:lpstr>NVA_atl_aprekins</vt:lpstr>
      <vt:lpstr>Sheet3</vt:lpstr>
      <vt:lpstr>LM_pasakumi!Print_Area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2015-09-29T06:22:40Z</dcterms:modified>
</cp:coreProperties>
</file>