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ēgļu darba grupa\"/>
    </mc:Choice>
  </mc:AlternateContent>
  <bookViews>
    <workbookView xWindow="480" yWindow="105" windowWidth="25440" windowHeight="10800"/>
  </bookViews>
  <sheets>
    <sheet name="Izdevumi" sheetId="1" r:id="rId1"/>
    <sheet name="izdevumu kopsav" sheetId="3" r:id="rId2"/>
  </sheets>
  <definedNames>
    <definedName name="_xlnm.Print_Titles" localSheetId="0">Izdevumi!$5:$5</definedName>
  </definedNames>
  <calcPr calcId="152511"/>
</workbook>
</file>

<file path=xl/calcChain.xml><?xml version="1.0" encoding="utf-8"?>
<calcChain xmlns="http://schemas.openxmlformats.org/spreadsheetml/2006/main">
  <c r="F20" i="1" l="1"/>
  <c r="E20" i="1"/>
  <c r="F19" i="1"/>
  <c r="E19" i="1"/>
  <c r="F18" i="1"/>
  <c r="E18" i="1"/>
  <c r="F17" i="1"/>
  <c r="E17" i="1"/>
  <c r="F16" i="1"/>
  <c r="E16" i="1"/>
  <c r="F15" i="1"/>
  <c r="E15" i="1"/>
  <c r="F14" i="1"/>
  <c r="E14" i="1"/>
  <c r="F28" i="1" l="1"/>
  <c r="E28" i="1"/>
  <c r="F27" i="1"/>
  <c r="E27" i="1"/>
  <c r="F26" i="1"/>
  <c r="E26" i="1"/>
  <c r="F25" i="1"/>
  <c r="E25" i="1"/>
  <c r="F24" i="1"/>
  <c r="E24" i="1"/>
  <c r="F23" i="1"/>
  <c r="E23" i="1"/>
  <c r="F30" i="1"/>
  <c r="F29" i="1" s="1"/>
  <c r="E30" i="1"/>
  <c r="E29" i="1" s="1"/>
  <c r="F31" i="1"/>
  <c r="F22" i="1"/>
  <c r="F13" i="1"/>
  <c r="E13" i="1"/>
  <c r="E22" i="1" l="1"/>
  <c r="F12" i="1"/>
  <c r="F11" i="1" s="1"/>
  <c r="F7" i="1" s="1"/>
  <c r="F6" i="1" s="1"/>
  <c r="E12" i="1"/>
  <c r="E31" i="1" l="1"/>
  <c r="E11" i="1"/>
  <c r="E7" i="1" s="1"/>
  <c r="E6" i="1" l="1"/>
</calcChain>
</file>

<file path=xl/sharedStrings.xml><?xml version="1.0" encoding="utf-8"?>
<sst xmlns="http://schemas.openxmlformats.org/spreadsheetml/2006/main" count="77" uniqueCount="51">
  <si>
    <t>…</t>
  </si>
  <si>
    <t>Aprēķins:</t>
  </si>
  <si>
    <t>Paskaidrojums un aprēķins</t>
  </si>
  <si>
    <t>Izdevumi kopā</t>
  </si>
  <si>
    <t>Uzturēšanas izdevumi</t>
  </si>
  <si>
    <t>Atlīdzība</t>
  </si>
  <si>
    <t>Atalgojums</t>
  </si>
  <si>
    <t>Preces un pakalpojumi</t>
  </si>
  <si>
    <t>Kapitālie izdevumi</t>
  </si>
  <si>
    <t>Pamatkapitāla veidošana</t>
  </si>
  <si>
    <t>kopā</t>
  </si>
  <si>
    <t>1.</t>
  </si>
  <si>
    <t>2.</t>
  </si>
  <si>
    <t>PAVISAM:</t>
  </si>
  <si>
    <t>20….. . gads</t>
  </si>
  <si>
    <t xml:space="preserve">Iestāde </t>
  </si>
  <si>
    <t>….</t>
  </si>
  <si>
    <r>
      <t xml:space="preserve">……. </t>
    </r>
    <r>
      <rPr>
        <sz val="10"/>
        <color theme="1"/>
        <rFont val="Times New Roman"/>
        <family val="1"/>
        <charset val="186"/>
      </rPr>
      <t xml:space="preserve"> </t>
    </r>
    <r>
      <rPr>
        <i/>
        <sz val="10"/>
        <color theme="1"/>
        <rFont val="Times New Roman"/>
        <family val="1"/>
        <charset val="186"/>
      </rPr>
      <t>(iestādes nosaukums)</t>
    </r>
  </si>
  <si>
    <r>
      <t xml:space="preserve">…….  </t>
    </r>
    <r>
      <rPr>
        <i/>
        <sz val="10"/>
        <color theme="1"/>
        <rFont val="Times New Roman"/>
        <family val="1"/>
        <charset val="186"/>
      </rPr>
      <t>(iestādes nosaukums)</t>
    </r>
  </si>
  <si>
    <t>Nr. p. k.</t>
  </si>
  <si>
    <t>x</t>
  </si>
  <si>
    <r>
      <t xml:space="preserve">Izdevumi, </t>
    </r>
    <r>
      <rPr>
        <i/>
        <sz val="10"/>
        <color theme="1"/>
        <rFont val="Times New Roman"/>
        <family val="1"/>
        <charset val="186"/>
      </rPr>
      <t>euro</t>
    </r>
  </si>
  <si>
    <t>Kods</t>
  </si>
  <si>
    <t>Koda nosaukums</t>
  </si>
  <si>
    <t>Prognozēto papildu izdevumu kopsavilkums</t>
  </si>
  <si>
    <t>Nr.</t>
  </si>
  <si>
    <t>Prognozēto papildu izdevumu detalizēts aprēķins</t>
  </si>
  <si>
    <t xml:space="preserve">2016.gadā </t>
  </si>
  <si>
    <t>Subsīdijas, dotācijas un sociālie pabalsti</t>
  </si>
  <si>
    <t>3000-6000</t>
  </si>
  <si>
    <t>Subsīdijas un dotācijas</t>
  </si>
  <si>
    <t xml:space="preserve">3) visiem tiek veikta atsevišķa pārbaude uz tuberkulozi (TBC), rentgena izmeklējums + speciālista konsultācija  19,99 euro. </t>
  </si>
  <si>
    <t>4) visiem tiek veikta analīze uz B hepatītu , eksprestests 3,44 euro.</t>
  </si>
  <si>
    <t>5) visiem tiek veikta psihiatra apskate, pēc spēkā esošā tarifa 7.44 euro</t>
  </si>
  <si>
    <t>6) 2 ārstu un 2 medicīnas māsu prakses izveides un uzturēšanas izdevumi - 2016.gadā, 2017.gadā - uzturēšanas izdevumi, pakalpojumi tiek nodrošināti arī 2.7.apakšpunktā minētajiem pasākumiem, katru mēnesi no 2016.gada 50 euro medikamentiem</t>
  </si>
  <si>
    <t xml:space="preserve">1) sākotnējā veselības pārbaude - ja tas tiek pārņemts uz VM nozari, tad šeit ir piemērojams viena īslaicīgā pacienta pieņemšanas tarifs 3,77 euro + pacienta piemaksa pie ģimenes ārsta, kopā 5,19 euro. </t>
  </si>
  <si>
    <t xml:space="preserve">2) visiem tiek veikta ekspresanalīze uz HIV/AIDS ,  piemērojams antiHIV ekspresdiagnostikas tarifs  bez reaktīva 2,52euro + HIV/AIDS eksprestests aptuveni 1euro, kopā 3,52 euro.  (2,52+ 1) x 50 = 176 euro , 3.52*726 = 2555,5 </t>
  </si>
  <si>
    <t>7) karantīnas zonas izveide un nodrošināšana - tā kā pie Plāna punkta 2.3 ir plānota - patvēruma meklētāju izmitināšanas centra “Mucenieki” telpu pielāgošana lielāka patvēruma meklētāju skaita izmitināšanai (tehniskā pārplānošana, rekonstrukcija/remonts), tad uzskatām, ka karantīnas zonas izveide un tam nepieciešamais papildus finansējums ir skatāms šī punkta ietvaros, VM rīcībā nav datu par Mucenieku telpām un izmaksām telpu kapacitātes palielināšanai karantīnas zonas izveidei</t>
  </si>
  <si>
    <t>2017. gadā  
un turpmāk
 ik gadu</t>
  </si>
  <si>
    <t>7) vienas psihiatra prakses izveide</t>
  </si>
  <si>
    <t>2. Neatliekamās medicīniskās palīdzības un primārās veselības aprūpes nodrošināšana (no patvēruma meklētāja uzņemšanas brīža Muceniekos un pēc sākotnējās veselības pārbaudes)</t>
  </si>
  <si>
    <t>1. Patvēruma meklētāja veselības pārbaude un ja nepieciešams, karantīnas zonas izveide un nodrošināšana “Muceniekos”.</t>
  </si>
  <si>
    <t>3) primārās veselības aprūpes nodrošināšana pieaugušajiem (12 reizes gadā) un bērniem (24 reizes gadā), izmantots  pieņēmums, ka katrs patvēruma meklētājs apmeklēs primārās aprūpes ārstu (ģimenes ārstu) 12 reizes gadā,  69,24 euro (5 reizes), 69,24/5*12=166,18 (izmaksa gadā uz vienu pieaugušo), kā arī tiek plānots veikt piemaksu ģimenes ārstu motivācijai par katru apmeklējumu (atbilst divkāršam īslaicīgās aprūpes epizodes tarifam) - 7,54 euro (7,54 x12 =90,48 euro).    Pieaugušie 2016.gadā 2/3 no kopskaita 240 (bērni 120), (166,18+90,48)*484=256,66 euro*240=61 598,4 euro Bērniem apmeklējums 24 reizes gadā - 69,24/5*24=332,35 euro, 7,54*24=180,96 euro, (332,35+180,96)=513,31*120 bērni = 61 597,2 euro. 2017.gadā no 171 - plānoti - 114 pieaugušie un 57 bērni</t>
  </si>
  <si>
    <t>4) sekundārās ambulatorās veselības aprūpes nodrošināšana,  ja tiek sniegta primārā aprūpe, tad pēc šī pakalpojuma parasti seko nākamais veselības aprūpes posms sekundārā ambulatorā veselības aprūpe (diagnostika, laboratoriskie izmeklējumi, speciālistu konsultācijas, iespējamās traumpunktu un uzņemšanas nodaļas epizožu izmaksas), šobrīd trūcīgā pacienta valsts izmaksas sekundārajā ambulatorajā aprūpē gadā 190,78 euro, pieņēmums, ka izmantos apmēram puse no patvēruma meklētājiem.   (Skaits vidēji gadā 360, puse  180,    190,78 * 180 =34 340,4 euro. 2017.gadā 1/2 no 171 ir 86*190,78=16 407,08 euro</t>
  </si>
  <si>
    <t>5) psihoterapeita apmeklējums, aptuveni 80% no kopskaita, tarifs 43,53 euro, kurss 14 reizes, 2016.gadā 80 % no 360= 288 * 14*43,53 euro=175 512,96 euro, 2017.gadā, 80 % no 171= 137 * 14 reizes * 43,53 euro= 83 490,54 euro</t>
  </si>
  <si>
    <t>6) vakcinācijas izmaksas,  pieņēmums, ka no patvēruma meklētajiem 1/3 būs bērni (2016.gadā - 120, 2017.gadā - 57) un 2/3 daļas būs pieaugušie (2016.gadā - 240, 2017.gadā - 114), vakcinācijas izmaksas - bērniem - Vakcinācija 402,30 euro - 2 gadu ciklam (120*402,30 euro), vienam gadam 120 * 201,15  = 24 138 euro (2016.gadam), tas pats ir 2017.gadā 120 * 201,15  = 24 138 euro (2017.gadam). 2017.gadā vakcinē jaunos 57 bērnus 201,15*57= 11 465,55 euro, šādas pašas izmaksas 57 bērniem 11 465,55 euro būs arī 2018 gadā.    Vakcināciju izmaksa pieaugušajiem -  vakcinācija 43,49 euro - 1 gada ciklam,  pieaugušie 240 x 43,49 = 210 437,6 euro. Izmaksas pieaugušajiem 2017.gadam:   114*43,49= 4 957,86 euro.</t>
  </si>
  <si>
    <t xml:space="preserve">Iespējamā polises maksa tiek novērtēta 2016.gadā:  360 x 360 euro,  2017.gadā - 171 x 360 euro </t>
  </si>
  <si>
    <t>1) neatliekamās medicīniskās palīdzības sniegšana: a) NMPD brigādes -  izmantojot pieņēmumu, ka šī palīdzība būs nepieciešama aptuveni pusei patvēruma meklētāju, ar  tarifu, kas noteikts 17.12.2013 MK noteikumos Nr.1529 "Veselības aprūpes organizēšanas un finansēšanas kārtība" 338.2.apakšpunktā -  par neatliekamās medicīniskās palīdzības brigādes izsaukumu – 102,39 euro. (Skaits vidēji 2016.gadā  360 aptuveni puse - 180). 102,39 x 180 = 18 430,2 euro, 2017.gadā 1/2 no 171= 86,  102,39*86 = 8 805,54 euro. b) neatliekamā medicīniskā palīdzība stacionārā -  tālāk izmantots pieņēmums, ka aptuveni pusei no tiem, kam izsauca NMPD brigādi tiek nodrošinātā neatliekamā medicīniskā palīdzība stacionārā, ar vidējām viena stacionēšanas gadījuma izmaksām, ieskaitot pacienta iemaksu - 721,28 euro.  (Skaits: 180/2= 90). 721,28 x 90 = 64 915,2 euro).  2017.gadā - 1/2 no 86 sauks ātro palīdzību, tas ir 43*721,28 euro =31 015,04 euro</t>
  </si>
  <si>
    <t>3. Veselības apdrošināšanas polises nodrošināšana patvēruma meklētājam uz 12 mēn. pēc starptautiskās aizsardzības statusa saņemšanas</t>
  </si>
  <si>
    <t>2) atsevišķu pasākumu (dzemdību, zobārstniecības) apmaksa pēc fakta, tiek plānots, ka 2016.gadā no 360, 240 pieaugušajiem varētu būt aptuveni 40 dzemdības, kuras tiktu apmaksātas pēc pataloģisku dzemdību tarifa - 430,.58 euro, aptuveni 6 jaundzimušajiem vajadzētu intensīvo terapiju un reanimāciju pēc tarifa - 942,23 euro, kā arī 360 sniegta zobārstniecības palīdzība (ar pacienta iemaksu) par vidējo cenu 42 euro.  2017.gadā - plānotas 30 dzemdētājas un 6 jaundzi-mušajiem intensīvā terapija un reanimācija, 171 sniegta zobārst-niecības palīdzība (ar pacienta iemaksu) par vidējo cenu 42 euro</t>
  </si>
  <si>
    <t>33.14.00 "Finansējums veselības aprūpes nodrošināšanai personām, kurām nepieciešama starptautiskā aizsardzība pārvietošanai un uzņemšanai Latvijā"</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</si>
</sst>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sz val="9"/>
      <color theme="1"/>
      <name val="Times New Roman"/>
      <family val="1"/>
      <charset val="186"/>
    </font>
    <font>
      <sz val="10"/>
      <color theme="1"/>
      <name val="Times New Roman"/>
      <family val="1"/>
      <charset val="186"/>
    </font>
    <font>
      <i/>
      <sz val="10"/>
      <color theme="1"/>
      <name val="Times New Roman"/>
      <family val="1"/>
      <charset val="186"/>
    </font>
    <font>
      <b/>
      <sz val="10"/>
      <color theme="1"/>
      <name val="Times New Roman"/>
      <family val="1"/>
      <charset val="186"/>
    </font>
    <font>
      <b/>
      <sz val="9"/>
      <color theme="1"/>
      <name val="Times New Roman"/>
      <family val="1"/>
      <charset val="186"/>
    </font>
    <font>
      <b/>
      <i/>
      <sz val="9"/>
      <color theme="1"/>
      <name val="Times New Roman"/>
      <family val="1"/>
    </font>
    <font>
      <b/>
      <sz val="9"/>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s>
  <cellStyleXfs count="1">
    <xf numFmtId="0" fontId="0" fillId="0" borderId="0"/>
  </cellStyleXfs>
  <cellXfs count="40">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3" fontId="7" fillId="2" borderId="1" xfId="0" applyNumberFormat="1" applyFont="1" applyFill="1" applyBorder="1" applyAlignment="1">
      <alignment vertical="center" wrapText="1"/>
    </xf>
    <xf numFmtId="3" fontId="7" fillId="0" borderId="1" xfId="0" applyNumberFormat="1" applyFont="1" applyBorder="1" applyAlignment="1">
      <alignment vertical="center" wrapText="1"/>
    </xf>
    <xf numFmtId="3"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7" xfId="0"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vertical="center" wrapText="1"/>
    </xf>
    <xf numFmtId="0" fontId="4" fillId="2" borderId="7" xfId="0" applyFont="1" applyFill="1" applyBorder="1" applyAlignment="1">
      <alignment vertical="center" wrapText="1"/>
    </xf>
    <xf numFmtId="0" fontId="6"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3" fontId="6" fillId="0" borderId="7" xfId="0" applyNumberFormat="1" applyFont="1" applyBorder="1" applyAlignment="1">
      <alignment horizontal="center" vertical="center" wrapText="1"/>
    </xf>
    <xf numFmtId="3" fontId="4" fillId="0" borderId="7" xfId="0" applyNumberFormat="1" applyFont="1" applyBorder="1" applyAlignment="1">
      <alignment vertical="center" wrapText="1"/>
    </xf>
    <xf numFmtId="3" fontId="6" fillId="0" borderId="7" xfId="0" applyNumberFormat="1" applyFont="1" applyBorder="1" applyAlignment="1">
      <alignment vertical="center" wrapText="1"/>
    </xf>
    <xf numFmtId="0" fontId="8" fillId="0" borderId="1" xfId="0" applyFont="1" applyBorder="1" applyAlignment="1">
      <alignment vertical="center" wrapText="1"/>
    </xf>
    <xf numFmtId="3" fontId="9" fillId="0" borderId="1" xfId="0" applyNumberFormat="1" applyFont="1" applyBorder="1" applyAlignment="1">
      <alignment vertical="center" wrapText="1"/>
    </xf>
    <xf numFmtId="3" fontId="8" fillId="0" borderId="1" xfId="0" applyNumberFormat="1" applyFont="1" applyBorder="1" applyAlignment="1">
      <alignment vertical="center" wrapText="1"/>
    </xf>
    <xf numFmtId="0" fontId="7" fillId="2" borderId="1" xfId="0" applyFont="1" applyFill="1" applyBorder="1" applyAlignment="1">
      <alignment vertical="center"/>
    </xf>
    <xf numFmtId="0" fontId="4" fillId="0" borderId="0"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election activeCell="K10" sqref="K10"/>
    </sheetView>
  </sheetViews>
  <sheetFormatPr defaultRowHeight="12.75" x14ac:dyDescent="0.25"/>
  <cols>
    <col min="1" max="1" width="3.85546875" style="3" customWidth="1"/>
    <col min="2" max="2" width="9.140625" style="3" customWidth="1"/>
    <col min="3" max="3" width="11.5703125" style="3" customWidth="1"/>
    <col min="4" max="4" width="46.5703125" style="3" customWidth="1"/>
    <col min="5" max="5" width="11.140625" style="3" customWidth="1"/>
    <col min="6" max="6" width="11.42578125" style="3" customWidth="1"/>
    <col min="7" max="16384" width="9.140625" style="3"/>
  </cols>
  <sheetData>
    <row r="1" spans="1:6" ht="19.5" customHeight="1" x14ac:dyDescent="0.25">
      <c r="A1" s="30" t="s">
        <v>26</v>
      </c>
      <c r="B1" s="30"/>
      <c r="C1" s="30"/>
      <c r="D1" s="30"/>
      <c r="E1" s="30"/>
      <c r="F1" s="30"/>
    </row>
    <row r="3" spans="1:6" ht="38.25" customHeight="1" x14ac:dyDescent="0.25">
      <c r="A3" s="29"/>
      <c r="B3" s="33" t="s">
        <v>50</v>
      </c>
      <c r="C3" s="33"/>
      <c r="D3" s="33"/>
      <c r="E3" s="33"/>
      <c r="F3" s="34"/>
    </row>
    <row r="4" spans="1:6" ht="12.75" customHeight="1" x14ac:dyDescent="0.25">
      <c r="A4" s="29"/>
      <c r="B4" s="31" t="s">
        <v>1</v>
      </c>
      <c r="C4" s="31"/>
      <c r="D4" s="31"/>
      <c r="E4" s="31"/>
      <c r="F4" s="32"/>
    </row>
    <row r="5" spans="1:6" s="4" customFormat="1" ht="37.5" customHeight="1" x14ac:dyDescent="0.25">
      <c r="A5" s="6"/>
      <c r="B5" s="6" t="s">
        <v>22</v>
      </c>
      <c r="C5" s="6" t="s">
        <v>23</v>
      </c>
      <c r="D5" s="6" t="s">
        <v>2</v>
      </c>
      <c r="E5" s="6" t="s">
        <v>27</v>
      </c>
      <c r="F5" s="6" t="s">
        <v>38</v>
      </c>
    </row>
    <row r="6" spans="1:6" s="5" customFormat="1" ht="14.25" customHeight="1" x14ac:dyDescent="0.25">
      <c r="A6" s="35"/>
      <c r="B6" s="7"/>
      <c r="C6" s="28" t="s">
        <v>3</v>
      </c>
      <c r="D6" s="7"/>
      <c r="E6" s="11">
        <f>E7+E31</f>
        <v>713003.52000000002</v>
      </c>
      <c r="F6" s="11">
        <f>F7+F31</f>
        <v>400879.00000000006</v>
      </c>
    </row>
    <row r="7" spans="1:6" s="5" customFormat="1" ht="24" x14ac:dyDescent="0.25">
      <c r="A7" s="36"/>
      <c r="B7" s="8"/>
      <c r="C7" s="9" t="s">
        <v>4</v>
      </c>
      <c r="D7" s="9"/>
      <c r="E7" s="12">
        <f>E8+E10+E11</f>
        <v>713003.52000000002</v>
      </c>
      <c r="F7" s="12">
        <f>F8+F10+F11</f>
        <v>400879.00000000006</v>
      </c>
    </row>
    <row r="8" spans="1:6" x14ac:dyDescent="0.25">
      <c r="A8" s="36"/>
      <c r="B8" s="6">
        <v>1000</v>
      </c>
      <c r="C8" s="10" t="s">
        <v>5</v>
      </c>
      <c r="D8" s="10"/>
      <c r="E8" s="13">
        <v>0</v>
      </c>
      <c r="F8" s="13">
        <v>0</v>
      </c>
    </row>
    <row r="9" spans="1:6" x14ac:dyDescent="0.25">
      <c r="A9" s="36"/>
      <c r="B9" s="6">
        <v>1100</v>
      </c>
      <c r="C9" s="10" t="s">
        <v>6</v>
      </c>
      <c r="D9" s="10"/>
      <c r="E9" s="13">
        <v>0</v>
      </c>
      <c r="F9" s="13">
        <v>0</v>
      </c>
    </row>
    <row r="10" spans="1:6" ht="24" x14ac:dyDescent="0.25">
      <c r="A10" s="36"/>
      <c r="B10" s="6">
        <v>2000</v>
      </c>
      <c r="C10" s="10" t="s">
        <v>7</v>
      </c>
      <c r="D10" s="10"/>
      <c r="E10" s="13">
        <v>0</v>
      </c>
      <c r="F10" s="13">
        <v>0</v>
      </c>
    </row>
    <row r="11" spans="1:6" ht="36.75" customHeight="1" x14ac:dyDescent="0.25">
      <c r="A11" s="36"/>
      <c r="B11" s="6" t="s">
        <v>29</v>
      </c>
      <c r="C11" s="10" t="s">
        <v>28</v>
      </c>
      <c r="D11" s="10"/>
      <c r="E11" s="26">
        <f>E12</f>
        <v>713003.52000000002</v>
      </c>
      <c r="F11" s="26">
        <f>F12</f>
        <v>400879.00000000006</v>
      </c>
    </row>
    <row r="12" spans="1:6" ht="24" x14ac:dyDescent="0.25">
      <c r="A12" s="36"/>
      <c r="B12" s="6">
        <v>3000</v>
      </c>
      <c r="C12" s="10" t="s">
        <v>30</v>
      </c>
      <c r="D12" s="10"/>
      <c r="E12" s="13">
        <f>E13+E22+E29</f>
        <v>713003.52000000002</v>
      </c>
      <c r="F12" s="13">
        <f>F13+F22+F29</f>
        <v>400879.00000000006</v>
      </c>
    </row>
    <row r="13" spans="1:6" ht="39.75" customHeight="1" x14ac:dyDescent="0.25">
      <c r="A13" s="36"/>
      <c r="B13" s="6" t="s">
        <v>0</v>
      </c>
      <c r="C13" s="10"/>
      <c r="D13" s="25" t="s">
        <v>41</v>
      </c>
      <c r="E13" s="27">
        <f>SUM(E14:E21)</f>
        <v>94436.98000000001</v>
      </c>
      <c r="F13" s="27">
        <f>SUM(F14:F21)</f>
        <v>74768.700000000012</v>
      </c>
    </row>
    <row r="14" spans="1:6" ht="44.25" customHeight="1" x14ac:dyDescent="0.25">
      <c r="A14" s="36"/>
      <c r="B14" s="6" t="s">
        <v>0</v>
      </c>
      <c r="C14" s="10"/>
      <c r="D14" s="10" t="s">
        <v>35</v>
      </c>
      <c r="E14" s="13">
        <f>5.19*360</f>
        <v>1868.4</v>
      </c>
      <c r="F14" s="13">
        <f>5.19*171</f>
        <v>887.49000000000012</v>
      </c>
    </row>
    <row r="15" spans="1:6" ht="56.25" customHeight="1" x14ac:dyDescent="0.25">
      <c r="A15" s="36"/>
      <c r="B15" s="6" t="s">
        <v>0</v>
      </c>
      <c r="C15" s="10"/>
      <c r="D15" s="10" t="s">
        <v>36</v>
      </c>
      <c r="E15" s="13">
        <f>3.52*360</f>
        <v>1267.2</v>
      </c>
      <c r="F15" s="13">
        <f>3.52*171</f>
        <v>601.91999999999996</v>
      </c>
    </row>
    <row r="16" spans="1:6" ht="28.5" customHeight="1" x14ac:dyDescent="0.25">
      <c r="A16" s="36"/>
      <c r="B16" s="6" t="s">
        <v>0</v>
      </c>
      <c r="C16" s="10"/>
      <c r="D16" s="10" t="s">
        <v>31</v>
      </c>
      <c r="E16" s="13">
        <f>19.99*360</f>
        <v>7196.4</v>
      </c>
      <c r="F16" s="13">
        <f>19.99*171</f>
        <v>3418.2899999999995</v>
      </c>
    </row>
    <row r="17" spans="1:6" ht="18.75" customHeight="1" x14ac:dyDescent="0.25">
      <c r="A17" s="36"/>
      <c r="B17" s="6" t="s">
        <v>0</v>
      </c>
      <c r="C17" s="10"/>
      <c r="D17" s="10" t="s">
        <v>32</v>
      </c>
      <c r="E17" s="13">
        <f>3.44*360</f>
        <v>1238.4000000000001</v>
      </c>
      <c r="F17" s="13">
        <f>3.44*171</f>
        <v>588.24</v>
      </c>
    </row>
    <row r="18" spans="1:6" ht="25.5" customHeight="1" x14ac:dyDescent="0.25">
      <c r="A18" s="36"/>
      <c r="B18" s="6" t="s">
        <v>0</v>
      </c>
      <c r="C18" s="10"/>
      <c r="D18" s="10" t="s">
        <v>33</v>
      </c>
      <c r="E18" s="13">
        <f>7.44*360</f>
        <v>2678.4</v>
      </c>
      <c r="F18" s="13">
        <f>7.44*171</f>
        <v>1272.24</v>
      </c>
    </row>
    <row r="19" spans="1:6" ht="57.75" customHeight="1" x14ac:dyDescent="0.25">
      <c r="A19" s="36"/>
      <c r="B19" s="6" t="s">
        <v>0</v>
      </c>
      <c r="C19" s="10"/>
      <c r="D19" s="10" t="s">
        <v>34</v>
      </c>
      <c r="E19" s="13">
        <f>2*(2785.33+2391)+2*12*2127.57</f>
        <v>61414.340000000011</v>
      </c>
      <c r="F19" s="13">
        <f>2*12*2127.57</f>
        <v>51061.680000000008</v>
      </c>
    </row>
    <row r="20" spans="1:6" ht="17.25" customHeight="1" x14ac:dyDescent="0.25">
      <c r="A20" s="36"/>
      <c r="B20" s="6" t="s">
        <v>0</v>
      </c>
      <c r="C20" s="10"/>
      <c r="D20" s="10" t="s">
        <v>39</v>
      </c>
      <c r="E20" s="13">
        <f>1835+1411.57*12</f>
        <v>18773.84</v>
      </c>
      <c r="F20" s="13">
        <f>1411.57*12</f>
        <v>16938.84</v>
      </c>
    </row>
    <row r="21" spans="1:6" ht="105" customHeight="1" x14ac:dyDescent="0.25">
      <c r="A21" s="36"/>
      <c r="B21" s="6" t="s">
        <v>0</v>
      </c>
      <c r="C21" s="10"/>
      <c r="D21" s="10" t="s">
        <v>37</v>
      </c>
      <c r="E21" s="13"/>
      <c r="F21" s="13"/>
    </row>
    <row r="22" spans="1:6" ht="49.5" customHeight="1" x14ac:dyDescent="0.25">
      <c r="A22" s="36"/>
      <c r="B22" s="6" t="s">
        <v>0</v>
      </c>
      <c r="C22" s="10"/>
      <c r="D22" s="25" t="s">
        <v>40</v>
      </c>
      <c r="E22" s="27">
        <f>SUM(E23:E28)</f>
        <v>488966.54000000004</v>
      </c>
      <c r="F22" s="27">
        <f>SUM(F23:F28)</f>
        <v>264550.30000000005</v>
      </c>
    </row>
    <row r="23" spans="1:6" ht="192" customHeight="1" x14ac:dyDescent="0.25">
      <c r="A23" s="36"/>
      <c r="B23" s="6" t="s">
        <v>0</v>
      </c>
      <c r="C23" s="10"/>
      <c r="D23" s="10" t="s">
        <v>47</v>
      </c>
      <c r="E23" s="13">
        <f>102.39*180+721.28*90</f>
        <v>83345.399999999994</v>
      </c>
      <c r="F23" s="13">
        <f>102.39*86+721.28*43</f>
        <v>39820.58</v>
      </c>
    </row>
    <row r="24" spans="1:6" ht="115.5" customHeight="1" x14ac:dyDescent="0.25">
      <c r="A24" s="36"/>
      <c r="B24" s="6" t="s">
        <v>0</v>
      </c>
      <c r="C24" s="10"/>
      <c r="D24" s="10" t="s">
        <v>49</v>
      </c>
      <c r="E24" s="13">
        <f>40*430.58+6*942.23+360*42</f>
        <v>37996.58</v>
      </c>
      <c r="F24" s="13">
        <f>30*430.58+6*942.23+171*42</f>
        <v>25752.78</v>
      </c>
    </row>
    <row r="25" spans="1:6" ht="158.25" customHeight="1" x14ac:dyDescent="0.25">
      <c r="A25" s="36"/>
      <c r="B25" s="6" t="s">
        <v>0</v>
      </c>
      <c r="C25" s="10"/>
      <c r="D25" s="10" t="s">
        <v>42</v>
      </c>
      <c r="E25" s="13">
        <f>256.66*240+(513.31*120)</f>
        <v>123195.6</v>
      </c>
      <c r="F25" s="13">
        <f>256.66*114+(513.31*57)</f>
        <v>58517.91</v>
      </c>
    </row>
    <row r="26" spans="1:6" ht="133.5" customHeight="1" x14ac:dyDescent="0.25">
      <c r="A26" s="36"/>
      <c r="B26" s="6" t="s">
        <v>0</v>
      </c>
      <c r="C26" s="10"/>
      <c r="D26" s="10" t="s">
        <v>43</v>
      </c>
      <c r="E26" s="13">
        <f>190.78*180</f>
        <v>34340.400000000001</v>
      </c>
      <c r="F26" s="13">
        <f>190.78*86</f>
        <v>16407.080000000002</v>
      </c>
    </row>
    <row r="27" spans="1:6" ht="57.75" customHeight="1" x14ac:dyDescent="0.25">
      <c r="A27" s="36"/>
      <c r="B27" s="6" t="s">
        <v>0</v>
      </c>
      <c r="C27" s="10"/>
      <c r="D27" s="10" t="s">
        <v>44</v>
      </c>
      <c r="E27" s="13">
        <f>288*14*43.53</f>
        <v>175512.95999999999</v>
      </c>
      <c r="F27" s="13">
        <f>137*14*43.53</f>
        <v>83490.540000000008</v>
      </c>
    </row>
    <row r="28" spans="1:6" ht="148.5" customHeight="1" x14ac:dyDescent="0.25">
      <c r="A28" s="36"/>
      <c r="B28" s="6" t="s">
        <v>0</v>
      </c>
      <c r="C28" s="10"/>
      <c r="D28" s="10" t="s">
        <v>45</v>
      </c>
      <c r="E28" s="13">
        <f>120*201.15+(240*43.49)</f>
        <v>34575.599999999999</v>
      </c>
      <c r="F28" s="13">
        <f>120*201.15+57*201.15+(114*43.49)</f>
        <v>40561.410000000003</v>
      </c>
    </row>
    <row r="29" spans="1:6" ht="40.5" customHeight="1" x14ac:dyDescent="0.25">
      <c r="A29" s="36"/>
      <c r="B29" s="6" t="s">
        <v>0</v>
      </c>
      <c r="C29" s="10"/>
      <c r="D29" s="25" t="s">
        <v>48</v>
      </c>
      <c r="E29" s="27">
        <f>E30</f>
        <v>129600</v>
      </c>
      <c r="F29" s="27">
        <f>F30</f>
        <v>61560</v>
      </c>
    </row>
    <row r="30" spans="1:6" ht="30" customHeight="1" x14ac:dyDescent="0.25">
      <c r="A30" s="36"/>
      <c r="B30" s="6" t="s">
        <v>0</v>
      </c>
      <c r="C30" s="10"/>
      <c r="D30" s="10" t="s">
        <v>46</v>
      </c>
      <c r="E30" s="13">
        <f>360*360</f>
        <v>129600</v>
      </c>
      <c r="F30" s="13">
        <f>171*360</f>
        <v>61560</v>
      </c>
    </row>
    <row r="31" spans="1:6" s="5" customFormat="1" ht="24" x14ac:dyDescent="0.25">
      <c r="A31" s="36"/>
      <c r="B31" s="8"/>
      <c r="C31" s="9" t="s">
        <v>8</v>
      </c>
      <c r="D31" s="9"/>
      <c r="E31" s="12">
        <f>E32</f>
        <v>0</v>
      </c>
      <c r="F31" s="12">
        <f>F32</f>
        <v>0</v>
      </c>
    </row>
    <row r="32" spans="1:6" ht="24" x14ac:dyDescent="0.25">
      <c r="A32" s="37"/>
      <c r="B32" s="6">
        <v>5000</v>
      </c>
      <c r="C32" s="10" t="s">
        <v>9</v>
      </c>
      <c r="D32" s="10"/>
      <c r="E32" s="13">
        <v>0</v>
      </c>
      <c r="F32" s="13">
        <v>0</v>
      </c>
    </row>
  </sheetData>
  <mergeCells count="4">
    <mergeCell ref="A1:F1"/>
    <mergeCell ref="B4:F4"/>
    <mergeCell ref="B3:F3"/>
    <mergeCell ref="A6:A32"/>
  </mergeCells>
  <pageMargins left="0.51181102362204722" right="0.23622047244094491" top="0.86614173228346458"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5" sqref="D5:G12"/>
    </sheetView>
  </sheetViews>
  <sheetFormatPr defaultRowHeight="15" x14ac:dyDescent="0.25"/>
  <cols>
    <col min="1" max="1" width="6.85546875" style="1" customWidth="1"/>
    <col min="2" max="2" width="20.28515625" style="1" customWidth="1"/>
    <col min="3" max="3" width="15.42578125" style="1" customWidth="1"/>
    <col min="4" max="4" width="13" style="1" customWidth="1"/>
    <col min="5" max="5" width="12.42578125" style="1" customWidth="1"/>
    <col min="6" max="6" width="14.28515625" style="1" customWidth="1"/>
    <col min="7" max="16384" width="9.140625" style="1"/>
  </cols>
  <sheetData>
    <row r="2" spans="1:7" ht="45" customHeight="1" x14ac:dyDescent="0.25">
      <c r="A2" s="39" t="s">
        <v>24</v>
      </c>
      <c r="B2" s="39"/>
      <c r="C2" s="39"/>
      <c r="D2" s="39"/>
      <c r="E2" s="39"/>
      <c r="F2" s="39"/>
      <c r="G2" s="39"/>
    </row>
    <row r="3" spans="1:7" x14ac:dyDescent="0.25">
      <c r="A3" s="38" t="s">
        <v>19</v>
      </c>
      <c r="B3" s="38" t="s">
        <v>15</v>
      </c>
      <c r="C3" s="38" t="s">
        <v>25</v>
      </c>
      <c r="D3" s="38" t="s">
        <v>21</v>
      </c>
      <c r="E3" s="38"/>
      <c r="F3" s="38"/>
      <c r="G3" s="38"/>
    </row>
    <row r="4" spans="1:7" s="2" customFormat="1" x14ac:dyDescent="0.25">
      <c r="A4" s="38"/>
      <c r="B4" s="38"/>
      <c r="C4" s="38"/>
      <c r="D4" s="16" t="s">
        <v>14</v>
      </c>
      <c r="E4" s="16" t="s">
        <v>14</v>
      </c>
      <c r="F4" s="16" t="s">
        <v>14</v>
      </c>
      <c r="G4" s="16" t="s">
        <v>16</v>
      </c>
    </row>
    <row r="5" spans="1:7" s="14" customFormat="1" ht="38.25" customHeight="1" x14ac:dyDescent="0.25">
      <c r="A5" s="17" t="s">
        <v>11</v>
      </c>
      <c r="B5" s="17" t="s">
        <v>17</v>
      </c>
      <c r="C5" s="17" t="s">
        <v>10</v>
      </c>
      <c r="D5" s="22"/>
      <c r="E5" s="22"/>
      <c r="F5" s="22"/>
      <c r="G5" s="22"/>
    </row>
    <row r="6" spans="1:7" x14ac:dyDescent="0.25">
      <c r="A6" s="18"/>
      <c r="B6" s="18"/>
      <c r="C6" s="16" t="s">
        <v>0</v>
      </c>
      <c r="D6" s="23"/>
      <c r="E6" s="23"/>
      <c r="F6" s="23"/>
      <c r="G6" s="23"/>
    </row>
    <row r="7" spans="1:7" x14ac:dyDescent="0.25">
      <c r="A7" s="18"/>
      <c r="B7" s="18"/>
      <c r="C7" s="16" t="s">
        <v>0</v>
      </c>
      <c r="D7" s="23"/>
      <c r="E7" s="23"/>
      <c r="F7" s="23"/>
      <c r="G7" s="23"/>
    </row>
    <row r="8" spans="1:7" x14ac:dyDescent="0.25">
      <c r="A8" s="18"/>
      <c r="B8" s="18"/>
      <c r="C8" s="16" t="s">
        <v>0</v>
      </c>
      <c r="D8" s="23"/>
      <c r="E8" s="23"/>
      <c r="F8" s="23"/>
      <c r="G8" s="23"/>
    </row>
    <row r="9" spans="1:7" s="15" customFormat="1" ht="37.5" customHeight="1" x14ac:dyDescent="0.25">
      <c r="A9" s="17" t="s">
        <v>12</v>
      </c>
      <c r="B9" s="17" t="s">
        <v>18</v>
      </c>
      <c r="C9" s="17" t="s">
        <v>10</v>
      </c>
      <c r="D9" s="24"/>
      <c r="E9" s="24"/>
      <c r="F9" s="24"/>
      <c r="G9" s="24"/>
    </row>
    <row r="10" spans="1:7" x14ac:dyDescent="0.25">
      <c r="A10" s="18"/>
      <c r="B10" s="18"/>
      <c r="C10" s="16" t="s">
        <v>0</v>
      </c>
      <c r="D10" s="23"/>
      <c r="E10" s="23"/>
      <c r="F10" s="23"/>
      <c r="G10" s="23"/>
    </row>
    <row r="11" spans="1:7" x14ac:dyDescent="0.25">
      <c r="A11" s="18"/>
      <c r="B11" s="18"/>
      <c r="C11" s="16" t="s">
        <v>0</v>
      </c>
      <c r="D11" s="23"/>
      <c r="E11" s="23"/>
      <c r="F11" s="23"/>
      <c r="G11" s="23"/>
    </row>
    <row r="12" spans="1:7" x14ac:dyDescent="0.25">
      <c r="A12" s="18"/>
      <c r="B12" s="18"/>
      <c r="C12" s="16" t="s">
        <v>0</v>
      </c>
      <c r="D12" s="23"/>
      <c r="E12" s="23"/>
      <c r="F12" s="23"/>
      <c r="G12" s="23"/>
    </row>
    <row r="13" spans="1:7" x14ac:dyDescent="0.25">
      <c r="A13" s="19"/>
      <c r="B13" s="20" t="s">
        <v>13</v>
      </c>
      <c r="C13" s="21" t="s">
        <v>20</v>
      </c>
      <c r="D13" s="19"/>
      <c r="E13" s="19"/>
      <c r="F13" s="19"/>
      <c r="G13" s="19"/>
    </row>
  </sheetData>
  <mergeCells count="5">
    <mergeCell ref="D3:G3"/>
    <mergeCell ref="A3:A4"/>
    <mergeCell ref="B3:B4"/>
    <mergeCell ref="C3:C4"/>
    <mergeCell ref="A2:G2"/>
  </mergeCells>
  <pageMargins left="0.7"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Izdevumi</vt:lpstr>
      <vt:lpstr>izdevumu kopsav</vt:lpstr>
      <vt:lpstr>Izdevumi!Print_Titles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Potjomkina</dc:creator>
  <cp:lastModifiedBy>Sandis Barks</cp:lastModifiedBy>
  <cp:lastPrinted>2015-09-29T07:05:45Z</cp:lastPrinted>
  <dcterms:created xsi:type="dcterms:W3CDTF">2014-04-03T06:57:04Z</dcterms:created>
  <dcterms:modified xsi:type="dcterms:W3CDTF">2015-09-29T07:42:29Z</dcterms:modified>
</cp:coreProperties>
</file>