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AD\FVD\Apropriacija\2015_gads\Pardale_septembris\II_variants\Uz_Valsts_kanceleju\"/>
    </mc:Choice>
  </mc:AlternateContent>
  <bookViews>
    <workbookView xWindow="0" yWindow="0" windowWidth="28800" windowHeight="12135" activeTab="2"/>
  </bookViews>
  <sheets>
    <sheet name="Pielik_1_SIVA_atlidziba" sheetId="13" r:id="rId1"/>
    <sheet name="Pielik_2_SIVA_generatori" sheetId="8" r:id="rId2"/>
    <sheet name="Pielik_3_infrastruktura" sheetId="11" r:id="rId3"/>
    <sheet name="Pielik_4_infrastruktura_VSAC" sheetId="14" r:id="rId4"/>
  </sheets>
  <definedNames>
    <definedName name="_xlnm._FilterDatabase" localSheetId="0" hidden="1">Pielik_1_SIVA_atlidziba!$A$6:$O$18</definedName>
    <definedName name="_xlnm.Print_Titles" localSheetId="0">Pielik_1_SIVA_atlidziba!$8:$8</definedName>
    <definedName name="_xlnm.Print_Titles" localSheetId="2">Pielik_3_infrastruktura!$7:$7</definedName>
    <definedName name="_xlnm.Print_Titles" localSheetId="3">Pielik_4_infrastruktura_VSAC!$8:$8</definedName>
  </definedNames>
  <calcPr calcId="152511"/>
</workbook>
</file>

<file path=xl/calcChain.xml><?xml version="1.0" encoding="utf-8"?>
<calcChain xmlns="http://schemas.openxmlformats.org/spreadsheetml/2006/main">
  <c r="C13" i="11" l="1"/>
  <c r="F13" i="11" l="1"/>
  <c r="E13" i="11"/>
  <c r="F11" i="11"/>
  <c r="F10" i="11" s="1"/>
  <c r="E12" i="11"/>
  <c r="E11" i="11" s="1"/>
  <c r="C12" i="11"/>
  <c r="C11" i="11" s="1"/>
  <c r="C10" i="11" s="1"/>
  <c r="E10" i="11" l="1"/>
  <c r="D17" i="14"/>
  <c r="F17" i="14" s="1"/>
  <c r="G17" i="14" s="1"/>
  <c r="E16" i="14"/>
  <c r="E15" i="14" s="1"/>
  <c r="C15" i="14"/>
  <c r="F14" i="14"/>
  <c r="G14" i="14" s="1"/>
  <c r="E13" i="14"/>
  <c r="E12" i="14" s="1"/>
  <c r="D13" i="14"/>
  <c r="D12" i="14" s="1"/>
  <c r="C13" i="14"/>
  <c r="C12" i="14" s="1"/>
  <c r="C11" i="14" l="1"/>
  <c r="C9" i="14" s="1"/>
  <c r="D16" i="14"/>
  <c r="E11" i="14"/>
  <c r="E9" i="14" s="1"/>
  <c r="F13" i="14"/>
  <c r="F16" i="14" l="1"/>
  <c r="D15" i="14"/>
  <c r="D11" i="14" s="1"/>
  <c r="D9" i="14" s="1"/>
  <c r="F12" i="14"/>
  <c r="G13" i="14"/>
  <c r="G12" i="14" s="1"/>
  <c r="G11" i="14" s="1"/>
  <c r="G9" i="14" s="1"/>
  <c r="G16" i="14" l="1"/>
  <c r="G15" i="14" s="1"/>
  <c r="F15" i="14"/>
  <c r="F11" i="14" s="1"/>
  <c r="F9" i="14" s="1"/>
  <c r="F18" i="13"/>
  <c r="I17" i="13"/>
  <c r="L17" i="13" s="1"/>
  <c r="I16" i="13"/>
  <c r="J16" i="13" s="1"/>
  <c r="I15" i="13"/>
  <c r="L15" i="13" s="1"/>
  <c r="I14" i="13"/>
  <c r="J14" i="13" s="1"/>
  <c r="I13" i="13"/>
  <c r="L13" i="13" s="1"/>
  <c r="I12" i="13"/>
  <c r="J12" i="13" s="1"/>
  <c r="I11" i="13"/>
  <c r="L11" i="13" s="1"/>
  <c r="I10" i="13"/>
  <c r="J10" i="13" s="1"/>
  <c r="M11" i="13" l="1"/>
  <c r="N11" i="13" s="1"/>
  <c r="M15" i="13"/>
  <c r="N15" i="13" s="1"/>
  <c r="M13" i="13"/>
  <c r="N13" i="13" s="1"/>
  <c r="M17" i="13"/>
  <c r="N17" i="13" s="1"/>
  <c r="K10" i="13"/>
  <c r="K12" i="13"/>
  <c r="K14" i="13"/>
  <c r="K16" i="13"/>
  <c r="L10" i="13"/>
  <c r="J11" i="13"/>
  <c r="K11" i="13" s="1"/>
  <c r="L12" i="13"/>
  <c r="J13" i="13"/>
  <c r="K13" i="13" s="1"/>
  <c r="L14" i="13"/>
  <c r="J15" i="13"/>
  <c r="K15" i="13" s="1"/>
  <c r="L16" i="13"/>
  <c r="J17" i="13"/>
  <c r="K17" i="13" s="1"/>
  <c r="M12" i="13" l="1"/>
  <c r="N12" i="13" s="1"/>
  <c r="M16" i="13"/>
  <c r="N16" i="13" s="1"/>
  <c r="N14" i="13"/>
  <c r="M14" i="13"/>
  <c r="L18" i="13"/>
  <c r="M10" i="13"/>
  <c r="M18" i="13" s="1"/>
  <c r="K18" i="13"/>
  <c r="J18" i="13"/>
  <c r="N10" i="13" l="1"/>
  <c r="N18" i="13" s="1"/>
  <c r="C74" i="11" l="1"/>
  <c r="G76" i="11" l="1"/>
  <c r="G75" i="11"/>
  <c r="F74" i="11"/>
  <c r="E74" i="11"/>
  <c r="G73" i="11"/>
  <c r="G72" i="11"/>
  <c r="F71" i="11"/>
  <c r="E71" i="11"/>
  <c r="C71" i="11"/>
  <c r="G70" i="11"/>
  <c r="F69" i="11"/>
  <c r="E69" i="11"/>
  <c r="C69" i="11"/>
  <c r="G68" i="11"/>
  <c r="G67" i="11"/>
  <c r="F66" i="11"/>
  <c r="E66" i="11"/>
  <c r="C66" i="11"/>
  <c r="G64" i="11"/>
  <c r="G63" i="11"/>
  <c r="G62" i="11"/>
  <c r="G61" i="11"/>
  <c r="F60" i="11"/>
  <c r="E60" i="11"/>
  <c r="E59" i="11" s="1"/>
  <c r="C60" i="11"/>
  <c r="C59" i="11" s="1"/>
  <c r="G58" i="11"/>
  <c r="F57" i="11"/>
  <c r="E57" i="11"/>
  <c r="C57" i="11"/>
  <c r="G56" i="11"/>
  <c r="G55" i="11"/>
  <c r="F54" i="11"/>
  <c r="E54" i="11"/>
  <c r="C54" i="11"/>
  <c r="G53" i="11"/>
  <c r="G52" i="11"/>
  <c r="G51" i="11"/>
  <c r="F50" i="11"/>
  <c r="E50" i="11"/>
  <c r="C50" i="11"/>
  <c r="G48" i="11"/>
  <c r="F47" i="11"/>
  <c r="E47" i="11"/>
  <c r="C47" i="11"/>
  <c r="G46" i="11"/>
  <c r="F45" i="11"/>
  <c r="F44" i="11" s="1"/>
  <c r="E45" i="11"/>
  <c r="E44" i="11" s="1"/>
  <c r="C45" i="11"/>
  <c r="E43" i="11"/>
  <c r="G43" i="11" s="1"/>
  <c r="C43" i="11"/>
  <c r="C42" i="11" s="1"/>
  <c r="F42" i="11"/>
  <c r="G41" i="11"/>
  <c r="F40" i="11"/>
  <c r="E40" i="11"/>
  <c r="C40" i="11"/>
  <c r="G39" i="11"/>
  <c r="F38" i="11"/>
  <c r="E38" i="11"/>
  <c r="C38" i="11"/>
  <c r="G37" i="11"/>
  <c r="F36" i="11"/>
  <c r="E36" i="11"/>
  <c r="C36" i="11"/>
  <c r="G35" i="11"/>
  <c r="G34" i="11"/>
  <c r="F33" i="11"/>
  <c r="E33" i="11"/>
  <c r="C33" i="11"/>
  <c r="D32" i="11"/>
  <c r="D31" i="11" s="1"/>
  <c r="D8" i="11" s="1"/>
  <c r="G30" i="11"/>
  <c r="G29" i="11"/>
  <c r="F28" i="11"/>
  <c r="F27" i="11" s="1"/>
  <c r="E28" i="11"/>
  <c r="E27" i="11" s="1"/>
  <c r="C28" i="11"/>
  <c r="C27" i="11" s="1"/>
  <c r="G26" i="11"/>
  <c r="F25" i="11"/>
  <c r="E25" i="11"/>
  <c r="C25" i="11"/>
  <c r="G24" i="11"/>
  <c r="F23" i="11"/>
  <c r="E23" i="11"/>
  <c r="C23" i="11"/>
  <c r="G22" i="11"/>
  <c r="F21" i="11"/>
  <c r="E21" i="11"/>
  <c r="C21" i="11"/>
  <c r="G20" i="11"/>
  <c r="F19" i="11"/>
  <c r="F18" i="11" s="1"/>
  <c r="F9" i="11" s="1"/>
  <c r="E19" i="11"/>
  <c r="E18" i="11" s="1"/>
  <c r="E9" i="11" s="1"/>
  <c r="C19" i="11"/>
  <c r="G16" i="11"/>
  <c r="G12" i="11"/>
  <c r="G11" i="11" s="1"/>
  <c r="G15" i="11"/>
  <c r="G14" i="11"/>
  <c r="G13" i="11" l="1"/>
  <c r="G10" i="11" s="1"/>
  <c r="G33" i="11"/>
  <c r="G21" i="11"/>
  <c r="G23" i="11"/>
  <c r="G25" i="11"/>
  <c r="G47" i="11"/>
  <c r="G50" i="11"/>
  <c r="E42" i="11"/>
  <c r="G42" i="11" s="1"/>
  <c r="G66" i="11"/>
  <c r="G74" i="11"/>
  <c r="G36" i="11"/>
  <c r="G38" i="11"/>
  <c r="G40" i="11"/>
  <c r="C44" i="11"/>
  <c r="C49" i="11"/>
  <c r="G57" i="11"/>
  <c r="F65" i="11"/>
  <c r="G69" i="11"/>
  <c r="G71" i="11"/>
  <c r="G44" i="11"/>
  <c r="G28" i="11"/>
  <c r="G45" i="11"/>
  <c r="F49" i="11"/>
  <c r="G60" i="11"/>
  <c r="C18" i="11"/>
  <c r="F32" i="11"/>
  <c r="E49" i="11"/>
  <c r="G49" i="11" s="1"/>
  <c r="C65" i="11"/>
  <c r="G18" i="11"/>
  <c r="G27" i="11"/>
  <c r="C32" i="11"/>
  <c r="F59" i="11"/>
  <c r="G19" i="11"/>
  <c r="G54" i="11"/>
  <c r="E65" i="11"/>
  <c r="G9" i="11" l="1"/>
  <c r="C9" i="11"/>
  <c r="E32" i="11"/>
  <c r="E31" i="11" s="1"/>
  <c r="G65" i="11"/>
  <c r="G32" i="11"/>
  <c r="C31" i="11"/>
  <c r="C17" i="11" s="1"/>
  <c r="F31" i="11"/>
  <c r="G59" i="11"/>
  <c r="E17" i="11" l="1"/>
  <c r="E8" i="11"/>
  <c r="G31" i="11"/>
  <c r="C8" i="11"/>
  <c r="F17" i="11"/>
  <c r="F8" i="11"/>
  <c r="G8" i="11" l="1"/>
  <c r="G17" i="11"/>
</calcChain>
</file>

<file path=xl/sharedStrings.xml><?xml version="1.0" encoding="utf-8"?>
<sst xmlns="http://schemas.openxmlformats.org/spreadsheetml/2006/main" count="356" uniqueCount="283">
  <si>
    <t>KOPĀ</t>
  </si>
  <si>
    <t>1.pielikums</t>
  </si>
  <si>
    <t>Nr.p.k.</t>
  </si>
  <si>
    <t>2.pielikums</t>
  </si>
  <si>
    <t>3.pielikums</t>
  </si>
  <si>
    <t>Labklājības ministrs</t>
  </si>
  <si>
    <t>U.Augulis</t>
  </si>
  <si>
    <t>4.pielikums</t>
  </si>
  <si>
    <t>Kopā</t>
  </si>
  <si>
    <t>Plānotās ģeneratoru iegādes un uzstādīšanas izmaksas objektos Jūrmalā, Dubultu pr.71, Dubultu pr.59, Slokas ielā 68.</t>
  </si>
  <si>
    <t>Nr.p.k./ No.</t>
  </si>
  <si>
    <t>Darba nosaukums/ Name of work</t>
  </si>
  <si>
    <t>Mērvienība/ Unit of measurement</t>
  </si>
  <si>
    <t>Daudzums/ Quantity</t>
  </si>
  <si>
    <t xml:space="preserve">Vienības izmaksas/Unit costs </t>
  </si>
  <si>
    <t>Kopā uz visu apjomu/ Total costs of entire wolume</t>
  </si>
  <si>
    <t xml:space="preserve">Laika norma/ Time norm (c/h) </t>
  </si>
  <si>
    <t>Darba samaksas likme/ Pay rate (EUR/h)</t>
  </si>
  <si>
    <t>Darba alga/ Wages  (EUR)</t>
  </si>
  <si>
    <t>Materiāli/ Materials (EUR)</t>
  </si>
  <si>
    <t>Mehānismi/ Machinery (EUR)</t>
  </si>
  <si>
    <t>Kopā / Total (EUR)</t>
  </si>
  <si>
    <t>Darbietilpība/ Labour intensiveness (c/h)</t>
  </si>
  <si>
    <t>Summa/ Sum Total (EUR)</t>
  </si>
  <si>
    <t>Materiāla/Darba nosaukums</t>
  </si>
  <si>
    <t>Dīzeļģenerators SDMO J110K ar virsbūvi, ar ARI (Spriegums (V) 400/230 V,Frekvence ( Hz ) 50,Maks. rezerves jauda ESP (kVA) 110,Maks. pastāvīgā jauda PRP (kVA) 100,Maks. rezerves jauda jauda ESP (kW) 88,Maks. Darba jauda PRP (kW) 80,Strāva (A) 158)</t>
  </si>
  <si>
    <t>kompl.</t>
  </si>
  <si>
    <t>114,19</t>
  </si>
  <si>
    <t>10,41</t>
  </si>
  <si>
    <t>1188,75</t>
  </si>
  <si>
    <t>18940,27</t>
  </si>
  <si>
    <t>178,31</t>
  </si>
  <si>
    <t>20307,33</t>
  </si>
  <si>
    <t>Dīzeļģenerators SDMO J220C2 ar virsbūvi, ar ARI (Spriegums (V) 400/230 V,Frekvence ( Hz ) 50,Maks. rezerves jauda ESP (kVA) 220,Maks. pastāvīgā jauda PRP (kVA) 200,Maks. rezerves jauda jauda ESP (kW) 176,Maks. Darba jauda PRP (kW) 160,Strāva (A) 317)</t>
  </si>
  <si>
    <t>121,33</t>
  </si>
  <si>
    <t>1263,00</t>
  </si>
  <si>
    <t>30719,97</t>
  </si>
  <si>
    <t>189,45</t>
  </si>
  <si>
    <t>32172,42</t>
  </si>
  <si>
    <t>121,32565</t>
  </si>
  <si>
    <t>121,3256484</t>
  </si>
  <si>
    <t>Kabelis AXMK 4x240mm2</t>
  </si>
  <si>
    <t>m</t>
  </si>
  <si>
    <t>0,21</t>
  </si>
  <si>
    <t>2,20</t>
  </si>
  <si>
    <t>14,10</t>
  </si>
  <si>
    <t>0,33</t>
  </si>
  <si>
    <t>16,63</t>
  </si>
  <si>
    <t>2,11</t>
  </si>
  <si>
    <t>22,00</t>
  </si>
  <si>
    <t>141,00</t>
  </si>
  <si>
    <t>3,30</t>
  </si>
  <si>
    <t>166,30</t>
  </si>
  <si>
    <t>Kabelis NYY-J 5x1,5mm2</t>
  </si>
  <si>
    <t>0,12</t>
  </si>
  <si>
    <t>1,20</t>
  </si>
  <si>
    <t>0,99</t>
  </si>
  <si>
    <t>0,18</t>
  </si>
  <si>
    <t>2,37</t>
  </si>
  <si>
    <t>1,15</t>
  </si>
  <si>
    <t>12,00</t>
  </si>
  <si>
    <t>9,90</t>
  </si>
  <si>
    <t>1,80</t>
  </si>
  <si>
    <t>23,70</t>
  </si>
  <si>
    <t>Kabelis NYY-O 1x50mm2</t>
  </si>
  <si>
    <t>0,17</t>
  </si>
  <si>
    <t>5,72</t>
  </si>
  <si>
    <t>0,27</t>
  </si>
  <si>
    <t>7,79</t>
  </si>
  <si>
    <t>1,73</t>
  </si>
  <si>
    <t>18,00</t>
  </si>
  <si>
    <t>57,20</t>
  </si>
  <si>
    <t>2,70</t>
  </si>
  <si>
    <t>77,90</t>
  </si>
  <si>
    <t>Palīgmateriāli/stiprinājumi</t>
  </si>
  <si>
    <t>4,80</t>
  </si>
  <si>
    <t>50,00</t>
  </si>
  <si>
    <t>200,00</t>
  </si>
  <si>
    <t>7,50</t>
  </si>
  <si>
    <t>257,50</t>
  </si>
  <si>
    <t>Izmaksas kopā  bez PVN:</t>
  </si>
  <si>
    <t>366,64</t>
  </si>
  <si>
    <t>3816,75</t>
  </si>
  <si>
    <t>80788,31</t>
  </si>
  <si>
    <t>572,51</t>
  </si>
  <si>
    <t>85 177,57</t>
  </si>
  <si>
    <t>PVN</t>
  </si>
  <si>
    <t>17 887,29</t>
  </si>
  <si>
    <t>Izmaksas kopā ar PVN</t>
  </si>
  <si>
    <t>103 064,86</t>
  </si>
  <si>
    <t>I.Ķīse, 67021651, Inese.Kise@lm.gov.lv</t>
  </si>
  <si>
    <t>Atlīdzības aprēķins 2015.gadam sociālās rehabilitācijas pakalpojumu nodrošināšanai papildu 150 personām</t>
  </si>
  <si>
    <t>euro</t>
  </si>
  <si>
    <t>Presonāls sociālās rehabilitācijas pakalpojuma nodrošināšanai (150)</t>
  </si>
  <si>
    <t>N.p.k.</t>
  </si>
  <si>
    <t>Pakalpojumu veids</t>
  </si>
  <si>
    <t>Saime,apakšsaime</t>
  </si>
  <si>
    <t>Līmenis</t>
  </si>
  <si>
    <t>Mēnešalgas grupa</t>
  </si>
  <si>
    <t>Slodze</t>
  </si>
  <si>
    <t>Max. skala pēc MK noteikumiem</t>
  </si>
  <si>
    <t>Esošā  amatalga (Euro)</t>
  </si>
  <si>
    <t xml:space="preserve">DD VSAOI 23.59% </t>
  </si>
  <si>
    <t>Atlīdzība kopā mēnesī</t>
  </si>
  <si>
    <t>Pamatojums</t>
  </si>
  <si>
    <t>Galvenā medicīnas māsa ārstniecības jautājumos</t>
  </si>
  <si>
    <t>5,2,</t>
  </si>
  <si>
    <t>IV</t>
  </si>
  <si>
    <t>Vecākais fizikālās un rehabilitācijas medicīnas ārsts</t>
  </si>
  <si>
    <t>5,1,</t>
  </si>
  <si>
    <t>III</t>
  </si>
  <si>
    <t xml:space="preserve">Sabiedrības pārvaldes speciālists </t>
  </si>
  <si>
    <t>IIB</t>
  </si>
  <si>
    <t>Vecākais klientu un pacientu reģistrators</t>
  </si>
  <si>
    <t>IIA</t>
  </si>
  <si>
    <t>Vecākais psihologs</t>
  </si>
  <si>
    <t>Kopā:</t>
  </si>
  <si>
    <t>EURO</t>
  </si>
  <si>
    <t>Pasākums</t>
  </si>
  <si>
    <t>Papildus nepieciešamais finansējums</t>
  </si>
  <si>
    <t>Piezīmes</t>
  </si>
  <si>
    <t>KK2000</t>
  </si>
  <si>
    <t>KK5000</t>
  </si>
  <si>
    <t>apakšprogramma 97.02.00 "Nozares centralizēto funkciju izpilde"</t>
  </si>
  <si>
    <t>1.1.</t>
  </si>
  <si>
    <t>LM kopā:</t>
  </si>
  <si>
    <t>1.1.1.</t>
  </si>
  <si>
    <t>Kr.Valdemāra ielā 38k1</t>
  </si>
  <si>
    <t>4 500 euro Projekta AUS un tehniskās dokumentācijas izstrādāšana 
6 000 euro Ugunsdzēšamo paneļu nomaiņa
13 000 euro Ugunsdzēšamo adapteru un instalācijas modernizācija 
4 200 euro  Skaņas izziņošanas sistēmas modernizācija
1 000 euro Evakuācijas plānu pārbaude un nomaiņa
800 euro Ugunsdzēšamās sistēmas iestatīšana un nodošana ekspluatācijā
2 500 euro Ugunsdrošo durvju izbūve</t>
  </si>
  <si>
    <t>1.1.2.</t>
  </si>
  <si>
    <t xml:space="preserve"> Jēzusbaznīcas ielā 11</t>
  </si>
  <si>
    <t>1 700 euro Projekta AUS un tehniskās dokumentācijas izstrādāšana 
5 000 euro Ugunsdzēšamo paneļu nomaiņa
12 400 euro Ugunsdzēšamo adapteru un instalācijas modernizācija 
4 200 euro Skaņas izziņošanas sistēmas modernizācija
900 euro Evakuācijas plānu pārbaude un nomaiņa 
800 euro Ugunsdzēšamās sistēmas iestatīšana un nodošana ekspluatācijā 
27 000 euro Jumta remonts (segums, lūkas, koka konstrukciju pretuguns aizsargapstrāde)</t>
  </si>
  <si>
    <t>1.1.3.</t>
  </si>
  <si>
    <t>Skolas iela 28</t>
  </si>
  <si>
    <t>1.1.4.</t>
  </si>
  <si>
    <t>VSAA Fridriķa iela 9</t>
  </si>
  <si>
    <t>apakšprogramma 05.03.00 "Aprūpe valsts sociālās aprūpes institūcijās" kopā</t>
  </si>
  <si>
    <t>1.2.</t>
  </si>
  <si>
    <t>VSAC "Vidzeme"</t>
  </si>
  <si>
    <t>1.2.1.</t>
  </si>
  <si>
    <t>filiāle "Ropaži"</t>
  </si>
  <si>
    <t>ēku koka konstrukciju apstrāde ar ugunsaizsardzības pārklājumu</t>
  </si>
  <si>
    <t>Ēku koka konstrukciju apstrāde ar ugunsaizsardzības pārklājumu, saskaņā ar 17.02.2004. MK "Ugunsdrošības noteikumiem" Nr.82. Pamatojums - FN-Serviss Atbilstības deklarācijas (4 filiālēm). Ropažiem 620 m2 + Rūjai 4900 m2 + Allažiem 4017 m2 + Valkai 595 m2, kopā 10132m2 * 1,10 € = 11 145,20 €..</t>
  </si>
  <si>
    <t>1.2.2.</t>
  </si>
  <si>
    <t xml:space="preserve">filiāle "Rūja" </t>
  </si>
  <si>
    <t>1.2.3.</t>
  </si>
  <si>
    <t>filiāle "Allaži"</t>
  </si>
  <si>
    <t>1.2.4.</t>
  </si>
  <si>
    <t>filiāle "Valka"</t>
  </si>
  <si>
    <t>1.3.</t>
  </si>
  <si>
    <t>VSAC "Zemgale"</t>
  </si>
  <si>
    <t>1.3.1.</t>
  </si>
  <si>
    <t>filiāle "Ziedkalne"</t>
  </si>
  <si>
    <t>metāla ārdurvju, ar piekļūšanas sistēmu, iegāde un montāža</t>
  </si>
  <si>
    <t>Lai nodrošinātu Valsts ugunsdzēsības un glābšanas dienesta pārbaudes akta Nr.22-8.2/66 pārkāpumu novēršanu.
- 8 971 euro apmērā 6 metāla durvju iegādei;
- 1 427 euro apmērā 6 piekļūšanas sistēmu ar vadības bloku iegādei;
- 3 850 apmērā durvju un piekļūšanas sistēmu montāžai un montāžas materiāliem.</t>
  </si>
  <si>
    <t>avārijas kāpņu iegāde un montāža</t>
  </si>
  <si>
    <t>2.1.</t>
  </si>
  <si>
    <t>2.1.1.</t>
  </si>
  <si>
    <t>logu nomaiņa</t>
  </si>
  <si>
    <t>stāvvadu nomaiņai</t>
  </si>
  <si>
    <t>2.1.2.</t>
  </si>
  <si>
    <t>gāzes katls</t>
  </si>
  <si>
    <t>2.1.3.</t>
  </si>
  <si>
    <t>2.1.4.</t>
  </si>
  <si>
    <t>2 stāvvadu remonts un 8 tualešu remonts</t>
  </si>
  <si>
    <t>2.1.5.</t>
  </si>
  <si>
    <t>virtuves remonts</t>
  </si>
  <si>
    <t>2.2.</t>
  </si>
  <si>
    <t>2.2.1.</t>
  </si>
  <si>
    <t>apkures katla iegāde un uzstādīšana</t>
  </si>
  <si>
    <t>2.2.2.</t>
  </si>
  <si>
    <t>žoga iegāde un uzstādīšana</t>
  </si>
  <si>
    <t>2.3.</t>
  </si>
  <si>
    <t>2.3.1.</t>
  </si>
  <si>
    <t>zobārsta kabineta remonts</t>
  </si>
  <si>
    <t>ūdens atdzelžošanas stacijas iekārtas remonts</t>
  </si>
  <si>
    <t>3.stāva Dušas un tualetes telpu izbūve</t>
  </si>
  <si>
    <t>2.3.2.</t>
  </si>
  <si>
    <t>dušas un tualetes telpu izbūve</t>
  </si>
  <si>
    <t>ieejas automātisko durvju iegāde un uzstādīšana</t>
  </si>
  <si>
    <t>2.3.3.</t>
  </si>
  <si>
    <t xml:space="preserve"> 4  istabu klientiem remonts</t>
  </si>
  <si>
    <t>2.4.</t>
  </si>
  <si>
    <t>2.4.1.</t>
  </si>
  <si>
    <t>guļamkorpusu gaiteņu remonts</t>
  </si>
  <si>
    <r>
      <t>Veselības inspekcijas kontroles aktā  2015.gada 20. jūlijs Nr. 00356815 ir aizrādijums, ka telpu  kvalitatīvu  uzkopšanu apgrūtina sienu un grīdas tehniskais stāvoklis . Sienas, griesti ir vietām saplaisājuši, noplukuši, to kosmētiskā apdare nokalpojusi, apmetums atsevišķos gabalos no sienām ir atdalījies, gaiteņu grīdas nodilušas, ar ievērojamiem mehāniskiem bojājumiem.</t>
    </r>
    <r>
      <rPr>
        <sz val="11"/>
        <color theme="1"/>
        <rFont val="Times New Roman"/>
        <family val="1"/>
        <charset val="186"/>
      </rPr>
      <t xml:space="preserve">
- 11 974,15 euro apmērā 655,40 m</t>
    </r>
    <r>
      <rPr>
        <vertAlign val="superscript"/>
        <sz val="11"/>
        <color theme="1"/>
        <rFont val="Times New Roman"/>
        <family val="1"/>
        <charset val="186"/>
      </rPr>
      <t>2</t>
    </r>
    <r>
      <rPr>
        <sz val="11"/>
        <color theme="1"/>
        <rFont val="Times New Roman"/>
        <family val="1"/>
        <charset val="186"/>
      </rPr>
      <t xml:space="preserve">  sienu kosmētiskjam remontam;
- 11 996,64 euro apmērā 352,0 m</t>
    </r>
    <r>
      <rPr>
        <vertAlign val="superscript"/>
        <sz val="11"/>
        <color theme="1"/>
        <rFont val="Times New Roman"/>
        <family val="1"/>
        <charset val="186"/>
      </rPr>
      <t>2</t>
    </r>
    <r>
      <rPr>
        <sz val="11"/>
        <color theme="1"/>
        <rFont val="Times New Roman"/>
        <family val="1"/>
        <charset val="186"/>
      </rPr>
      <t xml:space="preserve">  grīdas virsmu remontam un jauna seguma ieklāšanai;
 - 6 431,73 euro apmērā 352,0 m</t>
    </r>
    <r>
      <rPr>
        <vertAlign val="superscript"/>
        <sz val="11"/>
        <color theme="1"/>
        <rFont val="Times New Roman"/>
        <family val="1"/>
        <charset val="186"/>
      </rPr>
      <t>2</t>
    </r>
    <r>
      <rPr>
        <sz val="11"/>
        <color theme="1"/>
        <rFont val="Times New Roman"/>
        <family val="1"/>
        <charset val="186"/>
      </rPr>
      <t xml:space="preserve"> griestu  kosmētiskajam remontam;
 - 6 107,93 euro apmērā elektrosistēmas un ugunsdzēsības signalizācijas nomaiņai; 
- 21 420,91 euro apmērā pārējiem izdevumiem (būvgružu utilizācijai,transporta izdevumu  virsizdevumu, darba devēja sociālā nodokļa un pievienotās vērtības nodokļa nomaksas nodrošināšanai.</t>
    </r>
  </si>
  <si>
    <t>pirmās grupiņas kāpņu telpas Nr.1 remonts</t>
  </si>
  <si>
    <r>
      <t xml:space="preserve">Veselības inspekcijas kontroles akts  2015.g. 20. jūlijs Nr. 00356815 ir aizrādijums,ka telpu  kvalitatīvu  uzkopšanu apgrūtina sienu un grīdas tehniskais stāvoklis.  </t>
    </r>
    <r>
      <rPr>
        <sz val="11"/>
        <color theme="1"/>
        <rFont val="Times New Roman"/>
        <family val="1"/>
        <charset val="186"/>
      </rPr>
      <t xml:space="preserve">
- 2 609,60 euro apmērā durvju demontāža, jaunu durvju uzstādīšana, ugunsdzēsības hidranta demontāža un skapja ar jaunu ugunsdzēsības hidrantu montāža;
-4 920,46 euro apmērā 268,2 m</t>
    </r>
    <r>
      <rPr>
        <vertAlign val="superscript"/>
        <sz val="11"/>
        <color theme="1"/>
        <rFont val="Times New Roman"/>
        <family val="1"/>
        <charset val="186"/>
      </rPr>
      <t>2</t>
    </r>
    <r>
      <rPr>
        <sz val="11"/>
        <color theme="1"/>
        <rFont val="Times New Roman"/>
        <family val="1"/>
        <charset val="186"/>
      </rPr>
      <t xml:space="preserve"> sienu virsmas kosmētiskais remonts;
- 3 337,40 euro apmērā 88 m</t>
    </r>
    <r>
      <rPr>
        <vertAlign val="superscript"/>
        <sz val="11"/>
        <color theme="1"/>
        <rFont val="Times New Roman"/>
        <family val="1"/>
        <charset val="186"/>
      </rPr>
      <t>2</t>
    </r>
    <r>
      <rPr>
        <sz val="11"/>
        <color theme="1"/>
        <rFont val="Times New Roman"/>
        <family val="1"/>
        <charset val="186"/>
      </rPr>
      <t xml:space="preserve"> grīdas, pakāpienu virsmu remonts;
- 1 760,78  euro apmērā 91,85 m</t>
    </r>
    <r>
      <rPr>
        <vertAlign val="superscript"/>
        <sz val="11"/>
        <color theme="1"/>
        <rFont val="Times New Roman"/>
        <family val="1"/>
        <charset val="186"/>
      </rPr>
      <t xml:space="preserve">2 </t>
    </r>
    <r>
      <rPr>
        <sz val="11"/>
        <color theme="1"/>
        <rFont val="Times New Roman"/>
        <family val="1"/>
        <charset val="186"/>
      </rPr>
      <t>griestu kosmētiskais remonts ;
- 1 549,03 euro apmērā Elektrokabeļu,instalācijas, apgaismojuma nomaiņai, ugunsdzēsības signalizācijas nomaiņai;
- 8 445,71 euro apmērā  pārējiem izdevumiem (būvgružu utilizācijai,transporta izdevumu,virsizdevumu, darba devēja sociālā nodokļa un pievienotās vērtības nodokļa nomaksai).</t>
    </r>
  </si>
  <si>
    <t>otrās grupiņas kāpņu telpas Nr. 2 remonts</t>
  </si>
  <si>
    <t>trešās grupiņas kāpņu telpas Nr. 3 remonts</t>
  </si>
  <si>
    <t>2.5.</t>
  </si>
  <si>
    <t>2.5.1.</t>
  </si>
  <si>
    <t>paneļu žoga un vārtu izbūve teritorijas nožogojumam</t>
  </si>
  <si>
    <t>ūdens un kanalizācijas tīklu darbības sakārtošanas projekta izstrādāšana</t>
  </si>
  <si>
    <t>2.5.2.</t>
  </si>
  <si>
    <t>higiēnas telpu (WC un vannas istaba) remonts 1.stāvā</t>
  </si>
  <si>
    <t>2.5.3.</t>
  </si>
  <si>
    <t xml:space="preserve">keramikas krāsns iegāde  </t>
  </si>
  <si>
    <t xml:space="preserve">6 applūdušo istabu klientiem  remonts 2.stāvā </t>
  </si>
  <si>
    <t>2.5.4.</t>
  </si>
  <si>
    <t>klientu mācību kabineta un mācību virtuves izbūve</t>
  </si>
  <si>
    <t>A.Grīnberga, 67021522, Aija.Grinberga@lm.gov.lv</t>
  </si>
  <si>
    <t>IIIA</t>
  </si>
  <si>
    <t>VSAC"Rīga"</t>
  </si>
  <si>
    <t>filiāle "Baldone"</t>
  </si>
  <si>
    <t>filiāle "Ezerkrasti"</t>
  </si>
  <si>
    <t>filiāle "Pļavnieki"</t>
  </si>
  <si>
    <t>filiāle "Jugla"</t>
  </si>
  <si>
    <t>filiāle "Rīga"</t>
  </si>
  <si>
    <t>VSAC"Kurzeme"</t>
  </si>
  <si>
    <t>filiāle "Veģi"</t>
  </si>
  <si>
    <t>filiāle "Iļģi"</t>
  </si>
  <si>
    <t>VSAC"Vidzeme"</t>
  </si>
  <si>
    <t>VSAC"Latgale"</t>
  </si>
  <si>
    <t>filiāle "Kalkūni"</t>
  </si>
  <si>
    <t>VSAC"Zemgale"</t>
  </si>
  <si>
    <t>filiāle "Lielbērze"</t>
  </si>
  <si>
    <t>filiāle "Jelgava"</t>
  </si>
  <si>
    <t>filiāle "Iecava"</t>
  </si>
  <si>
    <t>filiāle "Ķīši"</t>
  </si>
  <si>
    <r>
      <t>3 000 euro Elektrosadales skapju nomaiņa (vecais korpuss) 
5 000 euro Apgaismojuma elektrotīkla rekonstrukcija (vecais korpuss) 
5 600 euro Stāvvada,elektrības vadiem rekonstrukcija (vecais un jaunais korpuss)
3 500 euro Sadzīves elektrotīkla rekonstrukcija (vecais un jaunais korpus)-</t>
    </r>
    <r>
      <rPr>
        <i/>
        <sz val="11"/>
        <rFont val="Times New Roman"/>
        <family val="1"/>
        <charset val="186"/>
      </rPr>
      <t>2 000 euro</t>
    </r>
    <r>
      <rPr>
        <sz val="11"/>
        <rFont val="Times New Roman"/>
        <family val="1"/>
        <charset val="186"/>
      </rPr>
      <t xml:space="preserve"> Atsevišķu elektroiekārtu padeves tīklu rekonstrukcija (iekārtu nepārtrauktas darbības nodrošināšanai)
27 000 euro Jumta remonts (spāres, segums, jumta dzega, koka konstrukciju pretuguns aizsargapstrāde)
45 000 euro Paaugstinātas bīstamības telpu sakārtošana (koka apšuvuma no sienām un grīdām demontāža, atkritumu izvākšana, sienu apstrāde ar šķidro impregnētāju kaitīgo sāļu pārveidošanai, pamatu hidroizolācijas atjaunošana)
700 euro Izpilddokumentācijas (izpildsēhmu) sagatavošana par izpildītajiem darbiem (vecais un jaunais korpuss)
300 euro Ugunsdzēsības inventāra pārbaude (hidranti, krāni, sūkņi), sastādot normatīvajam regulējumam atbilstošus pārbaudes aktus
5 000 euro Elektrosistēmas pārbūves tehniskā projekta izstrāde
29 000 euro Zemējuma kontūra un zibensnovedēja izbūve</t>
    </r>
  </si>
  <si>
    <r>
      <t xml:space="preserve">Lai nodrošinātu 12.12.2000. MK noteikumu Nr.431 ''Higiēnas prasības sociālās aprūpes institūcijām'' prasību izpildi attiecībā uz sanitāro normu noteiktajām higiēnas prasībām :
- 765,00 euro apmērā demontāžas  (flīžu,  grīdas, durvju, esošās santehnikas) darbu nodrošināšanai;
- 794,00 euro apmērā grīdas remontam; 
- 300,00 griestu remontam;
- 2611, 00 sienu remontam;
- 3581, 00 durvju nomaiņai;
-1000, 00 elektromontāžas darbu nodrošināšanai;
- 11 219,00  kanalizācijas cauruļu nomaiņai u.c. darbu nodrošināšanai. </t>
    </r>
    <r>
      <rPr>
        <sz val="11"/>
        <color rgb="FFFF0000"/>
        <rFont val="Times New Roman"/>
        <family val="1"/>
        <charset val="186"/>
      </rPr>
      <t xml:space="preserve"> </t>
    </r>
  </si>
  <si>
    <r>
      <t xml:space="preserve">Lai nodrošinātu MK 12.12.2000. noteikumu "Higiēnas prasības sociālās aprūpes institūcijām" prasības - nolietojies grīdas segums, neatbilst vides pieejamības prasībām (sliekšņi, linolejs), </t>
    </r>
    <r>
      <rPr>
        <sz val="11"/>
        <color indexed="8"/>
        <rFont val="Times New Roman"/>
        <family val="1"/>
        <charset val="186"/>
      </rPr>
      <t xml:space="preserve"> 4 istabiņas * vidēji 18 m</t>
    </r>
    <r>
      <rPr>
        <vertAlign val="superscript"/>
        <sz val="11"/>
        <color indexed="8"/>
        <rFont val="Times New Roman"/>
        <family val="1"/>
        <charset val="186"/>
      </rPr>
      <t>2</t>
    </r>
    <r>
      <rPr>
        <sz val="11"/>
        <color indexed="8"/>
        <rFont val="Times New Roman"/>
        <family val="1"/>
        <charset val="186"/>
      </rPr>
      <t xml:space="preserve">.
 - 492 euro apmērā demontāžas nodrošināšanai;
- 2 727 euro apmērā grīdas ierīkošanai;
 - 2 837 euro apmērā sienu, griestu remonta nodrošināšanai;
 - 544 euro apmērā durvju ierikošanai. </t>
    </r>
  </si>
  <si>
    <t>Higiēnas prasību nodrošināšanai (zobārsts apkalpo 2 filiāļu klientus ( arī Allažu). Saskaņā ar MK 12.12.2000. noteikumiem "Higiēnas prasības sociālās aprūpes institūcijām", MK 20.01.2009. "Noteikumi par obligātajām prasībām ārstniecības iestādēm un to struktūrvienībām" un MK 30.06.2015. "Noteikumi par Latvijas būvnormatīvu LBN 208-15 "Publiskas būves"" :
-79,30 euro apmērā demontāžas nodrošināšanai; 
- 888,77 euro apmērā grīdas ierīkošanas nodoršināšanai;
 - 398,03 euro apmērā durvju nomaiņa;
- 1 088,52 euro apmērā sienu, griestu apstrādes nodrošināšanai;
- 570,08 euro apmērā aprīkojuma iegādes nodrošināšanai;
 - 81,65 euro apmērā būvgružu savākšanas nodrošināšanai.</t>
  </si>
  <si>
    <t>Dzeramā ūdens kvalitātes uzlabošanai, saskaņā ar MK 12.12.2000. noteikumiem "Higiēnas prasības sociālās aprūpes institūcijām" un Testēšanas pātrskatu 2567-03.08-15 (dzelzs saturs pārsniedz normu - faktiskais 1,81 mg/l, atļautais 0,9 mg/l, saskaņā ar LR VM Veselības inspekcijas lēmumu par īpašo normu noteikšanu dzeramajam ūdenim (www.vi.gov.lv/lv/vides-veseliba/dzeramais-udens/dzerama-udens-ipasas-normas, 89.ieraksts). Ūdensapgādes sistēmas darbības nodrošināšanai, atbilstoši tehnisko noteikumu prāsībām. 
- 4 513,54 euro apmērā ūdens uzskaites sistēmas, spiediena paaugstināšanas, vadības bloka un aerācijas kompleksa remonta nodrošināšanai;
- 4 254,34 euro apmērā materiālu un to nomaiņas nodrošināšanai;
- 286,53 euro apmērā iekārtas noregulēšanas nodrošināšnai;
-  128,74 euro apmērā transporta izdevumu nodrošināšanai.</t>
  </si>
  <si>
    <t>Vides pieejamības prasību nodrošināšanai, saskaņā ar MK 30.06.2015. "Noteikumi par Latvijas būvnormatīvu LBN 208-15 "Publiskas būves"" :
- 723,97 euro apmērā demontāžas nodrošināšanai;
- 4 359,44 euro apmērā sienas, griestu remontam;
- 1 487,63 euro apmērā grīdas ierīkošanai;
- 5 092,71 euro apmērāaprīkojuma iegādei;
- 111,94  euro apmērābūvgružu izvākšanas nodrošināšanai; 
-1 431,52 euro apmērā logu, durvju nomaiņai.</t>
  </si>
  <si>
    <t xml:space="preserve">Vides pieejamības prasību nodrošināšanai ( 25 m2), saskaņā ar MK 30.06.2015. "Noteikumi par Latvijas būvnormatīvu LBN 208-15 "Publiskas būves""  :
-399,56 euro apmērā demontāžas nodrošināšanai;
- 832,08 euro apmērā elektromontāža darbu nodrošināšanai; 
- 1 913,16 euro apmērā santehnikas uzstādīšanas darbu nodrošināšanai; 
- 2 242,08 euro apmērā flīzēšanas darbu nodrošināšanai;
 - 1 036,27 euro apmērābetona siltinātas grīdas ierīkošanai;
- 1 787,30 euro apmērā sienu, griestu remonta nodrošināšanai;
- 788,39 euro apmērā durvju nomaiņai;
- 278,63 euro apmērā būvgružu savākšanai. </t>
  </si>
  <si>
    <t>Vides pieejamības prasību nodrošināšanai, saskaņā ar MK 30.06.2015. "Noteikumi par Latvijas būvnormatīvu LBN 208-15 "Publiskas būves"":
  - 7438,91 euro apmērā materiālu iegādei;
- 165,09  euro apmērā durvju uzstādīšanas, apdares nodrošināšanai.</t>
  </si>
  <si>
    <t>Pamatojoties uz MK 03.06.2013 noteikumu Nr.291 "Prasības sociālo pakalpojumu sniedzējiem" 29.2.apakšpunktu "Pieaugušo aprūpes institūcijā ir nepieciešamie apstākļi, lai klients varētu saturīgi pavadīt laiku, t.i., tās teritorija ir piemērota atpūtai". Veikta apsekošana, kurā tika konstatēts, ka teritorija nav norobežota, teritorijas tuvumā atrodas vairākas nenorobežotas ūdenstilpnes (dīķi), kas rada risku klientu drošībai. 2013.gadā tika piešķirti papildus līdzekļi, lai norobežotu ūdenstilpnes. Šobrīd no filiāles teritorijas ir norobežotas ūdenstilpnes, bet tā kā pārējā teritorija nav norobežota, tad klientiem ir iespēja piekļūt gan ūdenstilpnēm (pa apkārtceļiem), gan arī Dobeles-Liepājas šosejai (tieši), kuras malā atrodas filiāles teritorija. Lai nodrošinātu klientu drošību, jo  konstatēti vairāki patvaļīgas prombūtnes gadījumi filiālē, ko varēs novērst vai ierobežot, veicot žogu uzstādīšanu visas teritorijas iežogošanai. 
- 9615,28 euro apmērā 470 m paneļu žoga izbūvei;
- 2674,26 euro apmērā 6 vārtiņu ierīkošanai;
- 4852,43 euro apmērā pārējiem izdevumiem (materiālu sagāde, transports, virsizdevumi, PVN 21%).</t>
  </si>
  <si>
    <r>
      <t>Klientu un darbinieku drošībai, higiēnai, vides pieejamībai. Pamatojoties uz MK 03.06.2013 noteikumu Nr.291 "Prasības sociālo pakalpojumu sniedzējiem" 37.punktu " Pieaugušo aprūpes institūcijā klientam ir nodrošināta iespēja lietot sanitāro telpu. Sanitārā telpa izvietota iespējami tuvu klienta dzīvojamai telpai, un tā ir iekārtota atbilstoši viņa funkcionālajam stāvoklim." Sanitārās (higiēnas) telpas ir sliktā stāvoklī (slikta ventilācija, līdz ar to griestos un ap logu ailēm novērojama pelējuma sēnīte, flīžu šuves izdrupušas, kanalizācijas un ūdensvada sistēmas stipri nolietojušās, grīdām nav hidroizolācijas, vecā santehnika regulāri lūzt), klientiem ar kustību traucējumiem nav nodrošinātas sanitārās telpas, kas atrodas iespējami tuvu klientu istabām (tualete klientiem ar kustību traucējumiem ir citā nodaļā). Veselības inspekcijas ikgadējās pārbaudēs filiālē “Jelgava” ir saņemti mutiski aizrādījumi, ka telpas neatbilst higiēnas prasībām. Ja netiks veikts remonts, tad Veselības inspekcija brīdina, ka tiks iekļauts aktā kā higiēnas prasību pārkāpums un tiks piemērotas soda sankcijas. 
- 1 931,22 euro apmērā 55.29 m2 grīdas remontdarbiem;
- 4 459,09 euro apmērā 207 m</t>
    </r>
    <r>
      <rPr>
        <vertAlign val="superscript"/>
        <sz val="11"/>
        <rFont val="Times New Roman"/>
        <family val="1"/>
        <charset val="186"/>
      </rPr>
      <t>2</t>
    </r>
    <r>
      <rPr>
        <sz val="11"/>
        <rFont val="Times New Roman"/>
        <family val="1"/>
        <charset val="186"/>
      </rPr>
      <t xml:space="preserve"> sienu remontdarbiem, tajā skaitā arī logu ailu apdarei ;
- 1 471,38  euro apmērā 93.65 m</t>
    </r>
    <r>
      <rPr>
        <vertAlign val="superscript"/>
        <sz val="11"/>
        <rFont val="Times New Roman"/>
        <family val="1"/>
        <charset val="186"/>
      </rPr>
      <t>2</t>
    </r>
    <r>
      <rPr>
        <sz val="11"/>
        <rFont val="Times New Roman"/>
        <family val="1"/>
        <charset val="186"/>
      </rPr>
      <t xml:space="preserve"> griestu remontdarbiem;
- 1 158,07  euro apmērā elektroinstalācijas nomaiņai, gaismekļu ierīkošanai, slēdžu uzstādīšanai;
- 380,84  euro apmērā durvju krāsošanai un montāžai;
- 1 536,33  euro apmērā kanalizācijas sistēmas un ūdensvada sistēmas nomaiņai, tualetes kabīņu ierīkošanai, santehnikas montāžai, ventilācijas ierīkošanai;
- 46,72  euro apmērā ugunsdzēsības signalizācijas pārveidei;
- 6 112,49  euro apmērā papildus izdevumiem (būvgružu iznešana un utilizācija, materiālu sagāde, transports, virsizdevumi, PVN 21%).</t>
    </r>
  </si>
  <si>
    <t xml:space="preserve">Pamatojoties uz MK 03.06.2013 noteikumu Nr.291 "Prasības sociālo pakalpojumu sniedzējiem" 29.1.apakšpunktu "Pieaugušo aprūpes institūcijā ir nepieciešamie apstākļi, lai klients varētu saturīgi pavadīt laiku, t.i., ir atpūtai un nodarbībām piemērotas telpas un atbilstošs inventārs". Lai nodrošinātu klientu sociālās rehabilitācijas norisi, t.sk. pilnvērtīgu keramikas pulciņa darbību (šobrīd klientu darbi apdedzināšanai tiek vesti uz keramikas darbnīcām) ir nepieciešams iegādāties keramikas apdedzināšanas krāsni ar plauktiem (iekšējais diametrs 510 mm). Saskaņā ar veikto cenu aptauju ir izvēlēta krāsns 2 155,00 euro apmērā. </t>
  </si>
  <si>
    <r>
      <t>Pamatojoties uz MK 03.06.2013 noteikumu Nr.291 "Prasības sociālo pakalpojumu sniedzējiem" 29.1.apakšpunktu "Pieaugušo aprūpes institūcijā ir nepieciešamie apstākļi, lai klients varētu saturīgi pavadīt laiku, t.i., ir atpūtai un nodarbībām piemērotas telpas un atbilstošs inventārs." Higiēnas prasību nodrošināšanai. Fiziski un morāli novecojuša jumta seguma dēļ applūdušas 6 istabas. Līdz ar to Apdrošināšanas kompensācija par applūšajām istabiņām netiek izmaksāta un jāveic remonts no budžeta līdzekļiem.Kopā remontējamā platība 152 m2. 2014.gada 9.decembrī no filiāles "Iecava" saņemts ziņojums Nr.1.39.1.279 par nepieciešamību veikt jumta remontu, kā arī par to, ka dēļ tā, ka nolietojies jumta segums, ir applūdušanas klientu istabas. Jumta segums ir nomainīts 2015.gada septembrī par VSAC "Zemgale" līdzekļiem, šobrīd nepieciešams veikt remontdarbus applūdušajās istabiņās, lai tajās nodrošinātu klientiem normālus sadzīves apstākļus.
- 2 897.32 apmērā 152 m</t>
    </r>
    <r>
      <rPr>
        <vertAlign val="superscript"/>
        <sz val="11"/>
        <rFont val="Times New Roman"/>
        <family val="1"/>
        <charset val="186"/>
      </rPr>
      <t>2</t>
    </r>
    <r>
      <rPr>
        <sz val="11"/>
        <rFont val="Times New Roman"/>
        <family val="1"/>
        <charset val="186"/>
      </rPr>
      <t xml:space="preserve"> grīdas remontdarbiem;
- 1 897.43 apmērā 152 m</t>
    </r>
    <r>
      <rPr>
        <vertAlign val="superscript"/>
        <sz val="11"/>
        <rFont val="Times New Roman"/>
        <family val="1"/>
        <charset val="186"/>
      </rPr>
      <t>2</t>
    </r>
    <r>
      <rPr>
        <sz val="11"/>
        <rFont val="Times New Roman"/>
        <family val="1"/>
        <charset val="186"/>
      </rPr>
      <t xml:space="preserve"> griestu remontdarbiem;
- 2 905.62 apmērā 405 m</t>
    </r>
    <r>
      <rPr>
        <vertAlign val="superscript"/>
        <sz val="11"/>
        <rFont val="Times New Roman"/>
        <family val="1"/>
        <charset val="186"/>
      </rPr>
      <t>2</t>
    </r>
    <r>
      <rPr>
        <sz val="11"/>
        <rFont val="Times New Roman"/>
        <family val="1"/>
        <charset val="186"/>
      </rPr>
      <t xml:space="preserve"> sienu remontdarbiem, logu ailu apdarei;
- 532.92 apmērā elektroinstalācijas nomaiņai, slēdžu un rozešu montāžai, 12 gaismekļu montāžai;
- 139.50 apmērā durvju krāsošanai;
- 107.10 apmērā ugunsdzēsības signalizācijas pārlikšanai;
- 4 216.62 apmērā pārējiem izdevumiem (materiālu sagāde, transports, virsizdevumi, PVN 21%).</t>
    </r>
  </si>
  <si>
    <r>
      <t>Mācību virtuve nepieciešama, lai veicinātu klientu saturīgu brīvā laika pavadīšanu, rehabilitāciju un deinstitucionalizāciju. Pamatojoties uz MK 03.06.2013 noteikumu Nr.291 "Prasības sociālo pakalpojumu sniedzējiem" 30.5.apakšpunktu "Pieaugušo aprūpes institūcijā klientam atbilstoši viņa funkcionālajam stāvoklim ir nodrošināta iespēja apgūt šādas sadzīves un pašaprūpes iemaņas, t.i., ēdiena gatavošanu". Filiālē "Ķīši" ierobežotu finanšu līdzekļu dēļ, kā arī telpu trūkuma dēļ (šobrīd ir samazinājies klientu skaits, līdz ar to ir radusies iespēja atbrīvot telpas klientu mācību virtuves izveidošanai) līdz šim nav bijusi iespēja izveidot klientu mācību virtuvi.Izbūvējot virtuvi tiks uzlabotas klientu sadzīves prasmes.
- 921,25 apmērā 19.02 m2 grīdas remontdarbiem;
- 464,34 apmērā 19.02 m2 griestu remontdarbiem ;
- 1 589,54 apmērā 96.36 m</t>
    </r>
    <r>
      <rPr>
        <vertAlign val="superscript"/>
        <sz val="11"/>
        <rFont val="Times New Roman"/>
        <family val="1"/>
        <charset val="186"/>
      </rPr>
      <t>2</t>
    </r>
    <r>
      <rPr>
        <sz val="11"/>
        <rFont val="Times New Roman"/>
        <family val="1"/>
        <charset val="186"/>
      </rPr>
      <t xml:space="preserve"> sienu remontdarbiem, logu ailu apdarei ;
- 215,32 apmērā durvju krāsošanai;
- 375.27 apmērā elektroinstalācijas nomaiņai, 3 gaismekļu montāžai, slēdžu un rozešu montāžai ;
- 56,20 apmērā ugunsdzēsības signalizācijas pārlikšanai;
- 2 327,61 apmērā pārējiem izdevumiem (materiālu sagādei, transportam, virsizdevumiem,  PVN 21%);
- 1 100,00 apmērā iebūvējamo virtuves mēbeļu iegādei un uzstādīšanai;
- 744,00 apmērā virtuves aprīkojuma (iebūvējamā plīts virsmas, iebūvējamā cepeškrāsns, ledusskapja) iegādei.</t>
    </r>
  </si>
  <si>
    <t>Lai nodrošinātu 12.12.2000. MK noteikumu Nr.431 ''Higiēnas prasības sociālās aprūpes institūcijām'' izpildi, nepieciešams veikt 13 logu demontāžu un montāžu, apdari. Energoefektivitātes nodrošināšanai nepieciešams nomainīt pagraba logus, kas nav mainīti kopš ēkas uzcelšanas  1980.gadā.
- 1450,00 euro apmērā logu montāžai un apdarei;
- 1369, 00 euro apmērā logu iegādei;
- 1163, 00 pārējo izdevumu nodrošināšanai.</t>
  </si>
  <si>
    <t xml:space="preserve">Kanalizācijas stāvvadu nomaiņa, lai nodrošinātu sanitāro normu ievērošanai. 17.07.2015. Būvniecības valsts kontroles biroja tehniskais apsekojums - atzinums Nr.52-1/568 par publiskas ēkas ekspluatācijas pārbaudi.
-704,00 euro apmērā  veco cauruļu demontāžai;
-8 276,00 euro apmērā  materiālu iegādei. </t>
  </si>
  <si>
    <t xml:space="preserve">Lai novērstu Būvniecības valsts kontoles biroja 17.07.2015 atzinumā Nr. 52-1/568 "Par publiskas ēkas ekspluatācijas stāvokli" minētos aizrādījumus ir jāveic 12 jumta logu demontāža un montāža, palodžu demontāža par kopējo summu 9261 euro, t.sk.:
- 3 436, 00 euro apmērā  12 jumta logu un palodžu demontāža un montāža;
- 540, 00 euro apmērā  materiālu iegādei;
- 5 285 euro apmērā logu un palodžu iegādei. </t>
  </si>
  <si>
    <t xml:space="preserve"> Nepieciešams veikt apkures katla nomaiņu, jo  esošais ir novecojis, 26.03.2014. VSAC "Rīga" un SIA "Siltums" apsekošanas akts . Viena katla iegāde tika veikta VSAC piešķirto budžeta līdzekļu ietvaros. Katla cena noteikta pēc pirmā katla iegādes.
 28 571 euro apmērā katla iegādei.</t>
  </si>
  <si>
    <t>Esošā  amatalga (Euro) pret noteikto slodzi</t>
  </si>
  <si>
    <t>Atalgojums kopā 2 mēnešiem (novembris-decembris)</t>
  </si>
  <si>
    <t>DD VSAOI kopā 2 mēnešiem (novembris-decembris)</t>
  </si>
  <si>
    <t>Alīdzība kopā 2 mēnešiem (novembris-decembris)</t>
  </si>
  <si>
    <t>10=9*23.59%</t>
  </si>
  <si>
    <t>11=9+10</t>
  </si>
  <si>
    <t>12=9*2mēn</t>
  </si>
  <si>
    <t>13=12*23,59%</t>
  </si>
  <si>
    <t>14=12+13</t>
  </si>
  <si>
    <t>Sociālās rehabilitācijas pakalpojuma nodrošināšanai papildu 150 personām periodā no 2015.gada 1.novembra līdz 31.decembrim.</t>
  </si>
  <si>
    <t>Medicīnas māsa</t>
  </si>
  <si>
    <t>Fizioterapeits</t>
  </si>
  <si>
    <t>Ergoterapeits</t>
  </si>
  <si>
    <t xml:space="preserve">Jaunajai politikas iniciatīvai “Valsts sociālās aprūpes centra "Vidzeme" filiāles "Allaži" avārijas stāvoklī esošās ēkas 2014.gadā uzsāktās rekonstrukcijas pabeigšana, autoruzraudzība un būvuzraudzība” piešķirto līdzekļu mērķa finansējuma maiņa citu neatliekamu pasākumu īstenošanai Valsts sociālās aprūpes centros. </t>
  </si>
  <si>
    <t>Institūcija/pasākums</t>
  </si>
  <si>
    <t xml:space="preserve">Papildus nepieciešamais finansējums EUR </t>
  </si>
  <si>
    <t>EKK 2000</t>
  </si>
  <si>
    <t>EKK 5000</t>
  </si>
  <si>
    <t>Pārbaude</t>
  </si>
  <si>
    <t>VSAC kopā</t>
  </si>
  <si>
    <t xml:space="preserve">t.sk.: </t>
  </si>
  <si>
    <t>Citi pasākumi</t>
  </si>
  <si>
    <t>VSAC "Rīga"</t>
  </si>
  <si>
    <t>filiāle " Ezerkrasti"</t>
  </si>
  <si>
    <t>1. korpusa telpu remonta veikšanai</t>
  </si>
  <si>
    <t>filiāle " Allaži"</t>
  </si>
  <si>
    <t>Ēkas jumta remonta veikšanai</t>
  </si>
  <si>
    <r>
      <t xml:space="preserve">Lai nodrošinātu 12.12.2000. MK noteikumu Nr.431 ''Higiēnas prasības sociālās aprūpes institūcijām'' izpildi, VSAC"Rīga" filiēlē "Ezerkrasti" nepieciešams veikt telpu remontdarbus. Ņemot vērā, ka ierobežota finansējuma apstākļos, lieliem infrastruktūras atjaunošanas (remontdarbu) pasākumiem esošā VSAC "Rīga" budžeta ietvaros nav pieejams finansējums, nepieciešami papildu līdzekļi. </t>
    </r>
    <r>
      <rPr>
        <sz val="9.5"/>
        <rFont val="Times New Roman"/>
        <family val="1"/>
        <charset val="186"/>
      </rPr>
      <t>Laika gaitā komunālās  sistēmas ir nolietojušās un to uzturēšanai vairs nepietiek ar nelieliem remontdarbiem līdz ar to ir nepieciešama to nomaiņa  un sakārtošana pilnībā atbilstoši mūsdienu prasībām, kā arī  jāveic kvalitatīvs kosmētiskais remonts, tāpat arī ir jānomaina elektroinstalācija, kas vairs neatbilst ugunsdrošības prasībām saistībā ar tās noslodzes pieaugumu. Pilnīgu remontu veiks 1.korpusā (1-3.stāvā) klientu istabās un sanitārajās telpās, t.sk., 36 istabām 72 klientiem, 3 vannas istabām,21 sanitārajam mezglam, atkritumu telpai, nolitavas telpai, mācību virtuvei un atpūtas telpai. Kopējās remonta izmaksas (EKK 5000) tiek plānotas  209 282 euro apmērā, t.sk.:
- 16 066.84 euro apmērā remonta sagatavošanas un demontāžas darbiem;
 -  7 964.08 euro apmērā griestu apdarei 1-3.stāvā  1006 m</t>
    </r>
    <r>
      <rPr>
        <vertAlign val="superscript"/>
        <sz val="9.5"/>
        <rFont val="Times New Roman"/>
        <family val="1"/>
        <charset val="186"/>
      </rPr>
      <t>2</t>
    </r>
    <r>
      <rPr>
        <sz val="9.5"/>
        <rFont val="Times New Roman"/>
        <family val="1"/>
        <charset val="186"/>
      </rPr>
      <t xml:space="preserve"> platībā;
-  12 589.43 euro apmērā sienu apdarei 1-2.stāvā  1432 m</t>
    </r>
    <r>
      <rPr>
        <vertAlign val="superscript"/>
        <sz val="9.5"/>
        <rFont val="Times New Roman"/>
        <family val="1"/>
        <charset val="186"/>
      </rPr>
      <t>2</t>
    </r>
    <r>
      <rPr>
        <sz val="9.5"/>
        <rFont val="Times New Roman"/>
        <family val="1"/>
        <charset val="186"/>
      </rPr>
      <t xml:space="preserve"> platībā un sienu siltināšana 56.74 m2 apmērā;
-  12 333.16 euro apmērā grīdas apdarei 1-2.stāvos kopā 595 m</t>
    </r>
    <r>
      <rPr>
        <vertAlign val="superscript"/>
        <sz val="9.5"/>
        <rFont val="Times New Roman"/>
        <family val="1"/>
        <charset val="186"/>
      </rPr>
      <t>2</t>
    </r>
    <r>
      <rPr>
        <sz val="9.5"/>
        <rFont val="Times New Roman"/>
        <family val="1"/>
        <charset val="186"/>
      </rPr>
      <t xml:space="preserve"> platībā;
- 10 359.36 euro apmērā 69 durvju nomaiņai 1-3.stāvos;
- 13 241.02 euro apmērā  flīzēšanas darbiem tualetēm un vannas istabām 1-3.stāvos;
-  30 559.79 euro apmērā apkures cauruļu un 100 radiatoru nomaiņai 1-5.stāvos;
- 9 727.64  euro apmērā ūdensvadu nomaiņai 1-3.stāvos;
- 2 963.40 euro apmērā santehnikas nomaiņai 1-3.stāvos;
 - 4 732.40 euro apmērā kanalizācijas sistēmu nomaiņai;
- 1 256.77 euro apmērā ventilācijas nomaiņai 1-3.stāvos.  
Plānots veikt kāpņu telpu remontu 1-5.stāvos:
-3 695.86 euro apmērā grīdas remontam 98 m2 apmērā;
- 3 352.66 euro apmērā sienu apdare 405 m2 apmērā;
- 1 059.14 euro apmērā griestu remontam 136 m2 apmērā;
- 2 219.42 ero apmērā margu nomaiņai</t>
    </r>
    <r>
      <rPr>
        <sz val="9.5"/>
        <color rgb="FFFF0000"/>
        <rFont val="Times New Roman"/>
        <family val="1"/>
        <charset val="186"/>
      </rPr>
      <t xml:space="preserve"> </t>
    </r>
    <r>
      <rPr>
        <sz val="9.5"/>
        <rFont val="Times New Roman"/>
        <family val="1"/>
        <charset val="186"/>
      </rPr>
      <t xml:space="preserve">un sliekšņu nomaiņai;
- 4 859.49 euro apmērā elektroinstalācijas darbu nodrošināšanai;
- 72 301.41 euro apmērā pārējiem izdevumiem, t.sk., atkritumu iekraušanai un izvešanai, transporta izdevumiem, VSAOI izmaksām, pievienotās vērtības nodokļa nomaksai.
</t>
    </r>
    <r>
      <rPr>
        <sz val="9.5"/>
        <rFont val="Times New Roman"/>
        <family val="1"/>
        <charset val="186"/>
      </rPr>
      <t xml:space="preserve">                                                                                                                                                 </t>
    </r>
  </si>
  <si>
    <r>
      <t xml:space="preserve">Jumta ramonts nepieciešams ēkai ar kadastra Nr. 80420020113002 saskaņā ar veikto Būvniecības valsts kontroles biroja ēkas ekspluatācijas uzraudzības pārbaudi 01.06.2015. (atzinums Nr.52-1/226) un pēc būvinspektora veiktās vizuālās apsekošanas un izpētes izteiktā ieteikuma - veikt jumta klājuma kvalitatīvu nomaiņu un konstrukciju stiprināšanu, lai nepasliktinātu ēkas tehnisko stāvokli. Pansionāta ēkas jumta segums uzklāts 2000. gadā, kā pagaidu segums. Uz šo brīdi šis seguma materiāls ir nolietojies un nepieciešama seguma nomaiņa. To iespējams izdarīt esoša vienkāršotās renovācijas projekta ietvaros, realizējot </t>
    </r>
    <r>
      <rPr>
        <sz val="9.5"/>
        <rFont val="Times New Roman"/>
        <family val="1"/>
        <charset val="186"/>
      </rPr>
      <t>daļu no projektā paredzētajiem darbiem (daļējs jumta konstrukcijas remonts un seguma nomaiņa).
Izmaksu apmērs atbilstoši sagatavotajai remontdarbu tāmei 60 980,76 euro.t.sk.:
- 13 120,73 euro apmērā demontāžai;
- 18 190,89 euro apmērā materiāliem;
- 29 079,75 euro apmērā montāžas darbiem;                                                                                                                                                                                                                           - 589,39 euro apmērā būvgružu konteinera nomai. 
Finansējums 10 981 euro  apmērā tiks segts apakšprogrammai 05.03.00 „Aprūpe valsts sociālās aprūpes institūcijās” 2015.gadā piešķirtā finansējuma ietvaros, savukārt 50 000 euro pārdalāmi no jaunajai politikas iniciatīvai “Valsts sociālās aprūpes centra "Vidzeme" filiāles "Allaži" avārijas stāvoklī esošās ēkas 2014.gadā uzsāktās rekonstrukcijas pabeigšanai, autoruzraudzībai un būvuzraudzībai” piešķirtajiem līdzekļiem.</t>
    </r>
  </si>
  <si>
    <t>apakšprogramma 97.01.00 "Labklājības nozares vadība un politikas plānošana"</t>
  </si>
  <si>
    <t xml:space="preserve"> JPI piešķirtā finansējuma 259 282 euro apmērā VSAC "Vidzeme" filiāles "Allaži" rekonstrukcijai mērķa maiņa citiem VSAC remontiem. </t>
  </si>
  <si>
    <t>Ugunsdrošības prasību un remotdarbu nodrošināšanai kopā</t>
  </si>
  <si>
    <r>
      <t xml:space="preserve">Veselības inspekcijas kontroles akts  2015.g. 20. jūlijs Nr. 00356815 ir aizrādijums,ka telpu  kvalitatīvu  uzkopšanu apgrūtina sienu un grīdas tehniskais stāvoklis.  Kopš 1992. gada gaiteņos un kāpņu telpās nav veikts remonts.  Sienas, griesti ir vietām saplaisājuši,noplukuši,to kosmētiskā apdare nokalpojusi.Apmetums no sienām ir atdalījies atsevišķos gabalos. Pakāpieni un  grīdas nodilušas,ar ievērojamiem mehāniskiem bojājumiem. Kopš 1992. gada  kāpņu telpās nav bijis remonts. Sienas, griesti ir vietām saplaisājuši,noplukuši,to kosmētiskā apdare nokalpojusi.Apmetums no sienām ir atdalījies atsevišķos gabalos. Pakāpieni un  grīdas nodilušas,ar ievērojamiem mehāniskiem bojājumiem. 
</t>
    </r>
    <r>
      <rPr>
        <u/>
        <sz val="11"/>
        <color theme="1"/>
        <rFont val="Times New Roman"/>
        <family val="1"/>
        <charset val="186"/>
      </rPr>
      <t xml:space="preserve">Precēm un pakalpojumiem (2000 EKK): </t>
    </r>
    <r>
      <rPr>
        <sz val="11"/>
        <color theme="1"/>
        <rFont val="Times New Roman"/>
        <family val="1"/>
        <charset val="186"/>
      </rPr>
      <t xml:space="preserve">
-2 844,42 euro apmērā  durvju bloku demontāža un jaunu durvju uzstādīšāna,ugunsdzēsības hidranta demontāža un skapja ar jaunu ugunsdzēsības hidrantu montāža;
- 4 958,28 euro apmērā 270,09 m</t>
    </r>
    <r>
      <rPr>
        <vertAlign val="superscript"/>
        <sz val="11"/>
        <color theme="1"/>
        <rFont val="Times New Roman"/>
        <family val="1"/>
        <charset val="186"/>
      </rPr>
      <t>2</t>
    </r>
    <r>
      <rPr>
        <sz val="11"/>
        <color theme="1"/>
        <rFont val="Times New Roman"/>
        <family val="1"/>
        <charset val="186"/>
      </rPr>
      <t xml:space="preserve"> sienu virsmu kosmētiskajam remontam;
-  3 353,29 euro apmērā 88,3 m</t>
    </r>
    <r>
      <rPr>
        <vertAlign val="superscript"/>
        <sz val="11"/>
        <color theme="1"/>
        <rFont val="Times New Roman"/>
        <family val="1"/>
        <charset val="186"/>
      </rPr>
      <t xml:space="preserve">2 </t>
    </r>
    <r>
      <rPr>
        <sz val="11"/>
        <color theme="1"/>
        <rFont val="Times New Roman"/>
        <family val="1"/>
        <charset val="186"/>
      </rPr>
      <t>grīdas, pakāpienu virsmu remontam;
- 1 780,91 euro apmērā 92,9 m</t>
    </r>
    <r>
      <rPr>
        <vertAlign val="superscript"/>
        <sz val="11"/>
        <color theme="1"/>
        <rFont val="Times New Roman"/>
        <family val="1"/>
        <charset val="186"/>
      </rPr>
      <t xml:space="preserve">2 </t>
    </r>
    <r>
      <rPr>
        <sz val="11"/>
        <color theme="1"/>
        <rFont val="Times New Roman"/>
        <family val="1"/>
        <charset val="186"/>
      </rPr>
      <t xml:space="preserve">griestu  kosmētiskajam remontam;
- 1 549,03 euro apmērā  elektrokabeļu,instalācijas un apgaismojuma nomaiņai, ugunsdzēsības signalizācijas nomaiņai;
-  8 618,42 euro apmērā pārējiem izdevumiem (būvgružu utilizācijai,transporta izdevumiem,virsizdevumiem, darba devēja sociālais nodokļa un pievienotās vērtības nodokļa nomaksai).
</t>
    </r>
  </si>
  <si>
    <r>
      <t>Veselības inspekcijas kontroles akts  (2015.gada 20. jūlijs Nr. 00356815): 
-2844,42 euro apmērā Durvju bloku 11 gab.  demontāža un iekšējo MDF durvju bloku uzstādīšana,durvju aiļu apdare,ugunsdzēsības hidranta demontāža un skapja ar jaunu ugunsdzēsības hidrantu montāža par  ;
- 4 907,84 euro apmērā 267,33 m</t>
    </r>
    <r>
      <rPr>
        <vertAlign val="superscript"/>
        <sz val="11"/>
        <color theme="1"/>
        <rFont val="Times New Roman"/>
        <family val="1"/>
        <charset val="186"/>
      </rPr>
      <t>2</t>
    </r>
    <r>
      <rPr>
        <sz val="11"/>
        <color theme="1"/>
        <rFont val="Times New Roman"/>
        <family val="1"/>
        <charset val="186"/>
      </rPr>
      <t xml:space="preserve"> sienu virsmu kosmētiskajam remontam;
- 3 388,30 euro apmērā 89,17 m</t>
    </r>
    <r>
      <rPr>
        <vertAlign val="superscript"/>
        <sz val="11"/>
        <color theme="1"/>
        <rFont val="Times New Roman"/>
        <family val="1"/>
        <charset val="186"/>
      </rPr>
      <t>2</t>
    </r>
    <r>
      <rPr>
        <sz val="11"/>
        <color theme="1"/>
        <rFont val="Times New Roman"/>
        <family val="1"/>
        <charset val="186"/>
      </rPr>
      <t xml:space="preserve"> grīdas, pakāpienu virsmu remontam;
- 1 757,90 euro apmērā 91,70 m</t>
    </r>
    <r>
      <rPr>
        <vertAlign val="superscript"/>
        <sz val="11"/>
        <color theme="1"/>
        <rFont val="Times New Roman"/>
        <family val="1"/>
        <charset val="186"/>
      </rPr>
      <t>2</t>
    </r>
    <r>
      <rPr>
        <sz val="11"/>
        <color theme="1"/>
        <rFont val="Times New Roman"/>
        <family val="1"/>
        <charset val="186"/>
      </rPr>
      <t xml:space="preserve"> griestu virsmu kosmētiskajam remontam ;
- 1 549,03 euro apmērā elektrokabeļu, instalācijas un apgaismojuma nomaiņai, ugunsdzēsības signalizācijas nomaiņai;
</t>
    </r>
    <r>
      <rPr>
        <sz val="11"/>
        <rFont val="Times New Roman"/>
        <family val="1"/>
        <charset val="186"/>
      </rPr>
      <t>- 8 594,31 euro apmērā  pārējiem izdevumiem (būvgružu utilizācijai,transporta izdevumiem,virsizdevumiem, darba devēja sociālais nodokļa un pievienotās vērtības nodokļa nomaksai).</t>
    </r>
  </si>
  <si>
    <t xml:space="preserve">20 000 euro - jumta un siju remontiem - atbilstoši Valsts Būvniecības kontroles biroja (VBKB) 07.09.2015 atzinumā Nr.50-2.1/2015/178-0107 norādītajam, jāveic jumta remonts (jumta bojājumi, pa kuriem sākoties rudens lietavām, iekļūst ūdens, bojājot jumta pārsegumu (sijas), siltumizolāciju, un radot īssavienojuma un īsslēguma draudus, piekļūstot elektroinstalācijām);
8 927 euro - pirmā korpusa 2. stāva grīdas konstrukciju tehniskai izpētei. Atbilstoši VBKB 07.09.2015 atzinumā Nr.50-2.1/2015/178-0107 norādītajam ēkas 2.stāva grīdas ir kustīgas un nedrošas, līdz ar to nepieciešams veikt ēkas 2.stāva grīdas konstrukciju tehnisko izpēti.  Lai izpildītu VBKB prasību, nepieciešams veikt grīdas atsegumus (demontēt esošo segumu, atsegt konstrukcijas), piesaistīt sertificētu ekspertu atzinuma sniegšanai, uzklāt jaunu segumu demontētā vietā (jo veco nav iespējams uzlikt atpakaļ). Kopējās plānotās izmaksas 8 927 euro apmērā: atsegšana (t.sk. seguma demontāža, jauna grīdas seguma montāža)  6 530 euro; eksperta atlīdzība 2 397 euro. 
16 073 euro - otrā korpusa ieejas mezgla restaurācijai. Atbilstoši VBKB 07.09.2015 atzinumā Nr.50-2.1/2015/178-0108 norādītajam  - jāveic plaisu monitorings (plaisu platuma mērskalas) un ailes rekonstrukcija. Tā kā plaisas veidojušās ilgā laika periodā, ir grūti paredzēt, cik ilgi ieplaisājušie konstrukciju gabali turēsies. Minētās ieejas durvis ikdienā aktīvi tiek lietotas, tas nozīmē, ka ir regulāra vibrācija. No cilvēku veselības un dzīvības apdraudējuma viedokļa šī ir pirmā prioritāte, jo šo ieeju izmanto arī cilvēku ar speciālajām vajadzībām piekļuves ēkā nodrošināšanai.
</t>
  </si>
  <si>
    <r>
      <t>Lai nodrošinātu Valsts ugunsdzēsības un glābšanas dienesta pārbaudes akta Nr.22-8.2/66 pārkāpumu novēršanu.
- 2 924 euro apmērā kāpņu iegādei;
- 2 057euro apmērā kāpņu montāžai un montāžas materiāliem</t>
    </r>
    <r>
      <rPr>
        <b/>
        <sz val="11"/>
        <color indexed="8"/>
        <rFont val="Times New Roman"/>
        <family val="1"/>
        <charset val="186"/>
      </rPr>
      <t xml:space="preserve">. </t>
    </r>
  </si>
  <si>
    <r>
      <t xml:space="preserve">Nepieciešams klientu nodrošināšanai ar ēdināšanas pakalpojumu, kā arī sanitāro normu nodrošināšanai atbilstoši  prasībām.  Atbilstoši 17.02.2015. Pārtikas un veterinārā dienesta pārbaudes protokolam Nr.01-15-01736. 
- 10 498,00 euro apmērā sienu un griestu remontm;
- 2 955,00 euro apmērā grīdas remontam;
- 6 999,00  euro apmērā logu demontāžai un montāžai;
-  14 358,00 euro apmērā  iekšdurvju demontāžai un montāžai, jaunas ugunsdzēsības signalizācijas montāžai, jaunas ventilācijas sistēmas izbūvei;
- 1 174,00 euro apmērā  elektromontāžas darbu nodrošināšanai.
</t>
    </r>
    <r>
      <rPr>
        <sz val="11"/>
        <color rgb="FFFF0000"/>
        <rFont val="Times New Roman"/>
        <family val="1"/>
        <charset val="186"/>
      </rPr>
      <t/>
    </r>
  </si>
  <si>
    <r>
      <t>Klientu drošības nodrošināšanai, teritorijas norobežošanai - filiāles iežogojuma teritorija 6.9 ha. Esošais žogs ir nolietojies, ļoti sliktā stāvoklī, trūkst daudzi žoga posmi, tie nav vienādi (gadu gaitā labojot). Teritorijā ir 2 dīķi, kuriem drošības nolūkos būtu jābūt iežogotiem, taču tagad tie ir brīvi pieejami klientiem un apdraud viņu drošību. Tāpat risku rada apkārtējo māju iedzīvotāji, kuriem ir brīva piekļuve aprūpes centram: zagšanas mēģinājumi, gružu izmešana teritorijā u.c. negatīvi aspekti. Lai nodrošinātu klientu drošību, jo  konstatēti vairāki patvaļīgas prombūtnes gadījumi filiālē, ko varēs novērst vai ierobežot,veicot žogu uzstādīšanu teritorijas iežogošanai. Lai nodrošinātu 03.06.2003. MK noteikumu Nr.291 "Prasības sociālo pakalpojumu sniedzējiem" 29.2 punkta izpildi.
- 33 216,79 euro apmērā žoga paneļu, divviru vārtu, vārtu un citu palīgmateriālu iegādei;
- 9 782,26 euro apmērā, žoga montāžas darbu, transporta pakalpojumu nodrošināšanai.</t>
    </r>
    <r>
      <rPr>
        <b/>
        <sz val="11"/>
        <rFont val="Times New Roman"/>
        <family val="1"/>
        <charset val="186"/>
      </rPr>
      <t xml:space="preserve"> </t>
    </r>
  </si>
  <si>
    <t xml:space="preserve">Lai nodrošinātu tehniski novecojušu ūdens padeves un notekūdeņu kanalizācijas tīklu darbības sakārtošanu, sākotnēji ir nepieciešams veikt tehniskā projekta izstrādi un projekta ekspertīzi. Pēc projekta izstrādes, sadarbībā ar Dobeles novada pašvaldību, tiks risināts jautājums par ūdens un kanalīzacijas tīkla pārbūvi - lietotāju nodalīšanu (pašreiz filiāle sniedz ūdens un kanalizācijas pakalpojumus arī Dobeles novada iedzīvotājiem), atbilstoši lietotāju piekritībai. </t>
  </si>
  <si>
    <t>Finansējuma pieprasījums labklājības nozares neatliekamu infrastruktūras sakārtošanas pasākumu, materiāltehniskā nodrošinājuma un ugunsdrošības prasību nodrošināšanai</t>
  </si>
  <si>
    <t xml:space="preserve">VSAC infrastruktūras sakārtošanas un materiāltehniskā nodrošinājuma  pasākumi </t>
  </si>
  <si>
    <t xml:space="preserve">Lai nodrošinātu 12.12.2000. MK noteikumu Nr.431 ''Higiēnas prasības sociālās aprūpes institūcijām'' prasību izpildi attiecībā uz apkuri un karstā ūdens padevi. Esošais apkures katls ir nolietojies, bojāts izolācijas materiāls, virsmas metāls, aizmugurējā reģistra cauruļu posmi, kuri pastāvīgi jāmetina, līdz ar to nepieciešams veikt pastāvīgus apkures katla remontdarbus. (SIA ,, Kalnjāņi 1 - LV 59202002271  07.08.2015. Katla TKI 400 apsekošanas defektu akts).
- 10 837.97 euro apmērā apkures katla un materiālu  izmaksām;
- 2 662 euro apmērā montāžas, demontāžas darbu, transporta pakalpojuma izdevumu nodrošināšanai. </t>
  </si>
  <si>
    <t>Ministru kabineta rīkojuma projekts  "Par apropriācijas pārdali neatliekamu pasākumu īstenošanai labklājības nozarē"</t>
  </si>
  <si>
    <t>26.10.2015. 14:12</t>
  </si>
  <si>
    <t>26.10.2015. 14:13</t>
  </si>
  <si>
    <t>26.10.2015. 14:14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</si>
</sst>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44">
    <font>
      <sz val="11"/>
      <color theme="1"/>
      <name val="Calibri"/>
      <family val="2"/>
      <charset val="186"/>
      <scheme val="minor"/>
    </font>
    <font>
      <sz val="12"/>
      <color theme="1"/>
      <name val="Times New Roman"/>
      <family val="1"/>
      <charset val="186"/>
    </font>
    <font>
      <sz val="12"/>
      <name val="Times New Roman"/>
      <family val="1"/>
      <charset val="186"/>
    </font>
    <font>
      <b/>
      <sz val="14"/>
      <name val="Times New Roman"/>
      <family val="1"/>
      <charset val="186"/>
    </font>
    <font>
      <sz val="10"/>
      <name val="Times New Roman"/>
      <family val="1"/>
      <charset val="186"/>
    </font>
    <font>
      <b/>
      <sz val="14"/>
      <color theme="1"/>
      <name val="Times New Roman"/>
      <family val="1"/>
      <charset val="186"/>
    </font>
    <font>
      <b/>
      <sz val="12"/>
      <color theme="1"/>
      <name val="Times New Roman"/>
      <family val="1"/>
      <charset val="186"/>
    </font>
    <font>
      <sz val="10"/>
      <name val="Times New Roman"/>
      <family val="1"/>
      <charset val="204"/>
    </font>
    <font>
      <b/>
      <sz val="8"/>
      <color theme="1"/>
      <name val="Times New Roman"/>
      <family val="1"/>
      <charset val="186"/>
    </font>
    <font>
      <sz val="8"/>
      <color rgb="FF000000"/>
      <name val="Times New Roman"/>
      <family val="1"/>
      <charset val="186"/>
    </font>
    <font>
      <sz val="8"/>
      <color theme="1"/>
      <name val="Times New Roman"/>
      <family val="1"/>
      <charset val="186"/>
    </font>
    <font>
      <sz val="11"/>
      <color theme="1"/>
      <name val="Times New Roman"/>
      <family val="1"/>
      <charset val="186"/>
    </font>
    <font>
      <b/>
      <sz val="10"/>
      <color theme="1"/>
      <name val="Times New Roman"/>
      <family val="1"/>
      <charset val="186"/>
    </font>
    <font>
      <sz val="10"/>
      <name val="Arial"/>
      <family val="2"/>
      <charset val="186"/>
    </font>
    <font>
      <sz val="11"/>
      <name val="Times New Roman"/>
      <family val="1"/>
      <charset val="186"/>
    </font>
    <font>
      <sz val="14"/>
      <name val="Times New Roman"/>
      <family val="1"/>
      <charset val="186"/>
    </font>
    <font>
      <i/>
      <sz val="14"/>
      <name val="Times New Roman"/>
      <family val="1"/>
      <charset val="186"/>
    </font>
    <font>
      <sz val="12"/>
      <name val="Times New Roman"/>
      <family val="1"/>
      <charset val="204"/>
    </font>
    <font>
      <sz val="11"/>
      <name val="Times New Roman"/>
      <family val="1"/>
      <charset val="204"/>
    </font>
    <font>
      <b/>
      <sz val="11"/>
      <name val="Times New Roman"/>
      <family val="1"/>
      <charset val="204"/>
    </font>
    <font>
      <sz val="8"/>
      <name val="Times New Roman"/>
      <family val="1"/>
      <charset val="204"/>
    </font>
    <font>
      <b/>
      <sz val="11"/>
      <name val="Times New Roman"/>
      <family val="1"/>
      <charset val="186"/>
    </font>
    <font>
      <b/>
      <sz val="10"/>
      <name val="Times New Roman"/>
      <family val="1"/>
      <charset val="186"/>
    </font>
    <font>
      <sz val="11"/>
      <name val="Arial"/>
      <family val="2"/>
      <charset val="186"/>
    </font>
    <font>
      <sz val="10"/>
      <name val="BaltHelvetica"/>
    </font>
    <font>
      <b/>
      <i/>
      <sz val="11"/>
      <color theme="1"/>
      <name val="Times New Roman"/>
      <family val="1"/>
      <charset val="186"/>
    </font>
    <font>
      <i/>
      <sz val="11"/>
      <color theme="1"/>
      <name val="Times New Roman"/>
      <family val="1"/>
      <charset val="186"/>
    </font>
    <font>
      <b/>
      <i/>
      <sz val="11"/>
      <name val="Times New Roman"/>
      <family val="1"/>
      <charset val="186"/>
    </font>
    <font>
      <sz val="11"/>
      <color indexed="8"/>
      <name val="Times New Roman"/>
      <family val="1"/>
      <charset val="186"/>
    </font>
    <font>
      <b/>
      <sz val="11"/>
      <color theme="1"/>
      <name val="Times New Roman"/>
      <family val="1"/>
      <charset val="186"/>
    </font>
    <font>
      <vertAlign val="superscript"/>
      <sz val="11"/>
      <color indexed="8"/>
      <name val="Times New Roman"/>
      <family val="1"/>
      <charset val="186"/>
    </font>
    <font>
      <vertAlign val="superscript"/>
      <sz val="11"/>
      <color theme="1"/>
      <name val="Times New Roman"/>
      <family val="1"/>
      <charset val="186"/>
    </font>
    <font>
      <u/>
      <sz val="11"/>
      <color theme="1"/>
      <name val="Times New Roman"/>
      <family val="1"/>
      <charset val="186"/>
    </font>
    <font>
      <sz val="10"/>
      <name val="Arial"/>
      <family val="2"/>
      <charset val="186"/>
    </font>
    <font>
      <sz val="11"/>
      <color rgb="FFFF0000"/>
      <name val="Times New Roman"/>
      <family val="1"/>
      <charset val="186"/>
    </font>
    <font>
      <i/>
      <sz val="11"/>
      <name val="Times New Roman"/>
      <family val="1"/>
      <charset val="186"/>
    </font>
    <font>
      <vertAlign val="superscript"/>
      <sz val="11"/>
      <name val="Times New Roman"/>
      <family val="1"/>
      <charset val="186"/>
    </font>
    <font>
      <b/>
      <i/>
      <sz val="14"/>
      <color theme="1"/>
      <name val="Times New Roman"/>
      <family val="1"/>
      <charset val="186"/>
    </font>
    <font>
      <i/>
      <sz val="14"/>
      <color theme="1"/>
      <name val="Times New Roman"/>
      <family val="1"/>
      <charset val="186"/>
    </font>
    <font>
      <sz val="9.5"/>
      <name val="Times New Roman"/>
      <family val="1"/>
      <charset val="186"/>
    </font>
    <font>
      <sz val="9.5"/>
      <color rgb="FFFF0000"/>
      <name val="Times New Roman"/>
      <family val="1"/>
      <charset val="186"/>
    </font>
    <font>
      <vertAlign val="superscript"/>
      <sz val="9.5"/>
      <name val="Times New Roman"/>
      <family val="1"/>
      <charset val="186"/>
    </font>
    <font>
      <sz val="9.5"/>
      <color theme="1"/>
      <name val="Times New Roman"/>
      <family val="1"/>
      <charset val="186"/>
    </font>
    <font>
      <b/>
      <sz val="11"/>
      <color indexed="8"/>
      <name val="Times New Roman"/>
      <family val="1"/>
      <charset val="186"/>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
      <patternFill patternType="solid">
        <fgColor rgb="FFEEECE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44"/>
        <bgColor indexed="64"/>
      </patternFill>
    </fill>
    <fill>
      <patternFill patternType="solid">
        <fgColor indexed="4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8">
    <xf numFmtId="0" fontId="0" fillId="0" borderId="0"/>
    <xf numFmtId="0" fontId="13" fillId="0" borderId="0"/>
    <xf numFmtId="0" fontId="23" fillId="0" borderId="0"/>
    <xf numFmtId="0" fontId="24" fillId="0" borderId="0"/>
    <xf numFmtId="0" fontId="33" fillId="0" borderId="0"/>
    <xf numFmtId="0" fontId="33" fillId="0" borderId="0"/>
    <xf numFmtId="0" fontId="13" fillId="0" borderId="0"/>
    <xf numFmtId="0" fontId="13" fillId="0" borderId="0"/>
  </cellStyleXfs>
  <cellXfs count="242">
    <xf numFmtId="0" fontId="0" fillId="0" borderId="0" xfId="0"/>
    <xf numFmtId="0" fontId="1" fillId="0" borderId="0" xfId="0" applyFont="1"/>
    <xf numFmtId="0" fontId="2" fillId="0" borderId="0" xfId="0" applyFont="1"/>
    <xf numFmtId="0" fontId="4" fillId="0" borderId="0" xfId="0" applyFont="1"/>
    <xf numFmtId="0" fontId="6" fillId="0" borderId="0" xfId="0" applyFont="1" applyAlignment="1">
      <alignment horizontal="left" vertical="center" indent="4"/>
    </xf>
    <xf numFmtId="0" fontId="8" fillId="0" borderId="33" xfId="0" applyFont="1" applyBorder="1" applyAlignment="1">
      <alignment horizontal="center" vertical="center" textRotation="90" wrapText="1"/>
    </xf>
    <xf numFmtId="0" fontId="9" fillId="5" borderId="34" xfId="0" applyFont="1" applyFill="1" applyBorder="1" applyAlignment="1">
      <alignment horizontal="center" vertical="center" wrapText="1"/>
    </xf>
    <xf numFmtId="0" fontId="8" fillId="0" borderId="33" xfId="0" applyFont="1" applyBorder="1" applyAlignment="1">
      <alignment vertical="center" wrapText="1"/>
    </xf>
    <xf numFmtId="0" fontId="10" fillId="5" borderId="33" xfId="0" applyFont="1" applyFill="1" applyBorder="1" applyAlignment="1">
      <alignment horizontal="center" vertical="center"/>
    </xf>
    <xf numFmtId="0" fontId="10" fillId="5" borderId="33"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0" borderId="33" xfId="0" applyFont="1" applyBorder="1" applyAlignment="1">
      <alignment vertical="center" wrapText="1"/>
    </xf>
    <xf numFmtId="0" fontId="10" fillId="0" borderId="33" xfId="0" applyFont="1" applyBorder="1" applyAlignment="1">
      <alignment horizontal="center" vertical="center"/>
    </xf>
    <xf numFmtId="0" fontId="10" fillId="0" borderId="33" xfId="0" applyFont="1" applyBorder="1" applyAlignment="1">
      <alignment horizontal="center" vertical="center" wrapText="1"/>
    </xf>
    <xf numFmtId="0" fontId="11" fillId="6" borderId="34"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1" fillId="0" borderId="0" xfId="0" applyFont="1"/>
    <xf numFmtId="0" fontId="11" fillId="0" borderId="0" xfId="0" applyFont="1" applyAlignment="1">
      <alignment vertical="center"/>
    </xf>
    <xf numFmtId="0" fontId="11" fillId="0" borderId="0" xfId="0" applyFont="1" applyAlignment="1">
      <alignment horizontal="right"/>
    </xf>
    <xf numFmtId="3" fontId="11" fillId="0" borderId="0" xfId="0" applyNumberFormat="1" applyFont="1" applyAlignment="1">
      <alignment vertical="center"/>
    </xf>
    <xf numFmtId="0" fontId="26" fillId="0" borderId="0" xfId="0" applyFont="1" applyAlignment="1">
      <alignment horizontal="right"/>
    </xf>
    <xf numFmtId="0" fontId="25" fillId="12" borderId="25" xfId="0" applyFont="1" applyFill="1" applyBorder="1" applyAlignment="1">
      <alignment vertical="center" wrapText="1"/>
    </xf>
    <xf numFmtId="0" fontId="25" fillId="12" borderId="24" xfId="0" applyFont="1" applyFill="1" applyBorder="1" applyAlignment="1">
      <alignment horizontal="center" vertical="center"/>
    </xf>
    <xf numFmtId="0" fontId="25" fillId="12" borderId="24" xfId="0" applyFont="1" applyFill="1" applyBorder="1" applyAlignment="1">
      <alignment horizontal="center" vertical="center" wrapText="1"/>
    </xf>
    <xf numFmtId="3" fontId="25" fillId="13" borderId="24" xfId="0" applyNumberFormat="1" applyFont="1" applyFill="1" applyBorder="1" applyAlignment="1">
      <alignment horizontal="center" vertical="center"/>
    </xf>
    <xf numFmtId="0" fontId="21" fillId="14" borderId="25" xfId="0" applyFont="1" applyFill="1" applyBorder="1" applyAlignment="1">
      <alignment horizontal="right"/>
    </xf>
    <xf numFmtId="0" fontId="21" fillId="14" borderId="24" xfId="0" applyFont="1" applyFill="1" applyBorder="1" applyAlignment="1">
      <alignment horizontal="right" vertical="center" wrapText="1"/>
    </xf>
    <xf numFmtId="3" fontId="21" fillId="14" borderId="24" xfId="0" applyNumberFormat="1" applyFont="1" applyFill="1" applyBorder="1" applyAlignment="1">
      <alignment horizontal="right" vertical="center"/>
    </xf>
    <xf numFmtId="3" fontId="14" fillId="0" borderId="0" xfId="0" applyNumberFormat="1" applyFont="1" applyAlignment="1">
      <alignment horizontal="right"/>
    </xf>
    <xf numFmtId="0" fontId="14" fillId="0" borderId="0" xfId="0" applyFont="1" applyAlignment="1">
      <alignment horizontal="right"/>
    </xf>
    <xf numFmtId="0" fontId="21" fillId="14" borderId="18" xfId="0" applyFont="1" applyFill="1" applyBorder="1"/>
    <xf numFmtId="0" fontId="21" fillId="14" borderId="2" xfId="0" applyFont="1" applyFill="1" applyBorder="1" applyAlignment="1">
      <alignment vertical="center" wrapText="1"/>
    </xf>
    <xf numFmtId="3" fontId="21" fillId="14" borderId="2" xfId="0" applyNumberFormat="1" applyFont="1" applyFill="1" applyBorder="1" applyAlignment="1">
      <alignment vertical="center"/>
    </xf>
    <xf numFmtId="3" fontId="21" fillId="14" borderId="2" xfId="0" applyNumberFormat="1" applyFont="1" applyFill="1" applyBorder="1"/>
    <xf numFmtId="0" fontId="14" fillId="0" borderId="0" xfId="0" applyFont="1"/>
    <xf numFmtId="3" fontId="21" fillId="15" borderId="24" xfId="0" applyNumberFormat="1" applyFont="1" applyFill="1" applyBorder="1" applyAlignment="1">
      <alignment vertical="center"/>
    </xf>
    <xf numFmtId="0" fontId="26" fillId="0" borderId="0" xfId="0" applyFont="1"/>
    <xf numFmtId="3" fontId="14" fillId="2" borderId="1" xfId="0" applyNumberFormat="1" applyFont="1" applyFill="1" applyBorder="1" applyAlignment="1">
      <alignment vertical="center"/>
    </xf>
    <xf numFmtId="3" fontId="14" fillId="2" borderId="1" xfId="0" applyNumberFormat="1" applyFont="1" applyFill="1" applyBorder="1" applyAlignment="1">
      <alignment wrapText="1"/>
    </xf>
    <xf numFmtId="0" fontId="14" fillId="2" borderId="15" xfId="0" applyFont="1" applyFill="1" applyBorder="1" applyAlignment="1">
      <alignment vertical="center"/>
    </xf>
    <xf numFmtId="0" fontId="14" fillId="2" borderId="5" xfId="0" applyFont="1" applyFill="1" applyBorder="1" applyAlignment="1">
      <alignment vertical="center"/>
    </xf>
    <xf numFmtId="3" fontId="14" fillId="2" borderId="5" xfId="0" applyNumberFormat="1" applyFont="1" applyFill="1" applyBorder="1" applyAlignment="1">
      <alignment vertical="center"/>
    </xf>
    <xf numFmtId="3" fontId="14" fillId="2" borderId="5" xfId="0" applyNumberFormat="1" applyFont="1" applyFill="1" applyBorder="1" applyAlignment="1">
      <alignment wrapText="1"/>
    </xf>
    <xf numFmtId="0" fontId="11" fillId="3" borderId="13" xfId="0" applyFont="1" applyFill="1" applyBorder="1" applyAlignment="1"/>
    <xf numFmtId="0" fontId="11" fillId="3" borderId="1" xfId="0" applyFont="1" applyFill="1" applyBorder="1" applyAlignment="1">
      <alignment vertical="center"/>
    </xf>
    <xf numFmtId="3" fontId="11" fillId="3" borderId="1" xfId="0" applyNumberFormat="1" applyFont="1" applyFill="1" applyBorder="1" applyAlignment="1">
      <alignment vertical="center"/>
    </xf>
    <xf numFmtId="3" fontId="11" fillId="3" borderId="1" xfId="0" applyNumberFormat="1" applyFont="1" applyFill="1" applyBorder="1" applyAlignment="1"/>
    <xf numFmtId="3" fontId="11" fillId="0" borderId="0" xfId="0" applyNumberFormat="1" applyFont="1"/>
    <xf numFmtId="0" fontId="26" fillId="16" borderId="13" xfId="0" applyFont="1" applyFill="1" applyBorder="1"/>
    <xf numFmtId="0" fontId="26" fillId="16" borderId="1" xfId="0" applyFont="1" applyFill="1" applyBorder="1" applyAlignment="1">
      <alignment vertical="center"/>
    </xf>
    <xf numFmtId="3" fontId="25" fillId="16" borderId="1" xfId="0" applyNumberFormat="1" applyFont="1" applyFill="1" applyBorder="1" applyAlignment="1">
      <alignment vertical="center"/>
    </xf>
    <xf numFmtId="3" fontId="11" fillId="16" borderId="1" xfId="0" applyNumberFormat="1" applyFont="1" applyFill="1" applyBorder="1"/>
    <xf numFmtId="0" fontId="11" fillId="0" borderId="0" xfId="0" applyFont="1" applyFill="1"/>
    <xf numFmtId="3" fontId="11" fillId="0" borderId="1" xfId="0" applyNumberFormat="1" applyFont="1" applyFill="1" applyBorder="1" applyAlignment="1">
      <alignment vertical="center"/>
    </xf>
    <xf numFmtId="3" fontId="11" fillId="0" borderId="1" xfId="0" applyNumberFormat="1" applyFont="1" applyBorder="1" applyAlignment="1">
      <alignment wrapText="1"/>
    </xf>
    <xf numFmtId="3" fontId="27" fillId="16" borderId="1" xfId="0" applyNumberFormat="1" applyFont="1" applyFill="1" applyBorder="1" applyAlignment="1">
      <alignment vertical="center"/>
    </xf>
    <xf numFmtId="3" fontId="28" fillId="0" borderId="1" xfId="0" applyNumberFormat="1" applyFont="1" applyFill="1" applyBorder="1" applyAlignment="1">
      <alignment wrapText="1"/>
    </xf>
    <xf numFmtId="0" fontId="21" fillId="14" borderId="13" xfId="0" applyFont="1" applyFill="1" applyBorder="1"/>
    <xf numFmtId="0" fontId="21" fillId="14" borderId="1" xfId="0" applyFont="1" applyFill="1" applyBorder="1" applyAlignment="1">
      <alignment vertical="center" wrapText="1"/>
    </xf>
    <xf numFmtId="3" fontId="21" fillId="14" borderId="1" xfId="0" applyNumberFormat="1" applyFont="1" applyFill="1" applyBorder="1" applyAlignment="1">
      <alignment vertical="center"/>
    </xf>
    <xf numFmtId="3" fontId="21" fillId="14" borderId="1" xfId="0" applyNumberFormat="1" applyFont="1" applyFill="1" applyBorder="1"/>
    <xf numFmtId="0" fontId="29" fillId="3" borderId="13" xfId="0" applyFont="1" applyFill="1" applyBorder="1" applyAlignment="1"/>
    <xf numFmtId="0" fontId="29" fillId="3" borderId="4" xfId="0" applyFont="1" applyFill="1" applyBorder="1" applyAlignment="1">
      <alignment horizontal="center" vertical="center"/>
    </xf>
    <xf numFmtId="3" fontId="29" fillId="3" borderId="1" xfId="0" applyNumberFormat="1" applyFont="1" applyFill="1" applyBorder="1" applyAlignment="1">
      <alignment vertical="center"/>
    </xf>
    <xf numFmtId="3" fontId="29" fillId="3" borderId="1" xfId="0" applyNumberFormat="1" applyFont="1" applyFill="1" applyBorder="1" applyAlignment="1"/>
    <xf numFmtId="0" fontId="26" fillId="16" borderId="4" xfId="0" applyFont="1" applyFill="1" applyBorder="1" applyAlignment="1">
      <alignment horizontal="center" vertical="center"/>
    </xf>
    <xf numFmtId="3" fontId="11" fillId="0" borderId="1" xfId="0" applyNumberFormat="1" applyFont="1" applyBorder="1" applyAlignment="1">
      <alignment vertical="center"/>
    </xf>
    <xf numFmtId="3" fontId="14" fillId="0" borderId="1" xfId="0" applyNumberFormat="1" applyFont="1" applyFill="1" applyBorder="1" applyAlignment="1">
      <alignment wrapText="1"/>
    </xf>
    <xf numFmtId="3" fontId="11" fillId="2" borderId="1" xfId="0" applyNumberFormat="1" applyFont="1" applyFill="1" applyBorder="1" applyAlignment="1">
      <alignment vertical="center"/>
    </xf>
    <xf numFmtId="0" fontId="26" fillId="16" borderId="4" xfId="0" applyFont="1" applyFill="1" applyBorder="1" applyAlignment="1">
      <alignment horizontal="center"/>
    </xf>
    <xf numFmtId="3" fontId="14" fillId="0" borderId="1" xfId="0" applyNumberFormat="1" applyFont="1" applyFill="1" applyBorder="1" applyAlignment="1">
      <alignment vertical="center"/>
    </xf>
    <xf numFmtId="0" fontId="29" fillId="3" borderId="4" xfId="0" applyFont="1" applyFill="1" applyBorder="1" applyAlignment="1">
      <alignment horizontal="center"/>
    </xf>
    <xf numFmtId="3" fontId="11" fillId="0" borderId="1" xfId="0" applyNumberFormat="1" applyFont="1" applyFill="1" applyBorder="1" applyAlignment="1">
      <alignment wrapText="1"/>
    </xf>
    <xf numFmtId="3" fontId="14" fillId="4" borderId="1" xfId="0" applyNumberFormat="1" applyFont="1" applyFill="1" applyBorder="1" applyAlignment="1">
      <alignment wrapText="1"/>
    </xf>
    <xf numFmtId="3" fontId="11" fillId="0" borderId="5" xfId="0" applyNumberFormat="1" applyFont="1" applyBorder="1" applyAlignment="1">
      <alignment vertical="center"/>
    </xf>
    <xf numFmtId="3" fontId="14" fillId="0" borderId="5" xfId="0" applyNumberFormat="1" applyFont="1" applyFill="1" applyBorder="1" applyAlignment="1">
      <alignment vertical="top" wrapText="1"/>
    </xf>
    <xf numFmtId="3" fontId="14" fillId="0" borderId="1" xfId="0" applyNumberFormat="1" applyFont="1" applyBorder="1" applyAlignment="1">
      <alignment wrapText="1"/>
    </xf>
    <xf numFmtId="0" fontId="7" fillId="0" borderId="0" xfId="6" applyFont="1" applyAlignment="1">
      <alignment horizontal="center" vertical="top"/>
    </xf>
    <xf numFmtId="0" fontId="7" fillId="0" borderId="0" xfId="6" applyFont="1"/>
    <xf numFmtId="0" fontId="15" fillId="0" borderId="0" xfId="7" applyFont="1"/>
    <xf numFmtId="4" fontId="2" fillId="0" borderId="0" xfId="6" applyNumberFormat="1" applyFont="1" applyAlignment="1"/>
    <xf numFmtId="0" fontId="3" fillId="0" borderId="0" xfId="6" applyFont="1" applyAlignment="1">
      <alignment horizontal="center" wrapText="1"/>
    </xf>
    <xf numFmtId="0" fontId="16" fillId="0" borderId="0" xfId="6" applyFont="1" applyAlignment="1">
      <alignment horizontal="right" wrapText="1"/>
    </xf>
    <xf numFmtId="0" fontId="17" fillId="0" borderId="0" xfId="6" applyFont="1" applyAlignment="1">
      <alignment horizontal="center" vertical="top"/>
    </xf>
    <xf numFmtId="0" fontId="18" fillId="0" borderId="36" xfId="6" applyFont="1" applyBorder="1" applyAlignment="1">
      <alignment horizontal="center" vertical="top"/>
    </xf>
    <xf numFmtId="0" fontId="19" fillId="0" borderId="28" xfId="6" applyFont="1" applyBorder="1" applyAlignment="1">
      <alignment wrapText="1"/>
    </xf>
    <xf numFmtId="0" fontId="18" fillId="0" borderId="10" xfId="6" applyFont="1" applyBorder="1"/>
    <xf numFmtId="0" fontId="18" fillId="0" borderId="11" xfId="6" applyFont="1" applyBorder="1"/>
    <xf numFmtId="0" fontId="18" fillId="0" borderId="12" xfId="6" applyFont="1" applyBorder="1"/>
    <xf numFmtId="0" fontId="18" fillId="8" borderId="12" xfId="6" applyFont="1" applyFill="1" applyBorder="1" applyAlignment="1">
      <alignment horizontal="center"/>
    </xf>
    <xf numFmtId="0" fontId="18" fillId="0" borderId="37" xfId="6" applyFont="1" applyBorder="1" applyAlignment="1">
      <alignment horizontal="center" vertical="center" wrapText="1"/>
    </xf>
    <xf numFmtId="0" fontId="19" fillId="0" borderId="7" xfId="6" applyFont="1" applyBorder="1" applyAlignment="1">
      <alignment horizontal="center" vertical="center" wrapText="1"/>
    </xf>
    <xf numFmtId="0" fontId="18" fillId="0" borderId="13" xfId="6" applyFont="1" applyFill="1" applyBorder="1" applyAlignment="1">
      <alignment horizontal="center" vertical="center" textRotation="90" wrapText="1"/>
    </xf>
    <xf numFmtId="0" fontId="18" fillId="0" borderId="1" xfId="6" applyFont="1" applyFill="1" applyBorder="1" applyAlignment="1">
      <alignment horizontal="center" vertical="center" textRotation="90" wrapText="1"/>
    </xf>
    <xf numFmtId="0" fontId="18" fillId="0" borderId="14" xfId="6" applyFont="1" applyFill="1" applyBorder="1" applyAlignment="1">
      <alignment horizontal="center" vertical="center" textRotation="90" wrapText="1"/>
    </xf>
    <xf numFmtId="0" fontId="18" fillId="9" borderId="13" xfId="6" applyFont="1" applyFill="1" applyBorder="1" applyAlignment="1">
      <alignment horizontal="center" vertical="center" textRotation="90" wrapText="1"/>
    </xf>
    <xf numFmtId="0" fontId="18" fillId="9" borderId="1" xfId="6" applyFont="1" applyFill="1" applyBorder="1" applyAlignment="1">
      <alignment horizontal="center" vertical="center" textRotation="90" wrapText="1"/>
    </xf>
    <xf numFmtId="0" fontId="18" fillId="9" borderId="1" xfId="6" applyFont="1" applyFill="1" applyBorder="1" applyAlignment="1">
      <alignment horizontal="center" vertical="center" wrapText="1"/>
    </xf>
    <xf numFmtId="0" fontId="18" fillId="9" borderId="3" xfId="6" applyFont="1" applyFill="1" applyBorder="1" applyAlignment="1">
      <alignment horizontal="center" vertical="center" wrapText="1"/>
    </xf>
    <xf numFmtId="0" fontId="18" fillId="9" borderId="14" xfId="6" applyFont="1" applyFill="1" applyBorder="1" applyAlignment="1">
      <alignment horizontal="center" vertical="center" textRotation="90" wrapText="1"/>
    </xf>
    <xf numFmtId="0" fontId="18" fillId="10" borderId="38" xfId="6" applyFont="1" applyFill="1" applyBorder="1" applyAlignment="1">
      <alignment horizontal="center" vertical="center" wrapText="1"/>
    </xf>
    <xf numFmtId="0" fontId="7" fillId="0" borderId="0" xfId="6" applyFont="1" applyAlignment="1">
      <alignment horizontal="center" vertical="center"/>
    </xf>
    <xf numFmtId="0" fontId="20" fillId="0" borderId="39" xfId="6" applyFont="1" applyBorder="1" applyAlignment="1">
      <alignment horizontal="center" vertical="top" wrapText="1"/>
    </xf>
    <xf numFmtId="0" fontId="20" fillId="0" borderId="40" xfId="6" applyFont="1" applyBorder="1" applyAlignment="1">
      <alignment horizontal="center" vertical="center" wrapText="1"/>
    </xf>
    <xf numFmtId="0" fontId="20" fillId="0" borderId="19" xfId="6" applyFont="1" applyFill="1" applyBorder="1" applyAlignment="1">
      <alignment horizontal="center" vertical="center" wrapText="1"/>
    </xf>
    <xf numFmtId="0" fontId="20" fillId="0" borderId="20" xfId="6" applyFont="1" applyFill="1" applyBorder="1" applyAlignment="1">
      <alignment horizontal="center" vertical="center" wrapText="1"/>
    </xf>
    <xf numFmtId="0" fontId="20" fillId="0" borderId="21" xfId="6" applyFont="1" applyFill="1" applyBorder="1" applyAlignment="1">
      <alignment horizontal="center" vertical="center" wrapText="1"/>
    </xf>
    <xf numFmtId="0" fontId="20" fillId="9" borderId="19" xfId="6" applyFont="1" applyFill="1" applyBorder="1" applyAlignment="1">
      <alignment horizontal="center" vertical="center" wrapText="1"/>
    </xf>
    <xf numFmtId="0" fontId="20" fillId="9" borderId="20" xfId="6" applyFont="1" applyFill="1" applyBorder="1" applyAlignment="1">
      <alignment horizontal="center" vertical="center" wrapText="1"/>
    </xf>
    <xf numFmtId="0" fontId="20" fillId="9" borderId="26" xfId="6" applyFont="1" applyFill="1" applyBorder="1" applyAlignment="1">
      <alignment horizontal="center" vertical="center" wrapText="1"/>
    </xf>
    <xf numFmtId="0" fontId="20" fillId="9" borderId="21" xfId="6" applyFont="1" applyFill="1" applyBorder="1" applyAlignment="1">
      <alignment horizontal="center" vertical="center" wrapText="1"/>
    </xf>
    <xf numFmtId="0" fontId="20" fillId="10" borderId="41" xfId="6" applyFont="1" applyFill="1" applyBorder="1" applyAlignment="1">
      <alignment horizontal="center" vertical="center" wrapText="1"/>
    </xf>
    <xf numFmtId="0" fontId="20" fillId="0" borderId="0" xfId="6" applyFont="1" applyAlignment="1">
      <alignment horizontal="center" vertical="center"/>
    </xf>
    <xf numFmtId="0" fontId="18" fillId="0" borderId="42" xfId="6" applyNumberFormat="1" applyFont="1" applyBorder="1" applyAlignment="1">
      <alignment horizontal="center" vertical="top"/>
    </xf>
    <xf numFmtId="0" fontId="7" fillId="0" borderId="1" xfId="6" applyFont="1" applyBorder="1" applyAlignment="1">
      <alignment wrapText="1"/>
    </xf>
    <xf numFmtId="0" fontId="7" fillId="0" borderId="1" xfId="6" applyFont="1" applyBorder="1" applyAlignment="1">
      <alignment horizontal="center" vertical="center"/>
    </xf>
    <xf numFmtId="4" fontId="7" fillId="0" borderId="16" xfId="6" applyNumberFormat="1" applyFont="1" applyBorder="1" applyAlignment="1">
      <alignment horizontal="center" vertical="center"/>
    </xf>
    <xf numFmtId="3" fontId="7" fillId="0" borderId="6" xfId="6" applyNumberFormat="1" applyFont="1" applyBorder="1" applyAlignment="1">
      <alignment horizontal="center" vertical="center"/>
    </xf>
    <xf numFmtId="4" fontId="7" fillId="0" borderId="6" xfId="6" applyNumberFormat="1" applyFont="1" applyBorder="1" applyAlignment="1">
      <alignment horizontal="center" vertical="center"/>
    </xf>
    <xf numFmtId="164" fontId="7" fillId="0" borderId="8" xfId="6" applyNumberFormat="1" applyFont="1" applyBorder="1" applyAlignment="1">
      <alignment horizontal="center" vertical="center"/>
    </xf>
    <xf numFmtId="4" fontId="7" fillId="0" borderId="8" xfId="6" applyNumberFormat="1" applyFont="1" applyBorder="1" applyAlignment="1">
      <alignment horizontal="center" vertical="center"/>
    </xf>
    <xf numFmtId="3" fontId="7" fillId="0" borderId="17" xfId="6" applyNumberFormat="1" applyFont="1" applyBorder="1" applyAlignment="1">
      <alignment horizontal="center" vertical="center"/>
    </xf>
    <xf numFmtId="0" fontId="18" fillId="0" borderId="37" xfId="6" applyNumberFormat="1" applyFont="1" applyBorder="1" applyAlignment="1">
      <alignment horizontal="center" vertical="top"/>
    </xf>
    <xf numFmtId="0" fontId="7" fillId="2" borderId="1" xfId="6" applyFont="1" applyFill="1" applyBorder="1" applyAlignment="1">
      <alignment wrapText="1"/>
    </xf>
    <xf numFmtId="0" fontId="7" fillId="0" borderId="1" xfId="6" applyFont="1" applyFill="1" applyBorder="1" applyAlignment="1">
      <alignment horizontal="center" vertical="center"/>
    </xf>
    <xf numFmtId="4" fontId="7" fillId="0" borderId="13" xfId="6" applyNumberFormat="1" applyFont="1" applyBorder="1" applyAlignment="1">
      <alignment horizontal="center" vertical="center"/>
    </xf>
    <xf numFmtId="3" fontId="7" fillId="0" borderId="1" xfId="6" applyNumberFormat="1" applyFont="1" applyBorder="1" applyAlignment="1">
      <alignment horizontal="center" vertical="center"/>
    </xf>
    <xf numFmtId="4" fontId="7" fillId="0" borderId="13" xfId="6" applyNumberFormat="1" applyFont="1" applyFill="1" applyBorder="1" applyAlignment="1">
      <alignment horizontal="center" vertical="center"/>
    </xf>
    <xf numFmtId="3" fontId="7" fillId="0" borderId="1" xfId="6" applyNumberFormat="1" applyFont="1" applyFill="1" applyBorder="1" applyAlignment="1">
      <alignment horizontal="center" vertical="center"/>
    </xf>
    <xf numFmtId="0" fontId="7" fillId="4" borderId="1" xfId="6" applyFont="1" applyFill="1" applyBorder="1" applyAlignment="1">
      <alignment wrapText="1"/>
    </xf>
    <xf numFmtId="165" fontId="7" fillId="0" borderId="8" xfId="6" applyNumberFormat="1" applyFont="1" applyBorder="1" applyAlignment="1">
      <alignment horizontal="center" vertical="center"/>
    </xf>
    <xf numFmtId="0" fontId="21" fillId="11" borderId="37" xfId="6" applyFont="1" applyFill="1" applyBorder="1" applyAlignment="1">
      <alignment horizontal="center" vertical="top"/>
    </xf>
    <xf numFmtId="0" fontId="21" fillId="11" borderId="7" xfId="6" applyFont="1" applyFill="1" applyBorder="1" applyAlignment="1">
      <alignment vertical="top" wrapText="1"/>
    </xf>
    <xf numFmtId="3" fontId="22" fillId="11" borderId="13" xfId="6" applyNumberFormat="1" applyFont="1" applyFill="1" applyBorder="1" applyAlignment="1">
      <alignment horizontal="center" vertical="center"/>
    </xf>
    <xf numFmtId="4" fontId="22" fillId="11" borderId="1" xfId="6" applyNumberFormat="1" applyFont="1" applyFill="1" applyBorder="1" applyAlignment="1">
      <alignment horizontal="center" vertical="center"/>
    </xf>
    <xf numFmtId="4" fontId="22" fillId="11" borderId="14" xfId="6" applyNumberFormat="1" applyFont="1" applyFill="1" applyBorder="1" applyAlignment="1">
      <alignment horizontal="center" vertical="center"/>
    </xf>
    <xf numFmtId="4" fontId="22" fillId="11" borderId="13" xfId="6" applyNumberFormat="1" applyFont="1" applyFill="1" applyBorder="1" applyAlignment="1">
      <alignment horizontal="center" vertical="center"/>
    </xf>
    <xf numFmtId="3" fontId="22" fillId="11" borderId="1" xfId="6" applyNumberFormat="1" applyFont="1" applyFill="1" applyBorder="1" applyAlignment="1">
      <alignment horizontal="center" vertical="center"/>
    </xf>
    <xf numFmtId="3" fontId="22" fillId="11" borderId="38" xfId="6" applyNumberFormat="1" applyFont="1" applyFill="1" applyBorder="1" applyAlignment="1">
      <alignment horizontal="center" vertical="center"/>
    </xf>
    <xf numFmtId="0" fontId="4" fillId="0" borderId="0" xfId="6" applyFont="1" applyBorder="1" applyAlignment="1">
      <alignment horizontal="center" vertical="center"/>
    </xf>
    <xf numFmtId="0" fontId="1" fillId="0" borderId="0" xfId="6" applyFont="1"/>
    <xf numFmtId="0" fontId="4" fillId="0" borderId="0" xfId="6" applyFont="1" applyFill="1" applyBorder="1" applyAlignment="1">
      <alignment horizontal="center" vertical="center"/>
    </xf>
    <xf numFmtId="0" fontId="13" fillId="0" borderId="0" xfId="6"/>
    <xf numFmtId="0" fontId="4" fillId="0" borderId="0" xfId="6" applyFont="1"/>
    <xf numFmtId="0" fontId="2" fillId="0" borderId="0" xfId="6" applyFont="1"/>
    <xf numFmtId="0" fontId="11" fillId="0" borderId="1"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17" borderId="1" xfId="0" applyFont="1" applyFill="1" applyBorder="1"/>
    <xf numFmtId="0" fontId="37" fillId="17" borderId="1" xfId="0" applyFont="1" applyFill="1" applyBorder="1" applyAlignment="1">
      <alignment horizontal="left" vertical="center"/>
    </xf>
    <xf numFmtId="0" fontId="11" fillId="17" borderId="1" xfId="0" applyFont="1" applyFill="1" applyBorder="1" applyAlignment="1">
      <alignment horizontal="center" vertical="center"/>
    </xf>
    <xf numFmtId="0" fontId="38" fillId="17" borderId="1" xfId="0" applyFont="1" applyFill="1" applyBorder="1" applyAlignment="1">
      <alignment horizontal="right" vertical="center"/>
    </xf>
    <xf numFmtId="4" fontId="11" fillId="0" borderId="0" xfId="0" applyNumberFormat="1" applyFont="1"/>
    <xf numFmtId="0" fontId="29" fillId="17" borderId="1" xfId="0" applyFont="1" applyFill="1" applyBorder="1"/>
    <xf numFmtId="0" fontId="37" fillId="17" borderId="1" xfId="0" applyFont="1" applyFill="1" applyBorder="1" applyAlignment="1">
      <alignment horizontal="right" vertical="center"/>
    </xf>
    <xf numFmtId="0" fontId="29" fillId="3" borderId="1" xfId="0" applyFont="1" applyFill="1" applyBorder="1" applyAlignment="1"/>
    <xf numFmtId="0" fontId="26" fillId="16" borderId="1" xfId="0" applyFont="1" applyFill="1" applyBorder="1"/>
    <xf numFmtId="0" fontId="11" fillId="16" borderId="1" xfId="0" applyFont="1" applyFill="1" applyBorder="1"/>
    <xf numFmtId="0" fontId="29" fillId="0" borderId="1" xfId="0" applyFont="1" applyBorder="1" applyAlignment="1">
      <alignment horizontal="justify" vertical="top" wrapText="1"/>
    </xf>
    <xf numFmtId="0" fontId="39" fillId="2" borderId="1" xfId="0" applyFont="1" applyFill="1" applyBorder="1" applyAlignment="1">
      <alignment vertical="center" wrapText="1"/>
    </xf>
    <xf numFmtId="0" fontId="34" fillId="0" borderId="9" xfId="0" applyFont="1" applyBorder="1" applyAlignment="1">
      <alignment wrapText="1"/>
    </xf>
    <xf numFmtId="0" fontId="34" fillId="0" borderId="0" xfId="0" applyFont="1" applyAlignment="1">
      <alignment wrapText="1"/>
    </xf>
    <xf numFmtId="0" fontId="11" fillId="16" borderId="1" xfId="0" applyFont="1" applyFill="1" applyBorder="1" applyAlignment="1">
      <alignment wrapText="1"/>
    </xf>
    <xf numFmtId="0" fontId="26" fillId="0" borderId="1" xfId="0" applyFont="1" applyFill="1" applyBorder="1"/>
    <xf numFmtId="0" fontId="42" fillId="0" borderId="1" xfId="0" applyFont="1" applyFill="1" applyBorder="1" applyAlignment="1">
      <alignment wrapText="1"/>
    </xf>
    <xf numFmtId="3" fontId="11" fillId="0" borderId="0" xfId="0" applyNumberFormat="1" applyFont="1" applyAlignment="1">
      <alignment horizontal="right" vertical="center"/>
    </xf>
    <xf numFmtId="3" fontId="11" fillId="0" borderId="0" xfId="0" applyNumberFormat="1" applyFont="1" applyAlignment="1">
      <alignment vertical="top" wrapText="1"/>
    </xf>
    <xf numFmtId="3" fontId="11" fillId="0" borderId="0" xfId="0" applyNumberFormat="1" applyFont="1" applyAlignment="1">
      <alignment horizontal="right" vertical="top" wrapText="1"/>
    </xf>
    <xf numFmtId="3" fontId="3" fillId="17" borderId="1" xfId="0" applyNumberFormat="1" applyFont="1" applyFill="1" applyBorder="1" applyAlignment="1">
      <alignment horizontal="center" vertical="center" wrapText="1"/>
    </xf>
    <xf numFmtId="3" fontId="5" fillId="17" borderId="1" xfId="0" applyNumberFormat="1" applyFont="1" applyFill="1" applyBorder="1" applyAlignment="1">
      <alignment horizontal="center" vertical="center" wrapText="1"/>
    </xf>
    <xf numFmtId="3" fontId="25" fillId="16" borderId="1" xfId="0" applyNumberFormat="1" applyFont="1" applyFill="1" applyBorder="1"/>
    <xf numFmtId="3" fontId="11" fillId="0" borderId="1" xfId="0" applyNumberFormat="1" applyFont="1" applyFill="1" applyBorder="1"/>
    <xf numFmtId="3" fontId="25" fillId="0" borderId="1" xfId="0" applyNumberFormat="1" applyFont="1" applyFill="1" applyBorder="1"/>
    <xf numFmtId="0" fontId="14" fillId="2" borderId="5" xfId="0" applyFont="1" applyFill="1" applyBorder="1" applyAlignment="1">
      <alignment vertical="center" wrapText="1"/>
    </xf>
    <xf numFmtId="0" fontId="11" fillId="3" borderId="16" xfId="0" applyFont="1" applyFill="1" applyBorder="1" applyAlignment="1"/>
    <xf numFmtId="0" fontId="11" fillId="3" borderId="6" xfId="0" applyFont="1" applyFill="1" applyBorder="1" applyAlignment="1">
      <alignment vertical="center"/>
    </xf>
    <xf numFmtId="3" fontId="11" fillId="3" borderId="6" xfId="0" applyNumberFormat="1" applyFont="1" applyFill="1" applyBorder="1" applyAlignment="1">
      <alignment vertical="center"/>
    </xf>
    <xf numFmtId="3" fontId="11" fillId="3" borderId="6" xfId="0" applyNumberFormat="1" applyFont="1" applyFill="1" applyBorder="1" applyAlignment="1"/>
    <xf numFmtId="0" fontId="14" fillId="14" borderId="25" xfId="0" applyFont="1" applyFill="1" applyBorder="1" applyAlignment="1">
      <alignment vertical="center"/>
    </xf>
    <xf numFmtId="0" fontId="14" fillId="14" borderId="24" xfId="0" applyFont="1" applyFill="1" applyBorder="1" applyAlignment="1">
      <alignment vertical="center"/>
    </xf>
    <xf numFmtId="0" fontId="21" fillId="14" borderId="24" xfId="0" applyFont="1" applyFill="1" applyBorder="1" applyAlignment="1">
      <alignment horizontal="justify" vertical="top" wrapText="1"/>
    </xf>
    <xf numFmtId="3" fontId="21" fillId="14" borderId="24" xfId="0" applyNumberFormat="1" applyFont="1" applyFill="1" applyBorder="1" applyAlignment="1">
      <alignment vertical="center"/>
    </xf>
    <xf numFmtId="3" fontId="21" fillId="14" borderId="27" xfId="0" applyNumberFormat="1" applyFont="1" applyFill="1" applyBorder="1" applyAlignment="1">
      <alignment vertical="center"/>
    </xf>
    <xf numFmtId="0" fontId="14" fillId="2" borderId="16" xfId="0" applyFont="1" applyFill="1" applyBorder="1" applyAlignment="1">
      <alignment vertical="center"/>
    </xf>
    <xf numFmtId="0" fontId="14" fillId="2" borderId="6" xfId="0" applyFont="1" applyFill="1" applyBorder="1" applyAlignment="1">
      <alignment vertical="center"/>
    </xf>
    <xf numFmtId="3" fontId="14" fillId="2" borderId="6" xfId="0" applyNumberFormat="1" applyFont="1" applyFill="1" applyBorder="1" applyAlignment="1">
      <alignment vertical="center"/>
    </xf>
    <xf numFmtId="3" fontId="14" fillId="2" borderId="6" xfId="0" applyNumberFormat="1" applyFont="1" applyFill="1" applyBorder="1" applyAlignment="1">
      <alignment wrapText="1"/>
    </xf>
    <xf numFmtId="0" fontId="21" fillId="15" borderId="25" xfId="0" applyFont="1" applyFill="1" applyBorder="1" applyAlignment="1"/>
    <xf numFmtId="0" fontId="21" fillId="15" borderId="24" xfId="0" applyFont="1" applyFill="1" applyBorder="1" applyAlignment="1"/>
    <xf numFmtId="0" fontId="21" fillId="15" borderId="24" xfId="0" applyFont="1" applyFill="1" applyBorder="1" applyAlignment="1">
      <alignment horizontal="justify" vertical="top" wrapText="1"/>
    </xf>
    <xf numFmtId="3" fontId="21" fillId="15" borderId="27" xfId="0" applyNumberFormat="1" applyFont="1" applyFill="1" applyBorder="1" applyAlignment="1">
      <alignment vertical="center"/>
    </xf>
    <xf numFmtId="0" fontId="14" fillId="2" borderId="18" xfId="0" applyFont="1" applyFill="1" applyBorder="1" applyAlignment="1">
      <alignment vertical="center"/>
    </xf>
    <xf numFmtId="0" fontId="14" fillId="2" borderId="2" xfId="0" applyFont="1" applyFill="1" applyBorder="1" applyAlignment="1">
      <alignment vertical="center"/>
    </xf>
    <xf numFmtId="3" fontId="14" fillId="2" borderId="2" xfId="0" applyNumberFormat="1" applyFont="1" applyFill="1" applyBorder="1" applyAlignment="1">
      <alignment wrapText="1"/>
    </xf>
    <xf numFmtId="0" fontId="25" fillId="3" borderId="45" xfId="0" applyFont="1" applyFill="1" applyBorder="1"/>
    <xf numFmtId="0" fontId="25" fillId="3" borderId="46" xfId="0" applyFont="1" applyFill="1" applyBorder="1" applyAlignment="1">
      <alignment horizontal="left" vertical="center"/>
    </xf>
    <xf numFmtId="3" fontId="25" fillId="3" borderId="46" xfId="0" applyNumberFormat="1" applyFont="1" applyFill="1" applyBorder="1" applyAlignment="1">
      <alignment vertical="center"/>
    </xf>
    <xf numFmtId="3" fontId="25" fillId="3" borderId="46" xfId="0" applyNumberFormat="1" applyFont="1" applyFill="1" applyBorder="1"/>
    <xf numFmtId="3" fontId="14" fillId="2" borderId="2" xfId="0" applyNumberFormat="1" applyFont="1" applyFill="1" applyBorder="1" applyAlignment="1">
      <alignment vertical="center"/>
    </xf>
    <xf numFmtId="0" fontId="11" fillId="17" borderId="1" xfId="0" applyFont="1" applyFill="1" applyBorder="1" applyAlignment="1">
      <alignment horizontal="center" vertical="center" wrapText="1"/>
    </xf>
    <xf numFmtId="0" fontId="34" fillId="0" borderId="0" xfId="0" applyFont="1"/>
    <xf numFmtId="0" fontId="2" fillId="0" borderId="0" xfId="7" applyFont="1" applyAlignment="1">
      <alignment horizontal="right"/>
    </xf>
    <xf numFmtId="0" fontId="4" fillId="0" borderId="0" xfId="7" applyFont="1" applyAlignment="1">
      <alignment horizontal="right" vertical="top" wrapText="1"/>
    </xf>
    <xf numFmtId="0" fontId="3" fillId="0" borderId="0" xfId="6" applyFont="1" applyAlignment="1">
      <alignment horizontal="center" wrapText="1"/>
    </xf>
    <xf numFmtId="0" fontId="18" fillId="7" borderId="10" xfId="6" applyFont="1" applyFill="1" applyBorder="1" applyAlignment="1">
      <alignment horizontal="justify" vertical="top" wrapText="1"/>
    </xf>
    <xf numFmtId="0" fontId="18" fillId="7" borderId="11" xfId="6" applyFont="1" applyFill="1" applyBorder="1" applyAlignment="1">
      <alignment horizontal="justify" vertical="top" wrapText="1"/>
    </xf>
    <xf numFmtId="0" fontId="18" fillId="7" borderId="22" xfId="6" applyFont="1" applyFill="1" applyBorder="1" applyAlignment="1">
      <alignment horizontal="justify" vertical="top" wrapText="1"/>
    </xf>
    <xf numFmtId="0" fontId="18" fillId="7" borderId="12" xfId="6" applyFont="1" applyFill="1" applyBorder="1" applyAlignment="1">
      <alignment horizontal="justify" vertical="top" wrapText="1"/>
    </xf>
    <xf numFmtId="0" fontId="7" fillId="0" borderId="29" xfId="6" applyFont="1" applyBorder="1" applyAlignment="1">
      <alignment horizontal="center" vertical="center" wrapText="1"/>
    </xf>
    <xf numFmtId="0" fontId="7" fillId="0" borderId="44" xfId="6" applyFont="1" applyBorder="1" applyAlignment="1">
      <alignment horizontal="center" vertical="center" wrapText="1"/>
    </xf>
    <xf numFmtId="0" fontId="7" fillId="0" borderId="42" xfId="6" applyFont="1" applyBorder="1" applyAlignment="1">
      <alignment horizontal="center" vertical="center" wrapText="1"/>
    </xf>
    <xf numFmtId="0" fontId="8" fillId="0" borderId="29" xfId="0" applyFont="1" applyBorder="1" applyAlignment="1">
      <alignment horizontal="center" vertical="center" textRotation="90"/>
    </xf>
    <xf numFmtId="0" fontId="8" fillId="0" borderId="30" xfId="0" applyFont="1" applyBorder="1" applyAlignment="1">
      <alignment horizontal="center" vertical="center" textRotation="90"/>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0" borderId="29" xfId="0" applyFont="1" applyBorder="1" applyAlignment="1">
      <alignment horizontal="center" vertical="center" textRotation="90" wrapText="1"/>
    </xf>
    <xf numFmtId="0" fontId="8" fillId="0" borderId="30" xfId="0" applyFont="1" applyBorder="1" applyAlignment="1">
      <alignment horizontal="center" vertical="center" textRotation="90" wrapText="1"/>
    </xf>
    <xf numFmtId="0" fontId="8" fillId="0" borderId="23"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1" fillId="0" borderId="0" xfId="0" applyFont="1" applyAlignment="1">
      <alignment horizontal="right" wrapText="1"/>
    </xf>
    <xf numFmtId="0" fontId="12" fillId="6" borderId="23" xfId="0" applyFont="1" applyFill="1" applyBorder="1" applyAlignment="1">
      <alignment horizontal="right" vertical="center" wrapText="1"/>
    </xf>
    <xf numFmtId="0" fontId="12" fillId="6" borderId="32" xfId="0" applyFont="1" applyFill="1" applyBorder="1" applyAlignment="1">
      <alignment horizontal="right" vertical="center" wrapText="1"/>
    </xf>
    <xf numFmtId="0" fontId="12" fillId="6" borderId="31" xfId="0" applyFont="1" applyFill="1" applyBorder="1" applyAlignment="1">
      <alignment horizontal="right" vertical="center" wrapText="1"/>
    </xf>
    <xf numFmtId="0" fontId="1" fillId="0" borderId="0" xfId="0" applyFont="1" applyAlignment="1">
      <alignment horizontal="right"/>
    </xf>
    <xf numFmtId="0" fontId="8" fillId="0" borderId="3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1" fillId="0" borderId="43" xfId="0" applyFont="1" applyBorder="1" applyAlignment="1">
      <alignment horizontal="center" vertical="center"/>
    </xf>
    <xf numFmtId="0" fontId="11" fillId="0" borderId="4" xfId="0" applyFont="1" applyBorder="1" applyAlignment="1">
      <alignment horizontal="center" vertical="center"/>
    </xf>
    <xf numFmtId="0" fontId="11" fillId="0" borderId="4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3" xfId="0" applyFont="1" applyBorder="1" applyAlignment="1">
      <alignment horizontal="center"/>
    </xf>
    <xf numFmtId="0" fontId="11" fillId="0" borderId="4" xfId="0" applyFont="1" applyBorder="1" applyAlignment="1">
      <alignment horizontal="center"/>
    </xf>
    <xf numFmtId="0" fontId="11" fillId="0" borderId="43" xfId="0" applyFont="1" applyBorder="1" applyAlignment="1">
      <alignment horizontal="center" wrapText="1"/>
    </xf>
    <xf numFmtId="0" fontId="11" fillId="0" borderId="4" xfId="0" applyFont="1" applyBorder="1" applyAlignment="1">
      <alignment horizontal="center" wrapText="1"/>
    </xf>
    <xf numFmtId="3" fontId="11" fillId="0" borderId="0" xfId="0" applyNumberFormat="1" applyFont="1" applyAlignment="1">
      <alignment horizontal="justify" vertical="top" wrapText="1"/>
    </xf>
    <xf numFmtId="0" fontId="11" fillId="0" borderId="43" xfId="0" applyFont="1" applyFill="1" applyBorder="1" applyAlignment="1">
      <alignment horizontal="center" vertical="center"/>
    </xf>
    <xf numFmtId="0" fontId="11" fillId="0" borderId="4" xfId="0" applyFont="1" applyFill="1" applyBorder="1" applyAlignment="1">
      <alignment horizontal="center" vertical="center"/>
    </xf>
    <xf numFmtId="0" fontId="25" fillId="0" borderId="0" xfId="0" applyFont="1" applyAlignment="1">
      <alignment horizontal="center" wrapText="1"/>
    </xf>
    <xf numFmtId="0" fontId="5" fillId="0" borderId="0" xfId="0" applyFont="1" applyAlignment="1">
      <alignment horizontal="center" vertical="top" wrapText="1"/>
    </xf>
  </cellXfs>
  <cellStyles count="8">
    <cellStyle name="Normal" xfId="0" builtinId="0"/>
    <cellStyle name="Normal 2" xfId="1"/>
    <cellStyle name="Normal 2 2" xfId="5"/>
    <cellStyle name="Normal 2 2 2" xfId="7"/>
    <cellStyle name="Normal 3" xfId="2"/>
    <cellStyle name="Normal 4" xfId="4"/>
    <cellStyle name="Normal 4 2" xfId="6"/>
    <cellStyle name="Parastais_FMLikp01_p05_221205_pap_afp_makp" xfId="3"/>
  </cellStyles>
  <dxfs count="0"/>
  <tableStyles count="0" defaultTableStyle="TableStyleMedium2" defaultPivotStyle="PivotStyleLight16"/>
  <colors>
    <mruColors>
      <color rgb="FF9FF276"/>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showWhiteSpace="0" view="pageLayout" topLeftCell="A10" zoomScale="90" zoomScaleNormal="100" zoomScalePageLayoutView="90" workbookViewId="0">
      <selection activeCell="H16" sqref="H16"/>
    </sheetView>
  </sheetViews>
  <sheetFormatPr defaultRowHeight="12.75"/>
  <cols>
    <col min="1" max="1" width="6.140625" style="78" customWidth="1"/>
    <col min="2" max="2" width="32" style="79" customWidth="1"/>
    <col min="3" max="3" width="5.85546875" style="79" customWidth="1"/>
    <col min="4" max="5" width="5.7109375" style="79" customWidth="1"/>
    <col min="6" max="6" width="5.85546875" style="79" customWidth="1"/>
    <col min="7" max="8" width="6.42578125" style="79" customWidth="1"/>
    <col min="9" max="9" width="6.140625" style="79" customWidth="1"/>
    <col min="10" max="11" width="8.85546875" style="79" customWidth="1"/>
    <col min="12" max="12" width="12.28515625" style="79" customWidth="1"/>
    <col min="13" max="13" width="8.85546875" style="79" customWidth="1"/>
    <col min="14" max="14" width="12.140625" style="79" customWidth="1"/>
    <col min="15" max="15" width="45.28515625" style="79" customWidth="1"/>
    <col min="16" max="257" width="9.140625" style="79"/>
    <col min="258" max="258" width="6.140625" style="79" customWidth="1"/>
    <col min="259" max="259" width="32" style="79" customWidth="1"/>
    <col min="260" max="260" width="5.85546875" style="79" customWidth="1"/>
    <col min="261" max="262" width="5.7109375" style="79" customWidth="1"/>
    <col min="263" max="263" width="5.85546875" style="79" customWidth="1"/>
    <col min="264" max="264" width="6.42578125" style="79" customWidth="1"/>
    <col min="265" max="265" width="6.140625" style="79" customWidth="1"/>
    <col min="266" max="267" width="8.85546875" style="79" customWidth="1"/>
    <col min="268" max="268" width="12.28515625" style="79" customWidth="1"/>
    <col min="269" max="269" width="8.85546875" style="79" customWidth="1"/>
    <col min="270" max="270" width="12.140625" style="79" customWidth="1"/>
    <col min="271" max="271" width="45.28515625" style="79" customWidth="1"/>
    <col min="272" max="513" width="9.140625" style="79"/>
    <col min="514" max="514" width="6.140625" style="79" customWidth="1"/>
    <col min="515" max="515" width="32" style="79" customWidth="1"/>
    <col min="516" max="516" width="5.85546875" style="79" customWidth="1"/>
    <col min="517" max="518" width="5.7109375" style="79" customWidth="1"/>
    <col min="519" max="519" width="5.85546875" style="79" customWidth="1"/>
    <col min="520" max="520" width="6.42578125" style="79" customWidth="1"/>
    <col min="521" max="521" width="6.140625" style="79" customWidth="1"/>
    <col min="522" max="523" width="8.85546875" style="79" customWidth="1"/>
    <col min="524" max="524" width="12.28515625" style="79" customWidth="1"/>
    <col min="525" max="525" width="8.85546875" style="79" customWidth="1"/>
    <col min="526" max="526" width="12.140625" style="79" customWidth="1"/>
    <col min="527" max="527" width="45.28515625" style="79" customWidth="1"/>
    <col min="528" max="769" width="9.140625" style="79"/>
    <col min="770" max="770" width="6.140625" style="79" customWidth="1"/>
    <col min="771" max="771" width="32" style="79" customWidth="1"/>
    <col min="772" max="772" width="5.85546875" style="79" customWidth="1"/>
    <col min="773" max="774" width="5.7109375" style="79" customWidth="1"/>
    <col min="775" max="775" width="5.85546875" style="79" customWidth="1"/>
    <col min="776" max="776" width="6.42578125" style="79" customWidth="1"/>
    <col min="777" max="777" width="6.140625" style="79" customWidth="1"/>
    <col min="778" max="779" width="8.85546875" style="79" customWidth="1"/>
    <col min="780" max="780" width="12.28515625" style="79" customWidth="1"/>
    <col min="781" max="781" width="8.85546875" style="79" customWidth="1"/>
    <col min="782" max="782" width="12.140625" style="79" customWidth="1"/>
    <col min="783" max="783" width="45.28515625" style="79" customWidth="1"/>
    <col min="784" max="1025" width="9.140625" style="79"/>
    <col min="1026" max="1026" width="6.140625" style="79" customWidth="1"/>
    <col min="1027" max="1027" width="32" style="79" customWidth="1"/>
    <col min="1028" max="1028" width="5.85546875" style="79" customWidth="1"/>
    <col min="1029" max="1030" width="5.7109375" style="79" customWidth="1"/>
    <col min="1031" max="1031" width="5.85546875" style="79" customWidth="1"/>
    <col min="1032" max="1032" width="6.42578125" style="79" customWidth="1"/>
    <col min="1033" max="1033" width="6.140625" style="79" customWidth="1"/>
    <col min="1034" max="1035" width="8.85546875" style="79" customWidth="1"/>
    <col min="1036" max="1036" width="12.28515625" style="79" customWidth="1"/>
    <col min="1037" max="1037" width="8.85546875" style="79" customWidth="1"/>
    <col min="1038" max="1038" width="12.140625" style="79" customWidth="1"/>
    <col min="1039" max="1039" width="45.28515625" style="79" customWidth="1"/>
    <col min="1040" max="1281" width="9.140625" style="79"/>
    <col min="1282" max="1282" width="6.140625" style="79" customWidth="1"/>
    <col min="1283" max="1283" width="32" style="79" customWidth="1"/>
    <col min="1284" max="1284" width="5.85546875" style="79" customWidth="1"/>
    <col min="1285" max="1286" width="5.7109375" style="79" customWidth="1"/>
    <col min="1287" max="1287" width="5.85546875" style="79" customWidth="1"/>
    <col min="1288" max="1288" width="6.42578125" style="79" customWidth="1"/>
    <col min="1289" max="1289" width="6.140625" style="79" customWidth="1"/>
    <col min="1290" max="1291" width="8.85546875" style="79" customWidth="1"/>
    <col min="1292" max="1292" width="12.28515625" style="79" customWidth="1"/>
    <col min="1293" max="1293" width="8.85546875" style="79" customWidth="1"/>
    <col min="1294" max="1294" width="12.140625" style="79" customWidth="1"/>
    <col min="1295" max="1295" width="45.28515625" style="79" customWidth="1"/>
    <col min="1296" max="1537" width="9.140625" style="79"/>
    <col min="1538" max="1538" width="6.140625" style="79" customWidth="1"/>
    <col min="1539" max="1539" width="32" style="79" customWidth="1"/>
    <col min="1540" max="1540" width="5.85546875" style="79" customWidth="1"/>
    <col min="1541" max="1542" width="5.7109375" style="79" customWidth="1"/>
    <col min="1543" max="1543" width="5.85546875" style="79" customWidth="1"/>
    <col min="1544" max="1544" width="6.42578125" style="79" customWidth="1"/>
    <col min="1545" max="1545" width="6.140625" style="79" customWidth="1"/>
    <col min="1546" max="1547" width="8.85546875" style="79" customWidth="1"/>
    <col min="1548" max="1548" width="12.28515625" style="79" customWidth="1"/>
    <col min="1549" max="1549" width="8.85546875" style="79" customWidth="1"/>
    <col min="1550" max="1550" width="12.140625" style="79" customWidth="1"/>
    <col min="1551" max="1551" width="45.28515625" style="79" customWidth="1"/>
    <col min="1552" max="1793" width="9.140625" style="79"/>
    <col min="1794" max="1794" width="6.140625" style="79" customWidth="1"/>
    <col min="1795" max="1795" width="32" style="79" customWidth="1"/>
    <col min="1796" max="1796" width="5.85546875" style="79" customWidth="1"/>
    <col min="1797" max="1798" width="5.7109375" style="79" customWidth="1"/>
    <col min="1799" max="1799" width="5.85546875" style="79" customWidth="1"/>
    <col min="1800" max="1800" width="6.42578125" style="79" customWidth="1"/>
    <col min="1801" max="1801" width="6.140625" style="79" customWidth="1"/>
    <col min="1802" max="1803" width="8.85546875" style="79" customWidth="1"/>
    <col min="1804" max="1804" width="12.28515625" style="79" customWidth="1"/>
    <col min="1805" max="1805" width="8.85546875" style="79" customWidth="1"/>
    <col min="1806" max="1806" width="12.140625" style="79" customWidth="1"/>
    <col min="1807" max="1807" width="45.28515625" style="79" customWidth="1"/>
    <col min="1808" max="2049" width="9.140625" style="79"/>
    <col min="2050" max="2050" width="6.140625" style="79" customWidth="1"/>
    <col min="2051" max="2051" width="32" style="79" customWidth="1"/>
    <col min="2052" max="2052" width="5.85546875" style="79" customWidth="1"/>
    <col min="2053" max="2054" width="5.7109375" style="79" customWidth="1"/>
    <col min="2055" max="2055" width="5.85546875" style="79" customWidth="1"/>
    <col min="2056" max="2056" width="6.42578125" style="79" customWidth="1"/>
    <col min="2057" max="2057" width="6.140625" style="79" customWidth="1"/>
    <col min="2058" max="2059" width="8.85546875" style="79" customWidth="1"/>
    <col min="2060" max="2060" width="12.28515625" style="79" customWidth="1"/>
    <col min="2061" max="2061" width="8.85546875" style="79" customWidth="1"/>
    <col min="2062" max="2062" width="12.140625" style="79" customWidth="1"/>
    <col min="2063" max="2063" width="45.28515625" style="79" customWidth="1"/>
    <col min="2064" max="2305" width="9.140625" style="79"/>
    <col min="2306" max="2306" width="6.140625" style="79" customWidth="1"/>
    <col min="2307" max="2307" width="32" style="79" customWidth="1"/>
    <col min="2308" max="2308" width="5.85546875" style="79" customWidth="1"/>
    <col min="2309" max="2310" width="5.7109375" style="79" customWidth="1"/>
    <col min="2311" max="2311" width="5.85546875" style="79" customWidth="1"/>
    <col min="2312" max="2312" width="6.42578125" style="79" customWidth="1"/>
    <col min="2313" max="2313" width="6.140625" style="79" customWidth="1"/>
    <col min="2314" max="2315" width="8.85546875" style="79" customWidth="1"/>
    <col min="2316" max="2316" width="12.28515625" style="79" customWidth="1"/>
    <col min="2317" max="2317" width="8.85546875" style="79" customWidth="1"/>
    <col min="2318" max="2318" width="12.140625" style="79" customWidth="1"/>
    <col min="2319" max="2319" width="45.28515625" style="79" customWidth="1"/>
    <col min="2320" max="2561" width="9.140625" style="79"/>
    <col min="2562" max="2562" width="6.140625" style="79" customWidth="1"/>
    <col min="2563" max="2563" width="32" style="79" customWidth="1"/>
    <col min="2564" max="2564" width="5.85546875" style="79" customWidth="1"/>
    <col min="2565" max="2566" width="5.7109375" style="79" customWidth="1"/>
    <col min="2567" max="2567" width="5.85546875" style="79" customWidth="1"/>
    <col min="2568" max="2568" width="6.42578125" style="79" customWidth="1"/>
    <col min="2569" max="2569" width="6.140625" style="79" customWidth="1"/>
    <col min="2570" max="2571" width="8.85546875" style="79" customWidth="1"/>
    <col min="2572" max="2572" width="12.28515625" style="79" customWidth="1"/>
    <col min="2573" max="2573" width="8.85546875" style="79" customWidth="1"/>
    <col min="2574" max="2574" width="12.140625" style="79" customWidth="1"/>
    <col min="2575" max="2575" width="45.28515625" style="79" customWidth="1"/>
    <col min="2576" max="2817" width="9.140625" style="79"/>
    <col min="2818" max="2818" width="6.140625" style="79" customWidth="1"/>
    <col min="2819" max="2819" width="32" style="79" customWidth="1"/>
    <col min="2820" max="2820" width="5.85546875" style="79" customWidth="1"/>
    <col min="2821" max="2822" width="5.7109375" style="79" customWidth="1"/>
    <col min="2823" max="2823" width="5.85546875" style="79" customWidth="1"/>
    <col min="2824" max="2824" width="6.42578125" style="79" customWidth="1"/>
    <col min="2825" max="2825" width="6.140625" style="79" customWidth="1"/>
    <col min="2826" max="2827" width="8.85546875" style="79" customWidth="1"/>
    <col min="2828" max="2828" width="12.28515625" style="79" customWidth="1"/>
    <col min="2829" max="2829" width="8.85546875" style="79" customWidth="1"/>
    <col min="2830" max="2830" width="12.140625" style="79" customWidth="1"/>
    <col min="2831" max="2831" width="45.28515625" style="79" customWidth="1"/>
    <col min="2832" max="3073" width="9.140625" style="79"/>
    <col min="3074" max="3074" width="6.140625" style="79" customWidth="1"/>
    <col min="3075" max="3075" width="32" style="79" customWidth="1"/>
    <col min="3076" max="3076" width="5.85546875" style="79" customWidth="1"/>
    <col min="3077" max="3078" width="5.7109375" style="79" customWidth="1"/>
    <col min="3079" max="3079" width="5.85546875" style="79" customWidth="1"/>
    <col min="3080" max="3080" width="6.42578125" style="79" customWidth="1"/>
    <col min="3081" max="3081" width="6.140625" style="79" customWidth="1"/>
    <col min="3082" max="3083" width="8.85546875" style="79" customWidth="1"/>
    <col min="3084" max="3084" width="12.28515625" style="79" customWidth="1"/>
    <col min="3085" max="3085" width="8.85546875" style="79" customWidth="1"/>
    <col min="3086" max="3086" width="12.140625" style="79" customWidth="1"/>
    <col min="3087" max="3087" width="45.28515625" style="79" customWidth="1"/>
    <col min="3088" max="3329" width="9.140625" style="79"/>
    <col min="3330" max="3330" width="6.140625" style="79" customWidth="1"/>
    <col min="3331" max="3331" width="32" style="79" customWidth="1"/>
    <col min="3332" max="3332" width="5.85546875" style="79" customWidth="1"/>
    <col min="3333" max="3334" width="5.7109375" style="79" customWidth="1"/>
    <col min="3335" max="3335" width="5.85546875" style="79" customWidth="1"/>
    <col min="3336" max="3336" width="6.42578125" style="79" customWidth="1"/>
    <col min="3337" max="3337" width="6.140625" style="79" customWidth="1"/>
    <col min="3338" max="3339" width="8.85546875" style="79" customWidth="1"/>
    <col min="3340" max="3340" width="12.28515625" style="79" customWidth="1"/>
    <col min="3341" max="3341" width="8.85546875" style="79" customWidth="1"/>
    <col min="3342" max="3342" width="12.140625" style="79" customWidth="1"/>
    <col min="3343" max="3343" width="45.28515625" style="79" customWidth="1"/>
    <col min="3344" max="3585" width="9.140625" style="79"/>
    <col min="3586" max="3586" width="6.140625" style="79" customWidth="1"/>
    <col min="3587" max="3587" width="32" style="79" customWidth="1"/>
    <col min="3588" max="3588" width="5.85546875" style="79" customWidth="1"/>
    <col min="3589" max="3590" width="5.7109375" style="79" customWidth="1"/>
    <col min="3591" max="3591" width="5.85546875" style="79" customWidth="1"/>
    <col min="3592" max="3592" width="6.42578125" style="79" customWidth="1"/>
    <col min="3593" max="3593" width="6.140625" style="79" customWidth="1"/>
    <col min="3594" max="3595" width="8.85546875" style="79" customWidth="1"/>
    <col min="3596" max="3596" width="12.28515625" style="79" customWidth="1"/>
    <col min="3597" max="3597" width="8.85546875" style="79" customWidth="1"/>
    <col min="3598" max="3598" width="12.140625" style="79" customWidth="1"/>
    <col min="3599" max="3599" width="45.28515625" style="79" customWidth="1"/>
    <col min="3600" max="3841" width="9.140625" style="79"/>
    <col min="3842" max="3842" width="6.140625" style="79" customWidth="1"/>
    <col min="3843" max="3843" width="32" style="79" customWidth="1"/>
    <col min="3844" max="3844" width="5.85546875" style="79" customWidth="1"/>
    <col min="3845" max="3846" width="5.7109375" style="79" customWidth="1"/>
    <col min="3847" max="3847" width="5.85546875" style="79" customWidth="1"/>
    <col min="3848" max="3848" width="6.42578125" style="79" customWidth="1"/>
    <col min="3849" max="3849" width="6.140625" style="79" customWidth="1"/>
    <col min="3850" max="3851" width="8.85546875" style="79" customWidth="1"/>
    <col min="3852" max="3852" width="12.28515625" style="79" customWidth="1"/>
    <col min="3853" max="3853" width="8.85546875" style="79" customWidth="1"/>
    <col min="3854" max="3854" width="12.140625" style="79" customWidth="1"/>
    <col min="3855" max="3855" width="45.28515625" style="79" customWidth="1"/>
    <col min="3856" max="4097" width="9.140625" style="79"/>
    <col min="4098" max="4098" width="6.140625" style="79" customWidth="1"/>
    <col min="4099" max="4099" width="32" style="79" customWidth="1"/>
    <col min="4100" max="4100" width="5.85546875" style="79" customWidth="1"/>
    <col min="4101" max="4102" width="5.7109375" style="79" customWidth="1"/>
    <col min="4103" max="4103" width="5.85546875" style="79" customWidth="1"/>
    <col min="4104" max="4104" width="6.42578125" style="79" customWidth="1"/>
    <col min="4105" max="4105" width="6.140625" style="79" customWidth="1"/>
    <col min="4106" max="4107" width="8.85546875" style="79" customWidth="1"/>
    <col min="4108" max="4108" width="12.28515625" style="79" customWidth="1"/>
    <col min="4109" max="4109" width="8.85546875" style="79" customWidth="1"/>
    <col min="4110" max="4110" width="12.140625" style="79" customWidth="1"/>
    <col min="4111" max="4111" width="45.28515625" style="79" customWidth="1"/>
    <col min="4112" max="4353" width="9.140625" style="79"/>
    <col min="4354" max="4354" width="6.140625" style="79" customWidth="1"/>
    <col min="4355" max="4355" width="32" style="79" customWidth="1"/>
    <col min="4356" max="4356" width="5.85546875" style="79" customWidth="1"/>
    <col min="4357" max="4358" width="5.7109375" style="79" customWidth="1"/>
    <col min="4359" max="4359" width="5.85546875" style="79" customWidth="1"/>
    <col min="4360" max="4360" width="6.42578125" style="79" customWidth="1"/>
    <col min="4361" max="4361" width="6.140625" style="79" customWidth="1"/>
    <col min="4362" max="4363" width="8.85546875" style="79" customWidth="1"/>
    <col min="4364" max="4364" width="12.28515625" style="79" customWidth="1"/>
    <col min="4365" max="4365" width="8.85546875" style="79" customWidth="1"/>
    <col min="4366" max="4366" width="12.140625" style="79" customWidth="1"/>
    <col min="4367" max="4367" width="45.28515625" style="79" customWidth="1"/>
    <col min="4368" max="4609" width="9.140625" style="79"/>
    <col min="4610" max="4610" width="6.140625" style="79" customWidth="1"/>
    <col min="4611" max="4611" width="32" style="79" customWidth="1"/>
    <col min="4612" max="4612" width="5.85546875" style="79" customWidth="1"/>
    <col min="4613" max="4614" width="5.7109375" style="79" customWidth="1"/>
    <col min="4615" max="4615" width="5.85546875" style="79" customWidth="1"/>
    <col min="4616" max="4616" width="6.42578125" style="79" customWidth="1"/>
    <col min="4617" max="4617" width="6.140625" style="79" customWidth="1"/>
    <col min="4618" max="4619" width="8.85546875" style="79" customWidth="1"/>
    <col min="4620" max="4620" width="12.28515625" style="79" customWidth="1"/>
    <col min="4621" max="4621" width="8.85546875" style="79" customWidth="1"/>
    <col min="4622" max="4622" width="12.140625" style="79" customWidth="1"/>
    <col min="4623" max="4623" width="45.28515625" style="79" customWidth="1"/>
    <col min="4624" max="4865" width="9.140625" style="79"/>
    <col min="4866" max="4866" width="6.140625" style="79" customWidth="1"/>
    <col min="4867" max="4867" width="32" style="79" customWidth="1"/>
    <col min="4868" max="4868" width="5.85546875" style="79" customWidth="1"/>
    <col min="4869" max="4870" width="5.7109375" style="79" customWidth="1"/>
    <col min="4871" max="4871" width="5.85546875" style="79" customWidth="1"/>
    <col min="4872" max="4872" width="6.42578125" style="79" customWidth="1"/>
    <col min="4873" max="4873" width="6.140625" style="79" customWidth="1"/>
    <col min="4874" max="4875" width="8.85546875" style="79" customWidth="1"/>
    <col min="4876" max="4876" width="12.28515625" style="79" customWidth="1"/>
    <col min="4877" max="4877" width="8.85546875" style="79" customWidth="1"/>
    <col min="4878" max="4878" width="12.140625" style="79" customWidth="1"/>
    <col min="4879" max="4879" width="45.28515625" style="79" customWidth="1"/>
    <col min="4880" max="5121" width="9.140625" style="79"/>
    <col min="5122" max="5122" width="6.140625" style="79" customWidth="1"/>
    <col min="5123" max="5123" width="32" style="79" customWidth="1"/>
    <col min="5124" max="5124" width="5.85546875" style="79" customWidth="1"/>
    <col min="5125" max="5126" width="5.7109375" style="79" customWidth="1"/>
    <col min="5127" max="5127" width="5.85546875" style="79" customWidth="1"/>
    <col min="5128" max="5128" width="6.42578125" style="79" customWidth="1"/>
    <col min="5129" max="5129" width="6.140625" style="79" customWidth="1"/>
    <col min="5130" max="5131" width="8.85546875" style="79" customWidth="1"/>
    <col min="5132" max="5132" width="12.28515625" style="79" customWidth="1"/>
    <col min="5133" max="5133" width="8.85546875" style="79" customWidth="1"/>
    <col min="5134" max="5134" width="12.140625" style="79" customWidth="1"/>
    <col min="5135" max="5135" width="45.28515625" style="79" customWidth="1"/>
    <col min="5136" max="5377" width="9.140625" style="79"/>
    <col min="5378" max="5378" width="6.140625" style="79" customWidth="1"/>
    <col min="5379" max="5379" width="32" style="79" customWidth="1"/>
    <col min="5380" max="5380" width="5.85546875" style="79" customWidth="1"/>
    <col min="5381" max="5382" width="5.7109375" style="79" customWidth="1"/>
    <col min="5383" max="5383" width="5.85546875" style="79" customWidth="1"/>
    <col min="5384" max="5384" width="6.42578125" style="79" customWidth="1"/>
    <col min="5385" max="5385" width="6.140625" style="79" customWidth="1"/>
    <col min="5386" max="5387" width="8.85546875" style="79" customWidth="1"/>
    <col min="5388" max="5388" width="12.28515625" style="79" customWidth="1"/>
    <col min="5389" max="5389" width="8.85546875" style="79" customWidth="1"/>
    <col min="5390" max="5390" width="12.140625" style="79" customWidth="1"/>
    <col min="5391" max="5391" width="45.28515625" style="79" customWidth="1"/>
    <col min="5392" max="5633" width="9.140625" style="79"/>
    <col min="5634" max="5634" width="6.140625" style="79" customWidth="1"/>
    <col min="5635" max="5635" width="32" style="79" customWidth="1"/>
    <col min="5636" max="5636" width="5.85546875" style="79" customWidth="1"/>
    <col min="5637" max="5638" width="5.7109375" style="79" customWidth="1"/>
    <col min="5639" max="5639" width="5.85546875" style="79" customWidth="1"/>
    <col min="5640" max="5640" width="6.42578125" style="79" customWidth="1"/>
    <col min="5641" max="5641" width="6.140625" style="79" customWidth="1"/>
    <col min="5642" max="5643" width="8.85546875" style="79" customWidth="1"/>
    <col min="5644" max="5644" width="12.28515625" style="79" customWidth="1"/>
    <col min="5645" max="5645" width="8.85546875" style="79" customWidth="1"/>
    <col min="5646" max="5646" width="12.140625" style="79" customWidth="1"/>
    <col min="5647" max="5647" width="45.28515625" style="79" customWidth="1"/>
    <col min="5648" max="5889" width="9.140625" style="79"/>
    <col min="5890" max="5890" width="6.140625" style="79" customWidth="1"/>
    <col min="5891" max="5891" width="32" style="79" customWidth="1"/>
    <col min="5892" max="5892" width="5.85546875" style="79" customWidth="1"/>
    <col min="5893" max="5894" width="5.7109375" style="79" customWidth="1"/>
    <col min="5895" max="5895" width="5.85546875" style="79" customWidth="1"/>
    <col min="5896" max="5896" width="6.42578125" style="79" customWidth="1"/>
    <col min="5897" max="5897" width="6.140625" style="79" customWidth="1"/>
    <col min="5898" max="5899" width="8.85546875" style="79" customWidth="1"/>
    <col min="5900" max="5900" width="12.28515625" style="79" customWidth="1"/>
    <col min="5901" max="5901" width="8.85546875" style="79" customWidth="1"/>
    <col min="5902" max="5902" width="12.140625" style="79" customWidth="1"/>
    <col min="5903" max="5903" width="45.28515625" style="79" customWidth="1"/>
    <col min="5904" max="6145" width="9.140625" style="79"/>
    <col min="6146" max="6146" width="6.140625" style="79" customWidth="1"/>
    <col min="6147" max="6147" width="32" style="79" customWidth="1"/>
    <col min="6148" max="6148" width="5.85546875" style="79" customWidth="1"/>
    <col min="6149" max="6150" width="5.7109375" style="79" customWidth="1"/>
    <col min="6151" max="6151" width="5.85546875" style="79" customWidth="1"/>
    <col min="6152" max="6152" width="6.42578125" style="79" customWidth="1"/>
    <col min="6153" max="6153" width="6.140625" style="79" customWidth="1"/>
    <col min="6154" max="6155" width="8.85546875" style="79" customWidth="1"/>
    <col min="6156" max="6156" width="12.28515625" style="79" customWidth="1"/>
    <col min="6157" max="6157" width="8.85546875" style="79" customWidth="1"/>
    <col min="6158" max="6158" width="12.140625" style="79" customWidth="1"/>
    <col min="6159" max="6159" width="45.28515625" style="79" customWidth="1"/>
    <col min="6160" max="6401" width="9.140625" style="79"/>
    <col min="6402" max="6402" width="6.140625" style="79" customWidth="1"/>
    <col min="6403" max="6403" width="32" style="79" customWidth="1"/>
    <col min="6404" max="6404" width="5.85546875" style="79" customWidth="1"/>
    <col min="6405" max="6406" width="5.7109375" style="79" customWidth="1"/>
    <col min="6407" max="6407" width="5.85546875" style="79" customWidth="1"/>
    <col min="6408" max="6408" width="6.42578125" style="79" customWidth="1"/>
    <col min="6409" max="6409" width="6.140625" style="79" customWidth="1"/>
    <col min="6410" max="6411" width="8.85546875" style="79" customWidth="1"/>
    <col min="6412" max="6412" width="12.28515625" style="79" customWidth="1"/>
    <col min="6413" max="6413" width="8.85546875" style="79" customWidth="1"/>
    <col min="6414" max="6414" width="12.140625" style="79" customWidth="1"/>
    <col min="6415" max="6415" width="45.28515625" style="79" customWidth="1"/>
    <col min="6416" max="6657" width="9.140625" style="79"/>
    <col min="6658" max="6658" width="6.140625" style="79" customWidth="1"/>
    <col min="6659" max="6659" width="32" style="79" customWidth="1"/>
    <col min="6660" max="6660" width="5.85546875" style="79" customWidth="1"/>
    <col min="6661" max="6662" width="5.7109375" style="79" customWidth="1"/>
    <col min="6663" max="6663" width="5.85546875" style="79" customWidth="1"/>
    <col min="6664" max="6664" width="6.42578125" style="79" customWidth="1"/>
    <col min="6665" max="6665" width="6.140625" style="79" customWidth="1"/>
    <col min="6666" max="6667" width="8.85546875" style="79" customWidth="1"/>
    <col min="6668" max="6668" width="12.28515625" style="79" customWidth="1"/>
    <col min="6669" max="6669" width="8.85546875" style="79" customWidth="1"/>
    <col min="6670" max="6670" width="12.140625" style="79" customWidth="1"/>
    <col min="6671" max="6671" width="45.28515625" style="79" customWidth="1"/>
    <col min="6672" max="6913" width="9.140625" style="79"/>
    <col min="6914" max="6914" width="6.140625" style="79" customWidth="1"/>
    <col min="6915" max="6915" width="32" style="79" customWidth="1"/>
    <col min="6916" max="6916" width="5.85546875" style="79" customWidth="1"/>
    <col min="6917" max="6918" width="5.7109375" style="79" customWidth="1"/>
    <col min="6919" max="6919" width="5.85546875" style="79" customWidth="1"/>
    <col min="6920" max="6920" width="6.42578125" style="79" customWidth="1"/>
    <col min="6921" max="6921" width="6.140625" style="79" customWidth="1"/>
    <col min="6922" max="6923" width="8.85546875" style="79" customWidth="1"/>
    <col min="6924" max="6924" width="12.28515625" style="79" customWidth="1"/>
    <col min="6925" max="6925" width="8.85546875" style="79" customWidth="1"/>
    <col min="6926" max="6926" width="12.140625" style="79" customWidth="1"/>
    <col min="6927" max="6927" width="45.28515625" style="79" customWidth="1"/>
    <col min="6928" max="7169" width="9.140625" style="79"/>
    <col min="7170" max="7170" width="6.140625" style="79" customWidth="1"/>
    <col min="7171" max="7171" width="32" style="79" customWidth="1"/>
    <col min="7172" max="7172" width="5.85546875" style="79" customWidth="1"/>
    <col min="7173" max="7174" width="5.7109375" style="79" customWidth="1"/>
    <col min="7175" max="7175" width="5.85546875" style="79" customWidth="1"/>
    <col min="7176" max="7176" width="6.42578125" style="79" customWidth="1"/>
    <col min="7177" max="7177" width="6.140625" style="79" customWidth="1"/>
    <col min="7178" max="7179" width="8.85546875" style="79" customWidth="1"/>
    <col min="7180" max="7180" width="12.28515625" style="79" customWidth="1"/>
    <col min="7181" max="7181" width="8.85546875" style="79" customWidth="1"/>
    <col min="7182" max="7182" width="12.140625" style="79" customWidth="1"/>
    <col min="7183" max="7183" width="45.28515625" style="79" customWidth="1"/>
    <col min="7184" max="7425" width="9.140625" style="79"/>
    <col min="7426" max="7426" width="6.140625" style="79" customWidth="1"/>
    <col min="7427" max="7427" width="32" style="79" customWidth="1"/>
    <col min="7428" max="7428" width="5.85546875" style="79" customWidth="1"/>
    <col min="7429" max="7430" width="5.7109375" style="79" customWidth="1"/>
    <col min="7431" max="7431" width="5.85546875" style="79" customWidth="1"/>
    <col min="7432" max="7432" width="6.42578125" style="79" customWidth="1"/>
    <col min="7433" max="7433" width="6.140625" style="79" customWidth="1"/>
    <col min="7434" max="7435" width="8.85546875" style="79" customWidth="1"/>
    <col min="7436" max="7436" width="12.28515625" style="79" customWidth="1"/>
    <col min="7437" max="7437" width="8.85546875" style="79" customWidth="1"/>
    <col min="7438" max="7438" width="12.140625" style="79" customWidth="1"/>
    <col min="7439" max="7439" width="45.28515625" style="79" customWidth="1"/>
    <col min="7440" max="7681" width="9.140625" style="79"/>
    <col min="7682" max="7682" width="6.140625" style="79" customWidth="1"/>
    <col min="7683" max="7683" width="32" style="79" customWidth="1"/>
    <col min="7684" max="7684" width="5.85546875" style="79" customWidth="1"/>
    <col min="7685" max="7686" width="5.7109375" style="79" customWidth="1"/>
    <col min="7687" max="7687" width="5.85546875" style="79" customWidth="1"/>
    <col min="7688" max="7688" width="6.42578125" style="79" customWidth="1"/>
    <col min="7689" max="7689" width="6.140625" style="79" customWidth="1"/>
    <col min="7690" max="7691" width="8.85546875" style="79" customWidth="1"/>
    <col min="7692" max="7692" width="12.28515625" style="79" customWidth="1"/>
    <col min="7693" max="7693" width="8.85546875" style="79" customWidth="1"/>
    <col min="7694" max="7694" width="12.140625" style="79" customWidth="1"/>
    <col min="7695" max="7695" width="45.28515625" style="79" customWidth="1"/>
    <col min="7696" max="7937" width="9.140625" style="79"/>
    <col min="7938" max="7938" width="6.140625" style="79" customWidth="1"/>
    <col min="7939" max="7939" width="32" style="79" customWidth="1"/>
    <col min="7940" max="7940" width="5.85546875" style="79" customWidth="1"/>
    <col min="7941" max="7942" width="5.7109375" style="79" customWidth="1"/>
    <col min="7943" max="7943" width="5.85546875" style="79" customWidth="1"/>
    <col min="7944" max="7944" width="6.42578125" style="79" customWidth="1"/>
    <col min="7945" max="7945" width="6.140625" style="79" customWidth="1"/>
    <col min="7946" max="7947" width="8.85546875" style="79" customWidth="1"/>
    <col min="7948" max="7948" width="12.28515625" style="79" customWidth="1"/>
    <col min="7949" max="7949" width="8.85546875" style="79" customWidth="1"/>
    <col min="7950" max="7950" width="12.140625" style="79" customWidth="1"/>
    <col min="7951" max="7951" width="45.28515625" style="79" customWidth="1"/>
    <col min="7952" max="8193" width="9.140625" style="79"/>
    <col min="8194" max="8194" width="6.140625" style="79" customWidth="1"/>
    <col min="8195" max="8195" width="32" style="79" customWidth="1"/>
    <col min="8196" max="8196" width="5.85546875" style="79" customWidth="1"/>
    <col min="8197" max="8198" width="5.7109375" style="79" customWidth="1"/>
    <col min="8199" max="8199" width="5.85546875" style="79" customWidth="1"/>
    <col min="8200" max="8200" width="6.42578125" style="79" customWidth="1"/>
    <col min="8201" max="8201" width="6.140625" style="79" customWidth="1"/>
    <col min="8202" max="8203" width="8.85546875" style="79" customWidth="1"/>
    <col min="8204" max="8204" width="12.28515625" style="79" customWidth="1"/>
    <col min="8205" max="8205" width="8.85546875" style="79" customWidth="1"/>
    <col min="8206" max="8206" width="12.140625" style="79" customWidth="1"/>
    <col min="8207" max="8207" width="45.28515625" style="79" customWidth="1"/>
    <col min="8208" max="8449" width="9.140625" style="79"/>
    <col min="8450" max="8450" width="6.140625" style="79" customWidth="1"/>
    <col min="8451" max="8451" width="32" style="79" customWidth="1"/>
    <col min="8452" max="8452" width="5.85546875" style="79" customWidth="1"/>
    <col min="8453" max="8454" width="5.7109375" style="79" customWidth="1"/>
    <col min="8455" max="8455" width="5.85546875" style="79" customWidth="1"/>
    <col min="8456" max="8456" width="6.42578125" style="79" customWidth="1"/>
    <col min="8457" max="8457" width="6.140625" style="79" customWidth="1"/>
    <col min="8458" max="8459" width="8.85546875" style="79" customWidth="1"/>
    <col min="8460" max="8460" width="12.28515625" style="79" customWidth="1"/>
    <col min="8461" max="8461" width="8.85546875" style="79" customWidth="1"/>
    <col min="8462" max="8462" width="12.140625" style="79" customWidth="1"/>
    <col min="8463" max="8463" width="45.28515625" style="79" customWidth="1"/>
    <col min="8464" max="8705" width="9.140625" style="79"/>
    <col min="8706" max="8706" width="6.140625" style="79" customWidth="1"/>
    <col min="8707" max="8707" width="32" style="79" customWidth="1"/>
    <col min="8708" max="8708" width="5.85546875" style="79" customWidth="1"/>
    <col min="8709" max="8710" width="5.7109375" style="79" customWidth="1"/>
    <col min="8711" max="8711" width="5.85546875" style="79" customWidth="1"/>
    <col min="8712" max="8712" width="6.42578125" style="79" customWidth="1"/>
    <col min="8713" max="8713" width="6.140625" style="79" customWidth="1"/>
    <col min="8714" max="8715" width="8.85546875" style="79" customWidth="1"/>
    <col min="8716" max="8716" width="12.28515625" style="79" customWidth="1"/>
    <col min="8717" max="8717" width="8.85546875" style="79" customWidth="1"/>
    <col min="8718" max="8718" width="12.140625" style="79" customWidth="1"/>
    <col min="8719" max="8719" width="45.28515625" style="79" customWidth="1"/>
    <col min="8720" max="8961" width="9.140625" style="79"/>
    <col min="8962" max="8962" width="6.140625" style="79" customWidth="1"/>
    <col min="8963" max="8963" width="32" style="79" customWidth="1"/>
    <col min="8964" max="8964" width="5.85546875" style="79" customWidth="1"/>
    <col min="8965" max="8966" width="5.7109375" style="79" customWidth="1"/>
    <col min="8967" max="8967" width="5.85546875" style="79" customWidth="1"/>
    <col min="8968" max="8968" width="6.42578125" style="79" customWidth="1"/>
    <col min="8969" max="8969" width="6.140625" style="79" customWidth="1"/>
    <col min="8970" max="8971" width="8.85546875" style="79" customWidth="1"/>
    <col min="8972" max="8972" width="12.28515625" style="79" customWidth="1"/>
    <col min="8973" max="8973" width="8.85546875" style="79" customWidth="1"/>
    <col min="8974" max="8974" width="12.140625" style="79" customWidth="1"/>
    <col min="8975" max="8975" width="45.28515625" style="79" customWidth="1"/>
    <col min="8976" max="9217" width="9.140625" style="79"/>
    <col min="9218" max="9218" width="6.140625" style="79" customWidth="1"/>
    <col min="9219" max="9219" width="32" style="79" customWidth="1"/>
    <col min="9220" max="9220" width="5.85546875" style="79" customWidth="1"/>
    <col min="9221" max="9222" width="5.7109375" style="79" customWidth="1"/>
    <col min="9223" max="9223" width="5.85546875" style="79" customWidth="1"/>
    <col min="9224" max="9224" width="6.42578125" style="79" customWidth="1"/>
    <col min="9225" max="9225" width="6.140625" style="79" customWidth="1"/>
    <col min="9226" max="9227" width="8.85546875" style="79" customWidth="1"/>
    <col min="9228" max="9228" width="12.28515625" style="79" customWidth="1"/>
    <col min="9229" max="9229" width="8.85546875" style="79" customWidth="1"/>
    <col min="9230" max="9230" width="12.140625" style="79" customWidth="1"/>
    <col min="9231" max="9231" width="45.28515625" style="79" customWidth="1"/>
    <col min="9232" max="9473" width="9.140625" style="79"/>
    <col min="9474" max="9474" width="6.140625" style="79" customWidth="1"/>
    <col min="9475" max="9475" width="32" style="79" customWidth="1"/>
    <col min="9476" max="9476" width="5.85546875" style="79" customWidth="1"/>
    <col min="9477" max="9478" width="5.7109375" style="79" customWidth="1"/>
    <col min="9479" max="9479" width="5.85546875" style="79" customWidth="1"/>
    <col min="9480" max="9480" width="6.42578125" style="79" customWidth="1"/>
    <col min="9481" max="9481" width="6.140625" style="79" customWidth="1"/>
    <col min="9482" max="9483" width="8.85546875" style="79" customWidth="1"/>
    <col min="9484" max="9484" width="12.28515625" style="79" customWidth="1"/>
    <col min="9485" max="9485" width="8.85546875" style="79" customWidth="1"/>
    <col min="9486" max="9486" width="12.140625" style="79" customWidth="1"/>
    <col min="9487" max="9487" width="45.28515625" style="79" customWidth="1"/>
    <col min="9488" max="9729" width="9.140625" style="79"/>
    <col min="9730" max="9730" width="6.140625" style="79" customWidth="1"/>
    <col min="9731" max="9731" width="32" style="79" customWidth="1"/>
    <col min="9732" max="9732" width="5.85546875" style="79" customWidth="1"/>
    <col min="9733" max="9734" width="5.7109375" style="79" customWidth="1"/>
    <col min="9735" max="9735" width="5.85546875" style="79" customWidth="1"/>
    <col min="9736" max="9736" width="6.42578125" style="79" customWidth="1"/>
    <col min="9737" max="9737" width="6.140625" style="79" customWidth="1"/>
    <col min="9738" max="9739" width="8.85546875" style="79" customWidth="1"/>
    <col min="9740" max="9740" width="12.28515625" style="79" customWidth="1"/>
    <col min="9741" max="9741" width="8.85546875" style="79" customWidth="1"/>
    <col min="9742" max="9742" width="12.140625" style="79" customWidth="1"/>
    <col min="9743" max="9743" width="45.28515625" style="79" customWidth="1"/>
    <col min="9744" max="9985" width="9.140625" style="79"/>
    <col min="9986" max="9986" width="6.140625" style="79" customWidth="1"/>
    <col min="9987" max="9987" width="32" style="79" customWidth="1"/>
    <col min="9988" max="9988" width="5.85546875" style="79" customWidth="1"/>
    <col min="9989" max="9990" width="5.7109375" style="79" customWidth="1"/>
    <col min="9991" max="9991" width="5.85546875" style="79" customWidth="1"/>
    <col min="9992" max="9992" width="6.42578125" style="79" customWidth="1"/>
    <col min="9993" max="9993" width="6.140625" style="79" customWidth="1"/>
    <col min="9994" max="9995" width="8.85546875" style="79" customWidth="1"/>
    <col min="9996" max="9996" width="12.28515625" style="79" customWidth="1"/>
    <col min="9997" max="9997" width="8.85546875" style="79" customWidth="1"/>
    <col min="9998" max="9998" width="12.140625" style="79" customWidth="1"/>
    <col min="9999" max="9999" width="45.28515625" style="79" customWidth="1"/>
    <col min="10000" max="10241" width="9.140625" style="79"/>
    <col min="10242" max="10242" width="6.140625" style="79" customWidth="1"/>
    <col min="10243" max="10243" width="32" style="79" customWidth="1"/>
    <col min="10244" max="10244" width="5.85546875" style="79" customWidth="1"/>
    <col min="10245" max="10246" width="5.7109375" style="79" customWidth="1"/>
    <col min="10247" max="10247" width="5.85546875" style="79" customWidth="1"/>
    <col min="10248" max="10248" width="6.42578125" style="79" customWidth="1"/>
    <col min="10249" max="10249" width="6.140625" style="79" customWidth="1"/>
    <col min="10250" max="10251" width="8.85546875" style="79" customWidth="1"/>
    <col min="10252" max="10252" width="12.28515625" style="79" customWidth="1"/>
    <col min="10253" max="10253" width="8.85546875" style="79" customWidth="1"/>
    <col min="10254" max="10254" width="12.140625" style="79" customWidth="1"/>
    <col min="10255" max="10255" width="45.28515625" style="79" customWidth="1"/>
    <col min="10256" max="10497" width="9.140625" style="79"/>
    <col min="10498" max="10498" width="6.140625" style="79" customWidth="1"/>
    <col min="10499" max="10499" width="32" style="79" customWidth="1"/>
    <col min="10500" max="10500" width="5.85546875" style="79" customWidth="1"/>
    <col min="10501" max="10502" width="5.7109375" style="79" customWidth="1"/>
    <col min="10503" max="10503" width="5.85546875" style="79" customWidth="1"/>
    <col min="10504" max="10504" width="6.42578125" style="79" customWidth="1"/>
    <col min="10505" max="10505" width="6.140625" style="79" customWidth="1"/>
    <col min="10506" max="10507" width="8.85546875" style="79" customWidth="1"/>
    <col min="10508" max="10508" width="12.28515625" style="79" customWidth="1"/>
    <col min="10509" max="10509" width="8.85546875" style="79" customWidth="1"/>
    <col min="10510" max="10510" width="12.140625" style="79" customWidth="1"/>
    <col min="10511" max="10511" width="45.28515625" style="79" customWidth="1"/>
    <col min="10512" max="10753" width="9.140625" style="79"/>
    <col min="10754" max="10754" width="6.140625" style="79" customWidth="1"/>
    <col min="10755" max="10755" width="32" style="79" customWidth="1"/>
    <col min="10756" max="10756" width="5.85546875" style="79" customWidth="1"/>
    <col min="10757" max="10758" width="5.7109375" style="79" customWidth="1"/>
    <col min="10759" max="10759" width="5.85546875" style="79" customWidth="1"/>
    <col min="10760" max="10760" width="6.42578125" style="79" customWidth="1"/>
    <col min="10761" max="10761" width="6.140625" style="79" customWidth="1"/>
    <col min="10762" max="10763" width="8.85546875" style="79" customWidth="1"/>
    <col min="10764" max="10764" width="12.28515625" style="79" customWidth="1"/>
    <col min="10765" max="10765" width="8.85546875" style="79" customWidth="1"/>
    <col min="10766" max="10766" width="12.140625" style="79" customWidth="1"/>
    <col min="10767" max="10767" width="45.28515625" style="79" customWidth="1"/>
    <col min="10768" max="11009" width="9.140625" style="79"/>
    <col min="11010" max="11010" width="6.140625" style="79" customWidth="1"/>
    <col min="11011" max="11011" width="32" style="79" customWidth="1"/>
    <col min="11012" max="11012" width="5.85546875" style="79" customWidth="1"/>
    <col min="11013" max="11014" width="5.7109375" style="79" customWidth="1"/>
    <col min="11015" max="11015" width="5.85546875" style="79" customWidth="1"/>
    <col min="11016" max="11016" width="6.42578125" style="79" customWidth="1"/>
    <col min="11017" max="11017" width="6.140625" style="79" customWidth="1"/>
    <col min="11018" max="11019" width="8.85546875" style="79" customWidth="1"/>
    <col min="11020" max="11020" width="12.28515625" style="79" customWidth="1"/>
    <col min="11021" max="11021" width="8.85546875" style="79" customWidth="1"/>
    <col min="11022" max="11022" width="12.140625" style="79" customWidth="1"/>
    <col min="11023" max="11023" width="45.28515625" style="79" customWidth="1"/>
    <col min="11024" max="11265" width="9.140625" style="79"/>
    <col min="11266" max="11266" width="6.140625" style="79" customWidth="1"/>
    <col min="11267" max="11267" width="32" style="79" customWidth="1"/>
    <col min="11268" max="11268" width="5.85546875" style="79" customWidth="1"/>
    <col min="11269" max="11270" width="5.7109375" style="79" customWidth="1"/>
    <col min="11271" max="11271" width="5.85546875" style="79" customWidth="1"/>
    <col min="11272" max="11272" width="6.42578125" style="79" customWidth="1"/>
    <col min="11273" max="11273" width="6.140625" style="79" customWidth="1"/>
    <col min="11274" max="11275" width="8.85546875" style="79" customWidth="1"/>
    <col min="11276" max="11276" width="12.28515625" style="79" customWidth="1"/>
    <col min="11277" max="11277" width="8.85546875" style="79" customWidth="1"/>
    <col min="11278" max="11278" width="12.140625" style="79" customWidth="1"/>
    <col min="11279" max="11279" width="45.28515625" style="79" customWidth="1"/>
    <col min="11280" max="11521" width="9.140625" style="79"/>
    <col min="11522" max="11522" width="6.140625" style="79" customWidth="1"/>
    <col min="11523" max="11523" width="32" style="79" customWidth="1"/>
    <col min="11524" max="11524" width="5.85546875" style="79" customWidth="1"/>
    <col min="11525" max="11526" width="5.7109375" style="79" customWidth="1"/>
    <col min="11527" max="11527" width="5.85546875" style="79" customWidth="1"/>
    <col min="11528" max="11528" width="6.42578125" style="79" customWidth="1"/>
    <col min="11529" max="11529" width="6.140625" style="79" customWidth="1"/>
    <col min="11530" max="11531" width="8.85546875" style="79" customWidth="1"/>
    <col min="11532" max="11532" width="12.28515625" style="79" customWidth="1"/>
    <col min="11533" max="11533" width="8.85546875" style="79" customWidth="1"/>
    <col min="11534" max="11534" width="12.140625" style="79" customWidth="1"/>
    <col min="11535" max="11535" width="45.28515625" style="79" customWidth="1"/>
    <col min="11536" max="11777" width="9.140625" style="79"/>
    <col min="11778" max="11778" width="6.140625" style="79" customWidth="1"/>
    <col min="11779" max="11779" width="32" style="79" customWidth="1"/>
    <col min="11780" max="11780" width="5.85546875" style="79" customWidth="1"/>
    <col min="11781" max="11782" width="5.7109375" style="79" customWidth="1"/>
    <col min="11783" max="11783" width="5.85546875" style="79" customWidth="1"/>
    <col min="11784" max="11784" width="6.42578125" style="79" customWidth="1"/>
    <col min="11785" max="11785" width="6.140625" style="79" customWidth="1"/>
    <col min="11786" max="11787" width="8.85546875" style="79" customWidth="1"/>
    <col min="11788" max="11788" width="12.28515625" style="79" customWidth="1"/>
    <col min="11789" max="11789" width="8.85546875" style="79" customWidth="1"/>
    <col min="11790" max="11790" width="12.140625" style="79" customWidth="1"/>
    <col min="11791" max="11791" width="45.28515625" style="79" customWidth="1"/>
    <col min="11792" max="12033" width="9.140625" style="79"/>
    <col min="12034" max="12034" width="6.140625" style="79" customWidth="1"/>
    <col min="12035" max="12035" width="32" style="79" customWidth="1"/>
    <col min="12036" max="12036" width="5.85546875" style="79" customWidth="1"/>
    <col min="12037" max="12038" width="5.7109375" style="79" customWidth="1"/>
    <col min="12039" max="12039" width="5.85546875" style="79" customWidth="1"/>
    <col min="12040" max="12040" width="6.42578125" style="79" customWidth="1"/>
    <col min="12041" max="12041" width="6.140625" style="79" customWidth="1"/>
    <col min="12042" max="12043" width="8.85546875" style="79" customWidth="1"/>
    <col min="12044" max="12044" width="12.28515625" style="79" customWidth="1"/>
    <col min="12045" max="12045" width="8.85546875" style="79" customWidth="1"/>
    <col min="12046" max="12046" width="12.140625" style="79" customWidth="1"/>
    <col min="12047" max="12047" width="45.28515625" style="79" customWidth="1"/>
    <col min="12048" max="12289" width="9.140625" style="79"/>
    <col min="12290" max="12290" width="6.140625" style="79" customWidth="1"/>
    <col min="12291" max="12291" width="32" style="79" customWidth="1"/>
    <col min="12292" max="12292" width="5.85546875" style="79" customWidth="1"/>
    <col min="12293" max="12294" width="5.7109375" style="79" customWidth="1"/>
    <col min="12295" max="12295" width="5.85546875" style="79" customWidth="1"/>
    <col min="12296" max="12296" width="6.42578125" style="79" customWidth="1"/>
    <col min="12297" max="12297" width="6.140625" style="79" customWidth="1"/>
    <col min="12298" max="12299" width="8.85546875" style="79" customWidth="1"/>
    <col min="12300" max="12300" width="12.28515625" style="79" customWidth="1"/>
    <col min="12301" max="12301" width="8.85546875" style="79" customWidth="1"/>
    <col min="12302" max="12302" width="12.140625" style="79" customWidth="1"/>
    <col min="12303" max="12303" width="45.28515625" style="79" customWidth="1"/>
    <col min="12304" max="12545" width="9.140625" style="79"/>
    <col min="12546" max="12546" width="6.140625" style="79" customWidth="1"/>
    <col min="12547" max="12547" width="32" style="79" customWidth="1"/>
    <col min="12548" max="12548" width="5.85546875" style="79" customWidth="1"/>
    <col min="12549" max="12550" width="5.7109375" style="79" customWidth="1"/>
    <col min="12551" max="12551" width="5.85546875" style="79" customWidth="1"/>
    <col min="12552" max="12552" width="6.42578125" style="79" customWidth="1"/>
    <col min="12553" max="12553" width="6.140625" style="79" customWidth="1"/>
    <col min="12554" max="12555" width="8.85546875" style="79" customWidth="1"/>
    <col min="12556" max="12556" width="12.28515625" style="79" customWidth="1"/>
    <col min="12557" max="12557" width="8.85546875" style="79" customWidth="1"/>
    <col min="12558" max="12558" width="12.140625" style="79" customWidth="1"/>
    <col min="12559" max="12559" width="45.28515625" style="79" customWidth="1"/>
    <col min="12560" max="12801" width="9.140625" style="79"/>
    <col min="12802" max="12802" width="6.140625" style="79" customWidth="1"/>
    <col min="12803" max="12803" width="32" style="79" customWidth="1"/>
    <col min="12804" max="12804" width="5.85546875" style="79" customWidth="1"/>
    <col min="12805" max="12806" width="5.7109375" style="79" customWidth="1"/>
    <col min="12807" max="12807" width="5.85546875" style="79" customWidth="1"/>
    <col min="12808" max="12808" width="6.42578125" style="79" customWidth="1"/>
    <col min="12809" max="12809" width="6.140625" style="79" customWidth="1"/>
    <col min="12810" max="12811" width="8.85546875" style="79" customWidth="1"/>
    <col min="12812" max="12812" width="12.28515625" style="79" customWidth="1"/>
    <col min="12813" max="12813" width="8.85546875" style="79" customWidth="1"/>
    <col min="12814" max="12814" width="12.140625" style="79" customWidth="1"/>
    <col min="12815" max="12815" width="45.28515625" style="79" customWidth="1"/>
    <col min="12816" max="13057" width="9.140625" style="79"/>
    <col min="13058" max="13058" width="6.140625" style="79" customWidth="1"/>
    <col min="13059" max="13059" width="32" style="79" customWidth="1"/>
    <col min="13060" max="13060" width="5.85546875" style="79" customWidth="1"/>
    <col min="13061" max="13062" width="5.7109375" style="79" customWidth="1"/>
    <col min="13063" max="13063" width="5.85546875" style="79" customWidth="1"/>
    <col min="13064" max="13064" width="6.42578125" style="79" customWidth="1"/>
    <col min="13065" max="13065" width="6.140625" style="79" customWidth="1"/>
    <col min="13066" max="13067" width="8.85546875" style="79" customWidth="1"/>
    <col min="13068" max="13068" width="12.28515625" style="79" customWidth="1"/>
    <col min="13069" max="13069" width="8.85546875" style="79" customWidth="1"/>
    <col min="13070" max="13070" width="12.140625" style="79" customWidth="1"/>
    <col min="13071" max="13071" width="45.28515625" style="79" customWidth="1"/>
    <col min="13072" max="13313" width="9.140625" style="79"/>
    <col min="13314" max="13314" width="6.140625" style="79" customWidth="1"/>
    <col min="13315" max="13315" width="32" style="79" customWidth="1"/>
    <col min="13316" max="13316" width="5.85546875" style="79" customWidth="1"/>
    <col min="13317" max="13318" width="5.7109375" style="79" customWidth="1"/>
    <col min="13319" max="13319" width="5.85546875" style="79" customWidth="1"/>
    <col min="13320" max="13320" width="6.42578125" style="79" customWidth="1"/>
    <col min="13321" max="13321" width="6.140625" style="79" customWidth="1"/>
    <col min="13322" max="13323" width="8.85546875" style="79" customWidth="1"/>
    <col min="13324" max="13324" width="12.28515625" style="79" customWidth="1"/>
    <col min="13325" max="13325" width="8.85546875" style="79" customWidth="1"/>
    <col min="13326" max="13326" width="12.140625" style="79" customWidth="1"/>
    <col min="13327" max="13327" width="45.28515625" style="79" customWidth="1"/>
    <col min="13328" max="13569" width="9.140625" style="79"/>
    <col min="13570" max="13570" width="6.140625" style="79" customWidth="1"/>
    <col min="13571" max="13571" width="32" style="79" customWidth="1"/>
    <col min="13572" max="13572" width="5.85546875" style="79" customWidth="1"/>
    <col min="13573" max="13574" width="5.7109375" style="79" customWidth="1"/>
    <col min="13575" max="13575" width="5.85546875" style="79" customWidth="1"/>
    <col min="13576" max="13576" width="6.42578125" style="79" customWidth="1"/>
    <col min="13577" max="13577" width="6.140625" style="79" customWidth="1"/>
    <col min="13578" max="13579" width="8.85546875" style="79" customWidth="1"/>
    <col min="13580" max="13580" width="12.28515625" style="79" customWidth="1"/>
    <col min="13581" max="13581" width="8.85546875" style="79" customWidth="1"/>
    <col min="13582" max="13582" width="12.140625" style="79" customWidth="1"/>
    <col min="13583" max="13583" width="45.28515625" style="79" customWidth="1"/>
    <col min="13584" max="13825" width="9.140625" style="79"/>
    <col min="13826" max="13826" width="6.140625" style="79" customWidth="1"/>
    <col min="13827" max="13827" width="32" style="79" customWidth="1"/>
    <col min="13828" max="13828" width="5.85546875" style="79" customWidth="1"/>
    <col min="13829" max="13830" width="5.7109375" style="79" customWidth="1"/>
    <col min="13831" max="13831" width="5.85546875" style="79" customWidth="1"/>
    <col min="13832" max="13832" width="6.42578125" style="79" customWidth="1"/>
    <col min="13833" max="13833" width="6.140625" style="79" customWidth="1"/>
    <col min="13834" max="13835" width="8.85546875" style="79" customWidth="1"/>
    <col min="13836" max="13836" width="12.28515625" style="79" customWidth="1"/>
    <col min="13837" max="13837" width="8.85546875" style="79" customWidth="1"/>
    <col min="13838" max="13838" width="12.140625" style="79" customWidth="1"/>
    <col min="13839" max="13839" width="45.28515625" style="79" customWidth="1"/>
    <col min="13840" max="14081" width="9.140625" style="79"/>
    <col min="14082" max="14082" width="6.140625" style="79" customWidth="1"/>
    <col min="14083" max="14083" width="32" style="79" customWidth="1"/>
    <col min="14084" max="14084" width="5.85546875" style="79" customWidth="1"/>
    <col min="14085" max="14086" width="5.7109375" style="79" customWidth="1"/>
    <col min="14087" max="14087" width="5.85546875" style="79" customWidth="1"/>
    <col min="14088" max="14088" width="6.42578125" style="79" customWidth="1"/>
    <col min="14089" max="14089" width="6.140625" style="79" customWidth="1"/>
    <col min="14090" max="14091" width="8.85546875" style="79" customWidth="1"/>
    <col min="14092" max="14092" width="12.28515625" style="79" customWidth="1"/>
    <col min="14093" max="14093" width="8.85546875" style="79" customWidth="1"/>
    <col min="14094" max="14094" width="12.140625" style="79" customWidth="1"/>
    <col min="14095" max="14095" width="45.28515625" style="79" customWidth="1"/>
    <col min="14096" max="14337" width="9.140625" style="79"/>
    <col min="14338" max="14338" width="6.140625" style="79" customWidth="1"/>
    <col min="14339" max="14339" width="32" style="79" customWidth="1"/>
    <col min="14340" max="14340" width="5.85546875" style="79" customWidth="1"/>
    <col min="14341" max="14342" width="5.7109375" style="79" customWidth="1"/>
    <col min="14343" max="14343" width="5.85546875" style="79" customWidth="1"/>
    <col min="14344" max="14344" width="6.42578125" style="79" customWidth="1"/>
    <col min="14345" max="14345" width="6.140625" style="79" customWidth="1"/>
    <col min="14346" max="14347" width="8.85546875" style="79" customWidth="1"/>
    <col min="14348" max="14348" width="12.28515625" style="79" customWidth="1"/>
    <col min="14349" max="14349" width="8.85546875" style="79" customWidth="1"/>
    <col min="14350" max="14350" width="12.140625" style="79" customWidth="1"/>
    <col min="14351" max="14351" width="45.28515625" style="79" customWidth="1"/>
    <col min="14352" max="14593" width="9.140625" style="79"/>
    <col min="14594" max="14594" width="6.140625" style="79" customWidth="1"/>
    <col min="14595" max="14595" width="32" style="79" customWidth="1"/>
    <col min="14596" max="14596" width="5.85546875" style="79" customWidth="1"/>
    <col min="14597" max="14598" width="5.7109375" style="79" customWidth="1"/>
    <col min="14599" max="14599" width="5.85546875" style="79" customWidth="1"/>
    <col min="14600" max="14600" width="6.42578125" style="79" customWidth="1"/>
    <col min="14601" max="14601" width="6.140625" style="79" customWidth="1"/>
    <col min="14602" max="14603" width="8.85546875" style="79" customWidth="1"/>
    <col min="14604" max="14604" width="12.28515625" style="79" customWidth="1"/>
    <col min="14605" max="14605" width="8.85546875" style="79" customWidth="1"/>
    <col min="14606" max="14606" width="12.140625" style="79" customWidth="1"/>
    <col min="14607" max="14607" width="45.28515625" style="79" customWidth="1"/>
    <col min="14608" max="14849" width="9.140625" style="79"/>
    <col min="14850" max="14850" width="6.140625" style="79" customWidth="1"/>
    <col min="14851" max="14851" width="32" style="79" customWidth="1"/>
    <col min="14852" max="14852" width="5.85546875" style="79" customWidth="1"/>
    <col min="14853" max="14854" width="5.7109375" style="79" customWidth="1"/>
    <col min="14855" max="14855" width="5.85546875" style="79" customWidth="1"/>
    <col min="14856" max="14856" width="6.42578125" style="79" customWidth="1"/>
    <col min="14857" max="14857" width="6.140625" style="79" customWidth="1"/>
    <col min="14858" max="14859" width="8.85546875" style="79" customWidth="1"/>
    <col min="14860" max="14860" width="12.28515625" style="79" customWidth="1"/>
    <col min="14861" max="14861" width="8.85546875" style="79" customWidth="1"/>
    <col min="14862" max="14862" width="12.140625" style="79" customWidth="1"/>
    <col min="14863" max="14863" width="45.28515625" style="79" customWidth="1"/>
    <col min="14864" max="15105" width="9.140625" style="79"/>
    <col min="15106" max="15106" width="6.140625" style="79" customWidth="1"/>
    <col min="15107" max="15107" width="32" style="79" customWidth="1"/>
    <col min="15108" max="15108" width="5.85546875" style="79" customWidth="1"/>
    <col min="15109" max="15110" width="5.7109375" style="79" customWidth="1"/>
    <col min="15111" max="15111" width="5.85546875" style="79" customWidth="1"/>
    <col min="15112" max="15112" width="6.42578125" style="79" customWidth="1"/>
    <col min="15113" max="15113" width="6.140625" style="79" customWidth="1"/>
    <col min="15114" max="15115" width="8.85546875" style="79" customWidth="1"/>
    <col min="15116" max="15116" width="12.28515625" style="79" customWidth="1"/>
    <col min="15117" max="15117" width="8.85546875" style="79" customWidth="1"/>
    <col min="15118" max="15118" width="12.140625" style="79" customWidth="1"/>
    <col min="15119" max="15119" width="45.28515625" style="79" customWidth="1"/>
    <col min="15120" max="15361" width="9.140625" style="79"/>
    <col min="15362" max="15362" width="6.140625" style="79" customWidth="1"/>
    <col min="15363" max="15363" width="32" style="79" customWidth="1"/>
    <col min="15364" max="15364" width="5.85546875" style="79" customWidth="1"/>
    <col min="15365" max="15366" width="5.7109375" style="79" customWidth="1"/>
    <col min="15367" max="15367" width="5.85546875" style="79" customWidth="1"/>
    <col min="15368" max="15368" width="6.42578125" style="79" customWidth="1"/>
    <col min="15369" max="15369" width="6.140625" style="79" customWidth="1"/>
    <col min="15370" max="15371" width="8.85546875" style="79" customWidth="1"/>
    <col min="15372" max="15372" width="12.28515625" style="79" customWidth="1"/>
    <col min="15373" max="15373" width="8.85546875" style="79" customWidth="1"/>
    <col min="15374" max="15374" width="12.140625" style="79" customWidth="1"/>
    <col min="15375" max="15375" width="45.28515625" style="79" customWidth="1"/>
    <col min="15376" max="15617" width="9.140625" style="79"/>
    <col min="15618" max="15618" width="6.140625" style="79" customWidth="1"/>
    <col min="15619" max="15619" width="32" style="79" customWidth="1"/>
    <col min="15620" max="15620" width="5.85546875" style="79" customWidth="1"/>
    <col min="15621" max="15622" width="5.7109375" style="79" customWidth="1"/>
    <col min="15623" max="15623" width="5.85546875" style="79" customWidth="1"/>
    <col min="15624" max="15624" width="6.42578125" style="79" customWidth="1"/>
    <col min="15625" max="15625" width="6.140625" style="79" customWidth="1"/>
    <col min="15626" max="15627" width="8.85546875" style="79" customWidth="1"/>
    <col min="15628" max="15628" width="12.28515625" style="79" customWidth="1"/>
    <col min="15629" max="15629" width="8.85546875" style="79" customWidth="1"/>
    <col min="15630" max="15630" width="12.140625" style="79" customWidth="1"/>
    <col min="15631" max="15631" width="45.28515625" style="79" customWidth="1"/>
    <col min="15632" max="15873" width="9.140625" style="79"/>
    <col min="15874" max="15874" width="6.140625" style="79" customWidth="1"/>
    <col min="15875" max="15875" width="32" style="79" customWidth="1"/>
    <col min="15876" max="15876" width="5.85546875" style="79" customWidth="1"/>
    <col min="15877" max="15878" width="5.7109375" style="79" customWidth="1"/>
    <col min="15879" max="15879" width="5.85546875" style="79" customWidth="1"/>
    <col min="15880" max="15880" width="6.42578125" style="79" customWidth="1"/>
    <col min="15881" max="15881" width="6.140625" style="79" customWidth="1"/>
    <col min="15882" max="15883" width="8.85546875" style="79" customWidth="1"/>
    <col min="15884" max="15884" width="12.28515625" style="79" customWidth="1"/>
    <col min="15885" max="15885" width="8.85546875" style="79" customWidth="1"/>
    <col min="15886" max="15886" width="12.140625" style="79" customWidth="1"/>
    <col min="15887" max="15887" width="45.28515625" style="79" customWidth="1"/>
    <col min="15888" max="16129" width="9.140625" style="79"/>
    <col min="16130" max="16130" width="6.140625" style="79" customWidth="1"/>
    <col min="16131" max="16131" width="32" style="79" customWidth="1"/>
    <col min="16132" max="16132" width="5.85546875" style="79" customWidth="1"/>
    <col min="16133" max="16134" width="5.7109375" style="79" customWidth="1"/>
    <col min="16135" max="16135" width="5.85546875" style="79" customWidth="1"/>
    <col min="16136" max="16136" width="6.42578125" style="79" customWidth="1"/>
    <col min="16137" max="16137" width="6.140625" style="79" customWidth="1"/>
    <col min="16138" max="16139" width="8.85546875" style="79" customWidth="1"/>
    <col min="16140" max="16140" width="12.28515625" style="79" customWidth="1"/>
    <col min="16141" max="16141" width="8.85546875" style="79" customWidth="1"/>
    <col min="16142" max="16142" width="12.140625" style="79" customWidth="1"/>
    <col min="16143" max="16143" width="45.28515625" style="79" customWidth="1"/>
    <col min="16144" max="16384" width="9.140625" style="79"/>
  </cols>
  <sheetData>
    <row r="1" spans="1:16" ht="18.75">
      <c r="L1" s="80"/>
      <c r="M1" s="202" t="s">
        <v>1</v>
      </c>
      <c r="N1" s="202"/>
      <c r="O1" s="202"/>
      <c r="P1" s="81"/>
    </row>
    <row r="2" spans="1:16" ht="26.25" customHeight="1">
      <c r="L2" s="203" t="s">
        <v>279</v>
      </c>
      <c r="M2" s="203"/>
      <c r="N2" s="203"/>
      <c r="O2" s="203"/>
    </row>
    <row r="3" spans="1:16" ht="15" customHeight="1"/>
    <row r="4" spans="1:16" ht="21" customHeight="1">
      <c r="B4" s="204" t="s">
        <v>91</v>
      </c>
      <c r="C4" s="204"/>
      <c r="D4" s="204"/>
      <c r="E4" s="204"/>
      <c r="F4" s="204"/>
      <c r="G4" s="204"/>
      <c r="H4" s="204"/>
      <c r="I4" s="204"/>
      <c r="J4" s="204"/>
      <c r="K4" s="204"/>
      <c r="L4" s="204"/>
      <c r="M4" s="204"/>
      <c r="N4" s="204"/>
      <c r="O4" s="204"/>
    </row>
    <row r="5" spans="1:16" ht="15" customHeight="1">
      <c r="B5" s="82"/>
      <c r="C5" s="82"/>
      <c r="D5" s="82"/>
      <c r="E5" s="82"/>
      <c r="F5" s="82"/>
      <c r="G5" s="82"/>
      <c r="H5" s="82"/>
      <c r="I5" s="82"/>
      <c r="J5" s="82"/>
      <c r="K5" s="82"/>
      <c r="L5" s="82"/>
      <c r="M5" s="82"/>
      <c r="N5" s="82"/>
      <c r="O5" s="83" t="s">
        <v>92</v>
      </c>
    </row>
    <row r="6" spans="1:16" ht="14.25" customHeight="1" thickBot="1">
      <c r="A6" s="84"/>
    </row>
    <row r="7" spans="1:16" ht="80.25" customHeight="1">
      <c r="A7" s="85"/>
      <c r="B7" s="86"/>
      <c r="C7" s="87"/>
      <c r="D7" s="88"/>
      <c r="E7" s="89"/>
      <c r="F7" s="205" t="s">
        <v>93</v>
      </c>
      <c r="G7" s="206"/>
      <c r="H7" s="206"/>
      <c r="I7" s="206"/>
      <c r="J7" s="206"/>
      <c r="K7" s="207"/>
      <c r="L7" s="207"/>
      <c r="M7" s="207"/>
      <c r="N7" s="208"/>
      <c r="O7" s="90"/>
    </row>
    <row r="8" spans="1:16" s="102" customFormat="1" ht="156" customHeight="1">
      <c r="A8" s="91" t="s">
        <v>94</v>
      </c>
      <c r="B8" s="92" t="s">
        <v>95</v>
      </c>
      <c r="C8" s="93" t="s">
        <v>96</v>
      </c>
      <c r="D8" s="94" t="s">
        <v>97</v>
      </c>
      <c r="E8" s="95" t="s">
        <v>98</v>
      </c>
      <c r="F8" s="96" t="s">
        <v>99</v>
      </c>
      <c r="G8" s="97" t="s">
        <v>100</v>
      </c>
      <c r="H8" s="97" t="s">
        <v>101</v>
      </c>
      <c r="I8" s="97" t="s">
        <v>237</v>
      </c>
      <c r="J8" s="98" t="s">
        <v>102</v>
      </c>
      <c r="K8" s="99" t="s">
        <v>103</v>
      </c>
      <c r="L8" s="100" t="s">
        <v>238</v>
      </c>
      <c r="M8" s="100" t="s">
        <v>239</v>
      </c>
      <c r="N8" s="100" t="s">
        <v>240</v>
      </c>
      <c r="O8" s="101" t="s">
        <v>104</v>
      </c>
    </row>
    <row r="9" spans="1:16" s="113" customFormat="1" ht="23.25" thickBot="1">
      <c r="A9" s="103">
        <v>1</v>
      </c>
      <c r="B9" s="104">
        <v>2</v>
      </c>
      <c r="C9" s="105">
        <v>3</v>
      </c>
      <c r="D9" s="106">
        <v>4</v>
      </c>
      <c r="E9" s="107">
        <v>5</v>
      </c>
      <c r="F9" s="108">
        <v>6</v>
      </c>
      <c r="G9" s="109">
        <v>7</v>
      </c>
      <c r="H9" s="109">
        <v>8</v>
      </c>
      <c r="I9" s="109">
        <v>9</v>
      </c>
      <c r="J9" s="109" t="s">
        <v>241</v>
      </c>
      <c r="K9" s="110" t="s">
        <v>242</v>
      </c>
      <c r="L9" s="110" t="s">
        <v>243</v>
      </c>
      <c r="M9" s="110" t="s">
        <v>244</v>
      </c>
      <c r="N9" s="111" t="s">
        <v>245</v>
      </c>
      <c r="O9" s="112"/>
    </row>
    <row r="10" spans="1:16" ht="25.5" customHeight="1">
      <c r="A10" s="114">
        <v>1</v>
      </c>
      <c r="B10" s="115" t="s">
        <v>105</v>
      </c>
      <c r="C10" s="116" t="s">
        <v>106</v>
      </c>
      <c r="D10" s="116" t="s">
        <v>107</v>
      </c>
      <c r="E10" s="116">
        <v>8</v>
      </c>
      <c r="F10" s="117">
        <v>1</v>
      </c>
      <c r="G10" s="118">
        <v>874</v>
      </c>
      <c r="H10" s="118">
        <v>766</v>
      </c>
      <c r="I10" s="118">
        <f>H10*F10</f>
        <v>766</v>
      </c>
      <c r="J10" s="119">
        <f>I10*0.2359</f>
        <v>180.6994</v>
      </c>
      <c r="K10" s="120">
        <f>I10+J10</f>
        <v>946.69939999999997</v>
      </c>
      <c r="L10" s="121">
        <f>I10*2</f>
        <v>1532</v>
      </c>
      <c r="M10" s="121">
        <f>L10*0.2359</f>
        <v>361.39879999999999</v>
      </c>
      <c r="N10" s="122">
        <f>L10+M10</f>
        <v>1893.3987999999999</v>
      </c>
      <c r="O10" s="209" t="s">
        <v>246</v>
      </c>
    </row>
    <row r="11" spans="1:16" ht="28.5" customHeight="1">
      <c r="A11" s="123">
        <v>2</v>
      </c>
      <c r="B11" s="124" t="s">
        <v>108</v>
      </c>
      <c r="C11" s="125" t="s">
        <v>109</v>
      </c>
      <c r="D11" s="125" t="s">
        <v>110</v>
      </c>
      <c r="E11" s="125">
        <v>10</v>
      </c>
      <c r="F11" s="126">
        <v>1</v>
      </c>
      <c r="G11" s="127">
        <v>1174</v>
      </c>
      <c r="H11" s="127">
        <v>900</v>
      </c>
      <c r="I11" s="118">
        <f t="shared" ref="I11:I17" si="0">H11*F11</f>
        <v>900</v>
      </c>
      <c r="J11" s="119">
        <f t="shared" ref="J11:J16" si="1">I11*0.2359</f>
        <v>212.31</v>
      </c>
      <c r="K11" s="121">
        <f t="shared" ref="K11:K16" si="2">I11+J11</f>
        <v>1112.31</v>
      </c>
      <c r="L11" s="121">
        <f t="shared" ref="L11:L17" si="3">I11*2</f>
        <v>1800</v>
      </c>
      <c r="M11" s="121">
        <f t="shared" ref="M11:M17" si="4">L11*0.2359</f>
        <v>424.62</v>
      </c>
      <c r="N11" s="122">
        <f t="shared" ref="N11:N17" si="5">L11+M11</f>
        <v>2224.62</v>
      </c>
      <c r="O11" s="210"/>
    </row>
    <row r="12" spans="1:16" ht="15">
      <c r="A12" s="123">
        <v>3</v>
      </c>
      <c r="B12" s="115" t="s">
        <v>111</v>
      </c>
      <c r="C12" s="125">
        <v>23</v>
      </c>
      <c r="D12" s="125" t="s">
        <v>112</v>
      </c>
      <c r="E12" s="125">
        <v>7</v>
      </c>
      <c r="F12" s="128">
        <v>1</v>
      </c>
      <c r="G12" s="129">
        <v>788</v>
      </c>
      <c r="H12" s="129">
        <v>570</v>
      </c>
      <c r="I12" s="118">
        <f t="shared" si="0"/>
        <v>570</v>
      </c>
      <c r="J12" s="119">
        <f t="shared" si="1"/>
        <v>134.46299999999999</v>
      </c>
      <c r="K12" s="121">
        <f t="shared" si="2"/>
        <v>704.46299999999997</v>
      </c>
      <c r="L12" s="121">
        <f t="shared" si="3"/>
        <v>1140</v>
      </c>
      <c r="M12" s="121">
        <f t="shared" si="4"/>
        <v>268.92599999999999</v>
      </c>
      <c r="N12" s="122">
        <f t="shared" si="5"/>
        <v>1408.9259999999999</v>
      </c>
      <c r="O12" s="210"/>
    </row>
    <row r="13" spans="1:16" ht="25.5">
      <c r="A13" s="123">
        <v>4</v>
      </c>
      <c r="B13" s="130" t="s">
        <v>113</v>
      </c>
      <c r="C13" s="116">
        <v>23</v>
      </c>
      <c r="D13" s="116" t="s">
        <v>114</v>
      </c>
      <c r="E13" s="116">
        <v>6</v>
      </c>
      <c r="F13" s="128">
        <v>1</v>
      </c>
      <c r="G13" s="129">
        <v>700</v>
      </c>
      <c r="H13" s="129">
        <v>500</v>
      </c>
      <c r="I13" s="118">
        <f t="shared" si="0"/>
        <v>500</v>
      </c>
      <c r="J13" s="119">
        <f>I13*0.2359</f>
        <v>117.95</v>
      </c>
      <c r="K13" s="121">
        <f>I13+J13</f>
        <v>617.95000000000005</v>
      </c>
      <c r="L13" s="121">
        <f>I13*2</f>
        <v>1000</v>
      </c>
      <c r="M13" s="121">
        <f>L13*0.2359</f>
        <v>235.9</v>
      </c>
      <c r="N13" s="122">
        <f>L13+M13</f>
        <v>1235.9000000000001</v>
      </c>
      <c r="O13" s="210"/>
    </row>
    <row r="14" spans="1:16" ht="15">
      <c r="A14" s="123">
        <v>5</v>
      </c>
      <c r="B14" s="124" t="s">
        <v>115</v>
      </c>
      <c r="C14" s="116">
        <v>39</v>
      </c>
      <c r="D14" s="116" t="s">
        <v>202</v>
      </c>
      <c r="E14" s="116">
        <v>8</v>
      </c>
      <c r="F14" s="128">
        <v>1</v>
      </c>
      <c r="G14" s="129">
        <v>874</v>
      </c>
      <c r="H14" s="129">
        <v>700</v>
      </c>
      <c r="I14" s="118">
        <f t="shared" si="0"/>
        <v>700</v>
      </c>
      <c r="J14" s="119">
        <f t="shared" si="1"/>
        <v>165.13</v>
      </c>
      <c r="K14" s="121">
        <f t="shared" si="2"/>
        <v>865.13</v>
      </c>
      <c r="L14" s="121">
        <f t="shared" si="3"/>
        <v>1400</v>
      </c>
      <c r="M14" s="121">
        <f t="shared" si="4"/>
        <v>330.26</v>
      </c>
      <c r="N14" s="122">
        <f t="shared" si="5"/>
        <v>1730.26</v>
      </c>
      <c r="O14" s="210"/>
    </row>
    <row r="15" spans="1:16" ht="15">
      <c r="A15" s="123">
        <v>6</v>
      </c>
      <c r="B15" s="130" t="s">
        <v>247</v>
      </c>
      <c r="C15" s="116" t="s">
        <v>106</v>
      </c>
      <c r="D15" s="116" t="s">
        <v>110</v>
      </c>
      <c r="E15" s="116">
        <v>7</v>
      </c>
      <c r="F15" s="128">
        <v>1</v>
      </c>
      <c r="G15" s="129">
        <v>788</v>
      </c>
      <c r="H15" s="129">
        <v>570</v>
      </c>
      <c r="I15" s="118">
        <f t="shared" si="0"/>
        <v>570</v>
      </c>
      <c r="J15" s="119">
        <f t="shared" si="1"/>
        <v>134.46299999999999</v>
      </c>
      <c r="K15" s="121">
        <f t="shared" si="2"/>
        <v>704.46299999999997</v>
      </c>
      <c r="L15" s="121">
        <f t="shared" si="3"/>
        <v>1140</v>
      </c>
      <c r="M15" s="121">
        <f t="shared" si="4"/>
        <v>268.92599999999999</v>
      </c>
      <c r="N15" s="122">
        <f t="shared" si="5"/>
        <v>1408.9259999999999</v>
      </c>
      <c r="O15" s="210"/>
    </row>
    <row r="16" spans="1:16" ht="15">
      <c r="A16" s="123">
        <v>7</v>
      </c>
      <c r="B16" s="130" t="s">
        <v>248</v>
      </c>
      <c r="C16" s="125" t="s">
        <v>109</v>
      </c>
      <c r="D16" s="125" t="s">
        <v>112</v>
      </c>
      <c r="E16" s="116">
        <v>9</v>
      </c>
      <c r="F16" s="128">
        <v>1</v>
      </c>
      <c r="G16" s="129">
        <v>994</v>
      </c>
      <c r="H16" s="129">
        <v>650</v>
      </c>
      <c r="I16" s="118">
        <f t="shared" si="0"/>
        <v>650</v>
      </c>
      <c r="J16" s="119">
        <f t="shared" si="1"/>
        <v>153.33500000000001</v>
      </c>
      <c r="K16" s="121">
        <f t="shared" si="2"/>
        <v>803.33500000000004</v>
      </c>
      <c r="L16" s="121">
        <f t="shared" si="3"/>
        <v>1300</v>
      </c>
      <c r="M16" s="121">
        <f t="shared" si="4"/>
        <v>306.67</v>
      </c>
      <c r="N16" s="122">
        <f t="shared" si="5"/>
        <v>1606.67</v>
      </c>
      <c r="O16" s="210"/>
    </row>
    <row r="17" spans="1:15" ht="15">
      <c r="A17" s="123">
        <v>8</v>
      </c>
      <c r="B17" s="130" t="s">
        <v>249</v>
      </c>
      <c r="C17" s="125" t="s">
        <v>109</v>
      </c>
      <c r="D17" s="125" t="s">
        <v>112</v>
      </c>
      <c r="E17" s="116">
        <v>9</v>
      </c>
      <c r="F17" s="128">
        <v>0.75</v>
      </c>
      <c r="G17" s="129">
        <v>994</v>
      </c>
      <c r="H17" s="129">
        <v>664</v>
      </c>
      <c r="I17" s="118">
        <f t="shared" si="0"/>
        <v>498</v>
      </c>
      <c r="J17" s="119">
        <f>I17*0.2359</f>
        <v>117.4782</v>
      </c>
      <c r="K17" s="131">
        <f>I17+J17</f>
        <v>615.47820000000002</v>
      </c>
      <c r="L17" s="121">
        <f t="shared" si="3"/>
        <v>996</v>
      </c>
      <c r="M17" s="121">
        <f t="shared" si="4"/>
        <v>234.9564</v>
      </c>
      <c r="N17" s="122">
        <f t="shared" si="5"/>
        <v>1230.9564</v>
      </c>
      <c r="O17" s="211"/>
    </row>
    <row r="18" spans="1:15" ht="14.25">
      <c r="A18" s="132"/>
      <c r="B18" s="133" t="s">
        <v>116</v>
      </c>
      <c r="C18" s="134"/>
      <c r="D18" s="135"/>
      <c r="E18" s="136"/>
      <c r="F18" s="137">
        <f>SUM(F10:F17)</f>
        <v>7.75</v>
      </c>
      <c r="G18" s="135"/>
      <c r="H18" s="135"/>
      <c r="I18" s="138"/>
      <c r="J18" s="135">
        <f>SUM(J10:J17)</f>
        <v>1215.8286000000001</v>
      </c>
      <c r="K18" s="135">
        <f>SUM(K10:K17)</f>
        <v>6369.8285999999989</v>
      </c>
      <c r="L18" s="135">
        <f>SUM(L10:L17)</f>
        <v>10308</v>
      </c>
      <c r="M18" s="135">
        <f>SUM(M10:M17)</f>
        <v>2431.6572000000001</v>
      </c>
      <c r="N18" s="135">
        <f>SUM(N10:N17)</f>
        <v>12739.657199999998</v>
      </c>
      <c r="O18" s="139"/>
    </row>
    <row r="20" spans="1:15">
      <c r="C20" s="140"/>
      <c r="D20" s="140"/>
    </row>
    <row r="21" spans="1:15" s="143" customFormat="1" ht="15.75">
      <c r="A21" s="141" t="s">
        <v>5</v>
      </c>
      <c r="B21" s="141"/>
      <c r="C21" s="142"/>
      <c r="D21" s="142"/>
      <c r="E21" s="141"/>
      <c r="F21" s="141" t="s">
        <v>6</v>
      </c>
    </row>
    <row r="22" spans="1:15" s="143" customFormat="1">
      <c r="A22" s="144"/>
      <c r="C22" s="142"/>
      <c r="D22" s="142"/>
    </row>
    <row r="23" spans="1:15" s="143" customFormat="1" ht="15.75">
      <c r="A23" s="145" t="s">
        <v>280</v>
      </c>
      <c r="B23" s="145"/>
    </row>
    <row r="24" spans="1:15" s="143" customFormat="1" ht="15.75">
      <c r="A24" s="145" t="s">
        <v>90</v>
      </c>
      <c r="B24" s="145"/>
    </row>
  </sheetData>
  <autoFilter ref="A6:O18">
    <filterColumn colId="1" showButton="0"/>
    <filterColumn colId="2" showButton="0"/>
    <filterColumn colId="3" showButton="0"/>
    <filterColumn colId="4" showButton="0"/>
    <filterColumn colId="5" showButton="0"/>
    <filterColumn colId="6" showButton="0"/>
    <filterColumn colId="8" showButton="0"/>
    <filterColumn colId="9" showButton="0"/>
    <filterColumn colId="13" showButton="0"/>
  </autoFilter>
  <mergeCells count="5">
    <mergeCell ref="M1:O1"/>
    <mergeCell ref="L2:O2"/>
    <mergeCell ref="B4:O4"/>
    <mergeCell ref="F7:N7"/>
    <mergeCell ref="O10:O17"/>
  </mergeCells>
  <pageMargins left="0.23622047244094491" right="0.23622047244094491" top="0.74803149606299213" bottom="0.74803149606299213" header="0.31496062992125984" footer="0.31496062992125984"/>
  <pageSetup paperSize="9" scale="81" fitToHeight="0" orientation="landscape" horizontalDpi="1200"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Layout" topLeftCell="A16" zoomScaleNormal="100" workbookViewId="0">
      <selection activeCell="B21" sqref="B21"/>
    </sheetView>
  </sheetViews>
  <sheetFormatPr defaultRowHeight="15"/>
  <cols>
    <col min="2" max="2" width="36.85546875" customWidth="1"/>
    <col min="15" max="15" width="11.85546875" customWidth="1"/>
  </cols>
  <sheetData>
    <row r="1" spans="1:15" ht="15.75">
      <c r="M1" s="225" t="s">
        <v>3</v>
      </c>
      <c r="N1" s="225"/>
      <c r="O1" s="225"/>
    </row>
    <row r="2" spans="1:15" ht="66.75" customHeight="1">
      <c r="L2" s="221" t="s">
        <v>279</v>
      </c>
      <c r="M2" s="221"/>
      <c r="N2" s="221"/>
      <c r="O2" s="221"/>
    </row>
    <row r="3" spans="1:15" ht="16.5" thickBot="1">
      <c r="A3" s="4" t="s">
        <v>9</v>
      </c>
    </row>
    <row r="4" spans="1:15" ht="15.75" thickBot="1">
      <c r="A4" s="212" t="s">
        <v>10</v>
      </c>
      <c r="B4" s="214" t="s">
        <v>11</v>
      </c>
      <c r="C4" s="216" t="s">
        <v>12</v>
      </c>
      <c r="D4" s="212" t="s">
        <v>13</v>
      </c>
      <c r="E4" s="218" t="s">
        <v>14</v>
      </c>
      <c r="F4" s="219"/>
      <c r="G4" s="219"/>
      <c r="H4" s="219"/>
      <c r="I4" s="219"/>
      <c r="J4" s="220"/>
      <c r="K4" s="226" t="s">
        <v>15</v>
      </c>
      <c r="L4" s="227"/>
      <c r="M4" s="227"/>
      <c r="N4" s="227"/>
      <c r="O4" s="228"/>
    </row>
    <row r="5" spans="1:15" ht="54" thickBot="1">
      <c r="A5" s="213"/>
      <c r="B5" s="215"/>
      <c r="C5" s="217"/>
      <c r="D5" s="213"/>
      <c r="E5" s="5" t="s">
        <v>16</v>
      </c>
      <c r="F5" s="5" t="s">
        <v>17</v>
      </c>
      <c r="G5" s="5" t="s">
        <v>18</v>
      </c>
      <c r="H5" s="5" t="s">
        <v>19</v>
      </c>
      <c r="I5" s="5" t="s">
        <v>20</v>
      </c>
      <c r="J5" s="5" t="s">
        <v>21</v>
      </c>
      <c r="K5" s="5" t="s">
        <v>22</v>
      </c>
      <c r="L5" s="5" t="s">
        <v>18</v>
      </c>
      <c r="M5" s="5" t="s">
        <v>19</v>
      </c>
      <c r="N5" s="5" t="s">
        <v>20</v>
      </c>
      <c r="O5" s="5" t="s">
        <v>23</v>
      </c>
    </row>
    <row r="6" spans="1:15" ht="15.75" thickBot="1">
      <c r="A6" s="6"/>
      <c r="B6" s="7" t="s">
        <v>24</v>
      </c>
      <c r="C6" s="8"/>
      <c r="D6" s="9"/>
      <c r="E6" s="10"/>
      <c r="F6" s="10"/>
      <c r="G6" s="10"/>
      <c r="H6" s="8"/>
      <c r="I6" s="10"/>
      <c r="J6" s="10"/>
      <c r="K6" s="10"/>
      <c r="L6" s="10"/>
      <c r="M6" s="10"/>
      <c r="N6" s="10"/>
      <c r="O6" s="10"/>
    </row>
    <row r="7" spans="1:15" ht="68.25" thickBot="1">
      <c r="A7" s="11">
        <v>1</v>
      </c>
      <c r="B7" s="12" t="s">
        <v>25</v>
      </c>
      <c r="C7" s="13" t="s">
        <v>26</v>
      </c>
      <c r="D7" s="14">
        <v>1</v>
      </c>
      <c r="E7" s="9" t="s">
        <v>27</v>
      </c>
      <c r="F7" s="9" t="s">
        <v>28</v>
      </c>
      <c r="G7" s="9" t="s">
        <v>29</v>
      </c>
      <c r="H7" s="13" t="s">
        <v>30</v>
      </c>
      <c r="I7" s="10" t="s">
        <v>31</v>
      </c>
      <c r="J7" s="10" t="s">
        <v>32</v>
      </c>
      <c r="K7" s="10" t="s">
        <v>27</v>
      </c>
      <c r="L7" s="10" t="s">
        <v>29</v>
      </c>
      <c r="M7" s="10" t="s">
        <v>30</v>
      </c>
      <c r="N7" s="10" t="s">
        <v>31</v>
      </c>
      <c r="O7" s="10" t="s">
        <v>32</v>
      </c>
    </row>
    <row r="8" spans="1:15" ht="68.25" customHeight="1" thickBot="1">
      <c r="A8" s="11">
        <v>2</v>
      </c>
      <c r="B8" s="12" t="s">
        <v>33</v>
      </c>
      <c r="C8" s="13" t="s">
        <v>26</v>
      </c>
      <c r="D8" s="14">
        <v>1</v>
      </c>
      <c r="E8" s="9" t="s">
        <v>34</v>
      </c>
      <c r="F8" s="9" t="s">
        <v>28</v>
      </c>
      <c r="G8" s="9" t="s">
        <v>35</v>
      </c>
      <c r="H8" s="13" t="s">
        <v>36</v>
      </c>
      <c r="I8" s="10" t="s">
        <v>37</v>
      </c>
      <c r="J8" s="10" t="s">
        <v>38</v>
      </c>
      <c r="K8" s="10" t="s">
        <v>34</v>
      </c>
      <c r="L8" s="10" t="s">
        <v>35</v>
      </c>
      <c r="M8" s="10" t="s">
        <v>36</v>
      </c>
      <c r="N8" s="10" t="s">
        <v>37</v>
      </c>
      <c r="O8" s="10" t="s">
        <v>38</v>
      </c>
    </row>
    <row r="9" spans="1:15" ht="68.25" thickBot="1">
      <c r="A9" s="11">
        <v>3</v>
      </c>
      <c r="B9" s="12" t="s">
        <v>33</v>
      </c>
      <c r="C9" s="13" t="s">
        <v>26</v>
      </c>
      <c r="D9" s="14">
        <v>1</v>
      </c>
      <c r="E9" s="14" t="s">
        <v>39</v>
      </c>
      <c r="F9" s="14" t="s">
        <v>28</v>
      </c>
      <c r="G9" s="14">
        <v>1263</v>
      </c>
      <c r="H9" s="14" t="s">
        <v>36</v>
      </c>
      <c r="I9" s="14" t="s">
        <v>37</v>
      </c>
      <c r="J9" s="14" t="s">
        <v>38</v>
      </c>
      <c r="K9" s="14" t="s">
        <v>40</v>
      </c>
      <c r="L9" s="14">
        <v>1263</v>
      </c>
      <c r="M9" s="14" t="s">
        <v>36</v>
      </c>
      <c r="N9" s="14" t="s">
        <v>37</v>
      </c>
      <c r="O9" s="14" t="s">
        <v>38</v>
      </c>
    </row>
    <row r="10" spans="1:15" ht="15.75" thickBot="1">
      <c r="A10" s="11">
        <v>4</v>
      </c>
      <c r="B10" s="12" t="s">
        <v>41</v>
      </c>
      <c r="C10" s="13" t="s">
        <v>42</v>
      </c>
      <c r="D10" s="14">
        <v>10</v>
      </c>
      <c r="E10" s="9" t="s">
        <v>43</v>
      </c>
      <c r="F10" s="9" t="s">
        <v>28</v>
      </c>
      <c r="G10" s="9" t="s">
        <v>44</v>
      </c>
      <c r="H10" s="13" t="s">
        <v>45</v>
      </c>
      <c r="I10" s="10" t="s">
        <v>46</v>
      </c>
      <c r="J10" s="10" t="s">
        <v>47</v>
      </c>
      <c r="K10" s="10" t="s">
        <v>48</v>
      </c>
      <c r="L10" s="10" t="s">
        <v>49</v>
      </c>
      <c r="M10" s="10" t="s">
        <v>50</v>
      </c>
      <c r="N10" s="10" t="s">
        <v>51</v>
      </c>
      <c r="O10" s="10" t="s">
        <v>52</v>
      </c>
    </row>
    <row r="11" spans="1:15" ht="15.75" thickBot="1">
      <c r="A11" s="11">
        <v>5</v>
      </c>
      <c r="B11" s="12" t="s">
        <v>53</v>
      </c>
      <c r="C11" s="13" t="s">
        <v>42</v>
      </c>
      <c r="D11" s="14">
        <v>10</v>
      </c>
      <c r="E11" s="9" t="s">
        <v>54</v>
      </c>
      <c r="F11" s="9" t="s">
        <v>28</v>
      </c>
      <c r="G11" s="9" t="s">
        <v>55</v>
      </c>
      <c r="H11" s="13" t="s">
        <v>56</v>
      </c>
      <c r="I11" s="10" t="s">
        <v>57</v>
      </c>
      <c r="J11" s="10" t="s">
        <v>58</v>
      </c>
      <c r="K11" s="10" t="s">
        <v>59</v>
      </c>
      <c r="L11" s="10" t="s">
        <v>60</v>
      </c>
      <c r="M11" s="10" t="s">
        <v>61</v>
      </c>
      <c r="N11" s="10" t="s">
        <v>62</v>
      </c>
      <c r="O11" s="10" t="s">
        <v>63</v>
      </c>
    </row>
    <row r="12" spans="1:15" ht="15.75" thickBot="1">
      <c r="A12" s="11">
        <v>6</v>
      </c>
      <c r="B12" s="12" t="s">
        <v>64</v>
      </c>
      <c r="C12" s="13" t="s">
        <v>42</v>
      </c>
      <c r="D12" s="14">
        <v>10</v>
      </c>
      <c r="E12" s="9" t="s">
        <v>65</v>
      </c>
      <c r="F12" s="9" t="s">
        <v>28</v>
      </c>
      <c r="G12" s="9" t="s">
        <v>62</v>
      </c>
      <c r="H12" s="13" t="s">
        <v>66</v>
      </c>
      <c r="I12" s="10" t="s">
        <v>67</v>
      </c>
      <c r="J12" s="10" t="s">
        <v>68</v>
      </c>
      <c r="K12" s="10" t="s">
        <v>69</v>
      </c>
      <c r="L12" s="10" t="s">
        <v>70</v>
      </c>
      <c r="M12" s="10" t="s">
        <v>71</v>
      </c>
      <c r="N12" s="10" t="s">
        <v>72</v>
      </c>
      <c r="O12" s="10" t="s">
        <v>73</v>
      </c>
    </row>
    <row r="13" spans="1:15" ht="15.75" thickBot="1">
      <c r="A13" s="11">
        <v>7</v>
      </c>
      <c r="B13" s="12" t="s">
        <v>74</v>
      </c>
      <c r="C13" s="13" t="s">
        <v>26</v>
      </c>
      <c r="D13" s="14">
        <v>1</v>
      </c>
      <c r="E13" s="9" t="s">
        <v>75</v>
      </c>
      <c r="F13" s="9" t="s">
        <v>28</v>
      </c>
      <c r="G13" s="9" t="s">
        <v>76</v>
      </c>
      <c r="H13" s="13" t="s">
        <v>77</v>
      </c>
      <c r="I13" s="10" t="s">
        <v>78</v>
      </c>
      <c r="J13" s="10" t="s">
        <v>79</v>
      </c>
      <c r="K13" s="10" t="s">
        <v>75</v>
      </c>
      <c r="L13" s="10" t="s">
        <v>76</v>
      </c>
      <c r="M13" s="10" t="s">
        <v>77</v>
      </c>
      <c r="N13" s="10" t="s">
        <v>78</v>
      </c>
      <c r="O13" s="10" t="s">
        <v>79</v>
      </c>
    </row>
    <row r="14" spans="1:15" ht="15.75" thickBot="1">
      <c r="A14" s="15"/>
      <c r="B14" s="222" t="s">
        <v>80</v>
      </c>
      <c r="C14" s="223"/>
      <c r="D14" s="223"/>
      <c r="E14" s="223"/>
      <c r="F14" s="223"/>
      <c r="G14" s="223"/>
      <c r="H14" s="223"/>
      <c r="I14" s="223"/>
      <c r="J14" s="224"/>
      <c r="K14" s="16" t="s">
        <v>81</v>
      </c>
      <c r="L14" s="16" t="s">
        <v>82</v>
      </c>
      <c r="M14" s="16" t="s">
        <v>83</v>
      </c>
      <c r="N14" s="16" t="s">
        <v>84</v>
      </c>
      <c r="O14" s="16" t="s">
        <v>85</v>
      </c>
    </row>
    <row r="15" spans="1:15" ht="15.75" thickBot="1">
      <c r="A15" s="15"/>
      <c r="B15" s="222" t="s">
        <v>86</v>
      </c>
      <c r="C15" s="223"/>
      <c r="D15" s="223"/>
      <c r="E15" s="223"/>
      <c r="F15" s="223"/>
      <c r="G15" s="223"/>
      <c r="H15" s="223"/>
      <c r="I15" s="223"/>
      <c r="J15" s="224"/>
      <c r="K15" s="16"/>
      <c r="L15" s="16"/>
      <c r="M15" s="16"/>
      <c r="N15" s="16"/>
      <c r="O15" s="16" t="s">
        <v>87</v>
      </c>
    </row>
    <row r="16" spans="1:15" ht="15.75" thickBot="1">
      <c r="A16" s="15"/>
      <c r="B16" s="222" t="s">
        <v>88</v>
      </c>
      <c r="C16" s="223"/>
      <c r="D16" s="223"/>
      <c r="E16" s="223"/>
      <c r="F16" s="223"/>
      <c r="G16" s="223"/>
      <c r="H16" s="223"/>
      <c r="I16" s="223"/>
      <c r="J16" s="224"/>
      <c r="K16" s="16"/>
      <c r="L16" s="16"/>
      <c r="M16" s="16"/>
      <c r="N16" s="16"/>
      <c r="O16" s="16" t="s">
        <v>89</v>
      </c>
    </row>
    <row r="18" spans="1:6" ht="15.75">
      <c r="A18" s="1" t="s">
        <v>5</v>
      </c>
      <c r="B18" s="1"/>
      <c r="C18" s="1"/>
      <c r="D18" s="1"/>
      <c r="E18" s="1"/>
      <c r="F18" s="1" t="s">
        <v>6</v>
      </c>
    </row>
    <row r="19" spans="1:6">
      <c r="A19" s="3"/>
    </row>
    <row r="20" spans="1:6" ht="15.75">
      <c r="A20" s="2" t="s">
        <v>281</v>
      </c>
      <c r="B20" s="2"/>
    </row>
    <row r="21" spans="1:6" ht="15.75">
      <c r="A21" s="2" t="s">
        <v>90</v>
      </c>
      <c r="B21" s="2"/>
    </row>
    <row r="22" spans="1:6" ht="15.75">
      <c r="A22" s="2"/>
      <c r="B22" s="2"/>
    </row>
  </sheetData>
  <mergeCells count="11">
    <mergeCell ref="L2:O2"/>
    <mergeCell ref="B14:J14"/>
    <mergeCell ref="B15:J15"/>
    <mergeCell ref="B16:J16"/>
    <mergeCell ref="M1:O1"/>
    <mergeCell ref="K4:O4"/>
    <mergeCell ref="A4:A5"/>
    <mergeCell ref="B4:B5"/>
    <mergeCell ref="C4:C5"/>
    <mergeCell ref="D4:D5"/>
    <mergeCell ref="E4:J4"/>
  </mergeCells>
  <pageMargins left="0.31496062992125984" right="0.31496062992125984"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83"/>
  <sheetViews>
    <sheetView tabSelected="1" view="pageLayout" topLeftCell="A76" zoomScaleNormal="80" workbookViewId="0">
      <selection activeCell="D76" sqref="D76"/>
    </sheetView>
  </sheetViews>
  <sheetFormatPr defaultColWidth="9.140625" defaultRowHeight="15"/>
  <cols>
    <col min="1" max="1" width="6.7109375" style="17" customWidth="1"/>
    <col min="2" max="2" width="25.85546875" style="18" customWidth="1"/>
    <col min="3" max="3" width="16.140625" style="18" customWidth="1"/>
    <col min="4" max="4" width="62.85546875" style="17" bestFit="1" customWidth="1"/>
    <col min="5" max="5" width="12.28515625" style="20" customWidth="1"/>
    <col min="6" max="7" width="11.7109375" style="20" customWidth="1"/>
    <col min="8" max="16384" width="9.140625" style="17"/>
  </cols>
  <sheetData>
    <row r="1" spans="1:9">
      <c r="D1" s="19"/>
      <c r="G1" s="20" t="s">
        <v>4</v>
      </c>
    </row>
    <row r="2" spans="1:9" ht="67.5" customHeight="1">
      <c r="D2" s="19"/>
      <c r="E2" s="237" t="s">
        <v>279</v>
      </c>
      <c r="F2" s="237"/>
      <c r="G2" s="237"/>
    </row>
    <row r="3" spans="1:9">
      <c r="D3" s="19"/>
    </row>
    <row r="4" spans="1:9">
      <c r="D4" s="19"/>
    </row>
    <row r="5" spans="1:9" ht="33" customHeight="1">
      <c r="B5" s="240" t="s">
        <v>276</v>
      </c>
      <c r="C5" s="240"/>
      <c r="D5" s="240"/>
      <c r="E5" s="240"/>
      <c r="F5" s="240"/>
    </row>
    <row r="6" spans="1:9" ht="15.75" thickBot="1">
      <c r="D6" s="21"/>
      <c r="G6" s="20" t="s">
        <v>117</v>
      </c>
    </row>
    <row r="7" spans="1:9" ht="43.5" customHeight="1" thickBot="1">
      <c r="A7" s="22" t="s">
        <v>2</v>
      </c>
      <c r="B7" s="23" t="s">
        <v>118</v>
      </c>
      <c r="C7" s="24" t="s">
        <v>119</v>
      </c>
      <c r="D7" s="23" t="s">
        <v>120</v>
      </c>
      <c r="E7" s="25" t="s">
        <v>121</v>
      </c>
      <c r="F7" s="25" t="s">
        <v>122</v>
      </c>
      <c r="G7" s="25" t="s">
        <v>0</v>
      </c>
    </row>
    <row r="8" spans="1:9" s="30" customFormat="1" ht="27" customHeight="1" thickBot="1">
      <c r="A8" s="26"/>
      <c r="B8" s="27" t="s">
        <v>8</v>
      </c>
      <c r="C8" s="28">
        <f>C9+C31</f>
        <v>707754</v>
      </c>
      <c r="D8" s="28">
        <f>D9+D31</f>
        <v>0</v>
      </c>
      <c r="E8" s="28">
        <f>E9+E31</f>
        <v>537356</v>
      </c>
      <c r="F8" s="28">
        <f>F9+F31</f>
        <v>170398</v>
      </c>
      <c r="G8" s="28">
        <f>G9+G31</f>
        <v>707754</v>
      </c>
      <c r="H8" s="29"/>
      <c r="I8" s="29"/>
    </row>
    <row r="9" spans="1:9" s="35" customFormat="1" ht="43.5" thickBot="1">
      <c r="A9" s="31">
        <v>1</v>
      </c>
      <c r="B9" s="32" t="s">
        <v>268</v>
      </c>
      <c r="C9" s="33">
        <f>C10+C18+C27</f>
        <v>283473</v>
      </c>
      <c r="D9" s="34"/>
      <c r="E9" s="33">
        <f>E10+E18+E27</f>
        <v>264244</v>
      </c>
      <c r="F9" s="33">
        <f>F10+F18+F27</f>
        <v>19229</v>
      </c>
      <c r="G9" s="33">
        <f>G10+G18+G27</f>
        <v>283473</v>
      </c>
    </row>
    <row r="10" spans="1:9" s="37" customFormat="1" ht="15.75" thickBot="1">
      <c r="A10" s="195" t="s">
        <v>124</v>
      </c>
      <c r="B10" s="196" t="s">
        <v>125</v>
      </c>
      <c r="C10" s="197">
        <f>C11+C13</f>
        <v>253100</v>
      </c>
      <c r="D10" s="198"/>
      <c r="E10" s="197">
        <f>E11+E13</f>
        <v>253100</v>
      </c>
      <c r="F10" s="197">
        <f>F11+F13</f>
        <v>0</v>
      </c>
      <c r="G10" s="197">
        <f>G11+G13</f>
        <v>253100</v>
      </c>
    </row>
    <row r="11" spans="1:9" s="35" customFormat="1" ht="29.25" thickBot="1">
      <c r="A11" s="188"/>
      <c r="B11" s="189"/>
      <c r="C11" s="36">
        <f>C12</f>
        <v>45000</v>
      </c>
      <c r="D11" s="190" t="s">
        <v>266</v>
      </c>
      <c r="E11" s="36">
        <f>E12</f>
        <v>45000</v>
      </c>
      <c r="F11" s="36">
        <f t="shared" ref="F11:G11" si="0">F12</f>
        <v>0</v>
      </c>
      <c r="G11" s="191">
        <f t="shared" si="0"/>
        <v>45000</v>
      </c>
    </row>
    <row r="12" spans="1:9" s="35" customFormat="1" ht="409.5" customHeight="1" thickBot="1">
      <c r="A12" s="192" t="s">
        <v>126</v>
      </c>
      <c r="B12" s="193" t="s">
        <v>133</v>
      </c>
      <c r="C12" s="199">
        <f>20000+25000</f>
        <v>45000</v>
      </c>
      <c r="D12" s="194" t="s">
        <v>271</v>
      </c>
      <c r="E12" s="199">
        <f>20000+25000</f>
        <v>45000</v>
      </c>
      <c r="F12" s="199"/>
      <c r="G12" s="199">
        <f>SUM(E12:F12)</f>
        <v>45000</v>
      </c>
    </row>
    <row r="13" spans="1:9" s="35" customFormat="1" ht="29.25" thickBot="1">
      <c r="A13" s="188"/>
      <c r="B13" s="189"/>
      <c r="C13" s="36">
        <f>SUM(C14:C16)</f>
        <v>208100</v>
      </c>
      <c r="D13" s="190" t="s">
        <v>123</v>
      </c>
      <c r="E13" s="36">
        <f>SUM(E14:E16)</f>
        <v>208100</v>
      </c>
      <c r="F13" s="36">
        <f>SUM(F14:F16)</f>
        <v>0</v>
      </c>
      <c r="G13" s="191">
        <f>SUM(G14:G16)</f>
        <v>208100</v>
      </c>
    </row>
    <row r="14" spans="1:9" s="35" customFormat="1" ht="115.5" customHeight="1">
      <c r="A14" s="184" t="s">
        <v>129</v>
      </c>
      <c r="B14" s="185" t="s">
        <v>127</v>
      </c>
      <c r="C14" s="186">
        <v>32000</v>
      </c>
      <c r="D14" s="187" t="s">
        <v>128</v>
      </c>
      <c r="E14" s="186">
        <v>32000</v>
      </c>
      <c r="F14" s="186"/>
      <c r="G14" s="186">
        <f t="shared" ref="G14:G43" si="1">SUM(E14:F14)</f>
        <v>32000</v>
      </c>
    </row>
    <row r="15" spans="1:9" s="35" customFormat="1" ht="120.75" customHeight="1">
      <c r="A15" s="40" t="s">
        <v>132</v>
      </c>
      <c r="B15" s="41" t="s">
        <v>130</v>
      </c>
      <c r="C15" s="42">
        <v>52000</v>
      </c>
      <c r="D15" s="43" t="s">
        <v>131</v>
      </c>
      <c r="E15" s="42">
        <v>52000</v>
      </c>
      <c r="F15" s="42"/>
      <c r="G15" s="42">
        <f t="shared" si="1"/>
        <v>52000</v>
      </c>
    </row>
    <row r="16" spans="1:9" s="35" customFormat="1" ht="292.5" customHeight="1" thickBot="1">
      <c r="A16" s="40" t="s">
        <v>134</v>
      </c>
      <c r="B16" s="174" t="s">
        <v>135</v>
      </c>
      <c r="C16" s="42">
        <v>124100</v>
      </c>
      <c r="D16" s="43" t="s">
        <v>220</v>
      </c>
      <c r="E16" s="42">
        <v>124100</v>
      </c>
      <c r="F16" s="42"/>
      <c r="G16" s="42">
        <f t="shared" si="1"/>
        <v>124100</v>
      </c>
    </row>
    <row r="17" spans="1:9" s="35" customFormat="1" ht="38.25" customHeight="1" thickBot="1">
      <c r="A17" s="179"/>
      <c r="B17" s="180"/>
      <c r="C17" s="182">
        <f>C18+C27+C31</f>
        <v>454654</v>
      </c>
      <c r="D17" s="181" t="s">
        <v>136</v>
      </c>
      <c r="E17" s="182">
        <f>E18+E27+E31</f>
        <v>284256</v>
      </c>
      <c r="F17" s="182">
        <f t="shared" ref="F17" si="2">F18+F27+F31</f>
        <v>170398</v>
      </c>
      <c r="G17" s="183">
        <f>G18+G27+G31</f>
        <v>454654</v>
      </c>
    </row>
    <row r="18" spans="1:9" ht="15" customHeight="1">
      <c r="A18" s="175" t="s">
        <v>137</v>
      </c>
      <c r="B18" s="176" t="s">
        <v>138</v>
      </c>
      <c r="C18" s="177">
        <f>SUM(C19,C21,C23,C25)</f>
        <v>11144</v>
      </c>
      <c r="D18" s="178"/>
      <c r="E18" s="177">
        <f t="shared" ref="E18:F18" si="3">SUM(E19,E21,E23,E25)</f>
        <v>11144</v>
      </c>
      <c r="F18" s="177">
        <f t="shared" si="3"/>
        <v>0</v>
      </c>
      <c r="G18" s="177">
        <f t="shared" si="1"/>
        <v>11144</v>
      </c>
      <c r="I18" s="48"/>
    </row>
    <row r="19" spans="1:9" s="53" customFormat="1">
      <c r="A19" s="49" t="s">
        <v>139</v>
      </c>
      <c r="B19" s="50" t="s">
        <v>140</v>
      </c>
      <c r="C19" s="51">
        <f>C20</f>
        <v>682</v>
      </c>
      <c r="D19" s="52"/>
      <c r="E19" s="51">
        <f t="shared" ref="E19:F19" si="4">E20</f>
        <v>682</v>
      </c>
      <c r="F19" s="51">
        <f t="shared" si="4"/>
        <v>0</v>
      </c>
      <c r="G19" s="51">
        <f t="shared" si="1"/>
        <v>682</v>
      </c>
    </row>
    <row r="20" spans="1:9" ht="75">
      <c r="A20" s="231" t="s">
        <v>141</v>
      </c>
      <c r="B20" s="232"/>
      <c r="C20" s="54">
        <v>682</v>
      </c>
      <c r="D20" s="55" t="s">
        <v>142</v>
      </c>
      <c r="E20" s="54">
        <v>682</v>
      </c>
      <c r="F20" s="54"/>
      <c r="G20" s="54">
        <f t="shared" si="1"/>
        <v>682</v>
      </c>
    </row>
    <row r="21" spans="1:9" s="53" customFormat="1">
      <c r="A21" s="49" t="s">
        <v>143</v>
      </c>
      <c r="B21" s="50" t="s">
        <v>144</v>
      </c>
      <c r="C21" s="51">
        <f>C22</f>
        <v>5390</v>
      </c>
      <c r="D21" s="52"/>
      <c r="E21" s="51">
        <f t="shared" ref="E21:F21" si="5">E22</f>
        <v>5390</v>
      </c>
      <c r="F21" s="51">
        <f t="shared" si="5"/>
        <v>0</v>
      </c>
      <c r="G21" s="51">
        <f t="shared" si="1"/>
        <v>5390</v>
      </c>
    </row>
    <row r="22" spans="1:9" ht="75">
      <c r="A22" s="231" t="s">
        <v>141</v>
      </c>
      <c r="B22" s="232"/>
      <c r="C22" s="54">
        <v>5390</v>
      </c>
      <c r="D22" s="55" t="s">
        <v>142</v>
      </c>
      <c r="E22" s="54">
        <v>5390</v>
      </c>
      <c r="F22" s="54"/>
      <c r="G22" s="54">
        <f t="shared" si="1"/>
        <v>5390</v>
      </c>
    </row>
    <row r="23" spans="1:9">
      <c r="A23" s="49" t="s">
        <v>145</v>
      </c>
      <c r="B23" s="50" t="s">
        <v>146</v>
      </c>
      <c r="C23" s="51">
        <f>C24</f>
        <v>4418</v>
      </c>
      <c r="D23" s="52"/>
      <c r="E23" s="51">
        <f t="shared" ref="E23:F23" si="6">E24</f>
        <v>4418</v>
      </c>
      <c r="F23" s="51">
        <f t="shared" si="6"/>
        <v>0</v>
      </c>
      <c r="G23" s="51">
        <f t="shared" si="1"/>
        <v>4418</v>
      </c>
    </row>
    <row r="24" spans="1:9" ht="75">
      <c r="A24" s="231" t="s">
        <v>141</v>
      </c>
      <c r="B24" s="232"/>
      <c r="C24" s="54">
        <v>4418</v>
      </c>
      <c r="D24" s="55" t="s">
        <v>142</v>
      </c>
      <c r="E24" s="54">
        <v>4418</v>
      </c>
      <c r="F24" s="54"/>
      <c r="G24" s="54">
        <f t="shared" si="1"/>
        <v>4418</v>
      </c>
    </row>
    <row r="25" spans="1:9">
      <c r="A25" s="49" t="s">
        <v>147</v>
      </c>
      <c r="B25" s="50" t="s">
        <v>148</v>
      </c>
      <c r="C25" s="51">
        <f>C26</f>
        <v>654</v>
      </c>
      <c r="D25" s="52"/>
      <c r="E25" s="51">
        <f t="shared" ref="E25:F25" si="7">E26</f>
        <v>654</v>
      </c>
      <c r="F25" s="51">
        <f t="shared" si="7"/>
        <v>0</v>
      </c>
      <c r="G25" s="51">
        <f t="shared" si="1"/>
        <v>654</v>
      </c>
    </row>
    <row r="26" spans="1:9" ht="75">
      <c r="A26" s="231" t="s">
        <v>141</v>
      </c>
      <c r="B26" s="232"/>
      <c r="C26" s="54">
        <v>654</v>
      </c>
      <c r="D26" s="55" t="s">
        <v>142</v>
      </c>
      <c r="E26" s="54">
        <v>654</v>
      </c>
      <c r="F26" s="54"/>
      <c r="G26" s="54">
        <f t="shared" si="1"/>
        <v>654</v>
      </c>
    </row>
    <row r="27" spans="1:9">
      <c r="A27" s="44" t="s">
        <v>149</v>
      </c>
      <c r="B27" s="45" t="s">
        <v>150</v>
      </c>
      <c r="C27" s="46">
        <f>SUM(C28)</f>
        <v>19229</v>
      </c>
      <c r="D27" s="47"/>
      <c r="E27" s="46">
        <f t="shared" ref="E27:F27" si="8">SUM(E28)</f>
        <v>0</v>
      </c>
      <c r="F27" s="46">
        <f t="shared" si="8"/>
        <v>19229</v>
      </c>
      <c r="G27" s="46">
        <f t="shared" si="1"/>
        <v>19229</v>
      </c>
      <c r="H27" s="48"/>
    </row>
    <row r="28" spans="1:9">
      <c r="A28" s="49" t="s">
        <v>151</v>
      </c>
      <c r="B28" s="50" t="s">
        <v>152</v>
      </c>
      <c r="C28" s="56">
        <f>SUM(C29:C30)</f>
        <v>19229</v>
      </c>
      <c r="D28" s="52"/>
      <c r="E28" s="51">
        <f t="shared" ref="E28:F28" si="9">SUM(E29:E30)</f>
        <v>0</v>
      </c>
      <c r="F28" s="51">
        <f t="shared" si="9"/>
        <v>19229</v>
      </c>
      <c r="G28" s="51">
        <f t="shared" si="1"/>
        <v>19229</v>
      </c>
    </row>
    <row r="29" spans="1:9" ht="90">
      <c r="A29" s="231" t="s">
        <v>153</v>
      </c>
      <c r="B29" s="232"/>
      <c r="C29" s="54">
        <v>14248</v>
      </c>
      <c r="D29" s="57" t="s">
        <v>154</v>
      </c>
      <c r="E29" s="54"/>
      <c r="F29" s="54">
        <v>14248</v>
      </c>
      <c r="G29" s="54">
        <f t="shared" si="1"/>
        <v>14248</v>
      </c>
    </row>
    <row r="30" spans="1:9" ht="78.75" customHeight="1">
      <c r="A30" s="229" t="s">
        <v>155</v>
      </c>
      <c r="B30" s="230"/>
      <c r="C30" s="54">
        <v>4981</v>
      </c>
      <c r="D30" s="57" t="s">
        <v>272</v>
      </c>
      <c r="E30" s="54"/>
      <c r="F30" s="54">
        <v>4981</v>
      </c>
      <c r="G30" s="54">
        <f t="shared" si="1"/>
        <v>4981</v>
      </c>
      <c r="H30" s="201"/>
    </row>
    <row r="31" spans="1:9" s="35" customFormat="1" ht="57">
      <c r="A31" s="58">
        <v>2</v>
      </c>
      <c r="B31" s="59" t="s">
        <v>277</v>
      </c>
      <c r="C31" s="60">
        <f>C32+C44+C49+C59+C65</f>
        <v>424281</v>
      </c>
      <c r="D31" s="61">
        <f t="shared" ref="D31:G31" si="10">D32+D44+D49+D59+D65</f>
        <v>0</v>
      </c>
      <c r="E31" s="60">
        <f t="shared" si="10"/>
        <v>273112</v>
      </c>
      <c r="F31" s="60">
        <f t="shared" si="10"/>
        <v>151169</v>
      </c>
      <c r="G31" s="60">
        <f t="shared" si="10"/>
        <v>424281</v>
      </c>
    </row>
    <row r="32" spans="1:9">
      <c r="A32" s="62" t="s">
        <v>156</v>
      </c>
      <c r="B32" s="63" t="s">
        <v>203</v>
      </c>
      <c r="C32" s="64">
        <f>SUM(C33,C36,C38,C40,C42)</f>
        <v>107048</v>
      </c>
      <c r="D32" s="65">
        <f t="shared" ref="D32:G32" si="11">SUM(D33,D36,D38,D40,D42)</f>
        <v>0</v>
      </c>
      <c r="E32" s="64">
        <f t="shared" si="11"/>
        <v>78477</v>
      </c>
      <c r="F32" s="64">
        <f t="shared" si="11"/>
        <v>28571</v>
      </c>
      <c r="G32" s="64">
        <f t="shared" si="11"/>
        <v>107048</v>
      </c>
    </row>
    <row r="33" spans="1:8" ht="15" customHeight="1">
      <c r="A33" s="49" t="s">
        <v>157</v>
      </c>
      <c r="B33" s="66" t="s">
        <v>204</v>
      </c>
      <c r="C33" s="51">
        <f>SUM(C34:C35)</f>
        <v>18241</v>
      </c>
      <c r="D33" s="52"/>
      <c r="E33" s="51">
        <f t="shared" ref="E33:F33" si="12">SUM(E34:E35)</f>
        <v>18241</v>
      </c>
      <c r="F33" s="51">
        <f t="shared" si="12"/>
        <v>0</v>
      </c>
      <c r="G33" s="51">
        <f t="shared" si="1"/>
        <v>18241</v>
      </c>
    </row>
    <row r="34" spans="1:8" ht="134.25" customHeight="1">
      <c r="A34" s="229" t="s">
        <v>158</v>
      </c>
      <c r="B34" s="230"/>
      <c r="C34" s="67">
        <v>9261</v>
      </c>
      <c r="D34" s="68" t="s">
        <v>235</v>
      </c>
      <c r="E34" s="67">
        <v>9261</v>
      </c>
      <c r="F34" s="67"/>
      <c r="G34" s="67">
        <f t="shared" si="1"/>
        <v>9261</v>
      </c>
    </row>
    <row r="35" spans="1:8" ht="90">
      <c r="A35" s="229" t="s">
        <v>159</v>
      </c>
      <c r="B35" s="230"/>
      <c r="C35" s="67">
        <v>8980</v>
      </c>
      <c r="D35" s="68" t="s">
        <v>234</v>
      </c>
      <c r="E35" s="67">
        <v>8980</v>
      </c>
      <c r="F35" s="67"/>
      <c r="G35" s="67">
        <f t="shared" si="1"/>
        <v>8980</v>
      </c>
    </row>
    <row r="36" spans="1:8">
      <c r="A36" s="49" t="s">
        <v>160</v>
      </c>
      <c r="B36" s="66" t="s">
        <v>205</v>
      </c>
      <c r="C36" s="51">
        <f>SUM(C37:C37)</f>
        <v>28571</v>
      </c>
      <c r="D36" s="52"/>
      <c r="E36" s="51">
        <f>SUM(E37:E37)</f>
        <v>0</v>
      </c>
      <c r="F36" s="51">
        <f>SUM(F37:F37)</f>
        <v>28571</v>
      </c>
      <c r="G36" s="51">
        <f t="shared" si="1"/>
        <v>28571</v>
      </c>
    </row>
    <row r="37" spans="1:8" ht="102.75" customHeight="1">
      <c r="A37" s="229" t="s">
        <v>161</v>
      </c>
      <c r="B37" s="230"/>
      <c r="C37" s="54">
        <v>28571</v>
      </c>
      <c r="D37" s="68" t="s">
        <v>236</v>
      </c>
      <c r="E37" s="54"/>
      <c r="F37" s="54">
        <v>28571</v>
      </c>
      <c r="G37" s="54">
        <f t="shared" si="1"/>
        <v>28571</v>
      </c>
    </row>
    <row r="38" spans="1:8" ht="14.45" customHeight="1">
      <c r="A38" s="49" t="s">
        <v>162</v>
      </c>
      <c r="B38" s="66" t="s">
        <v>206</v>
      </c>
      <c r="C38" s="51">
        <f>SUM(C39)</f>
        <v>3982</v>
      </c>
      <c r="D38" s="52"/>
      <c r="E38" s="51">
        <f t="shared" ref="E38:F38" si="13">SUM(E39)</f>
        <v>3982</v>
      </c>
      <c r="F38" s="51">
        <f t="shared" si="13"/>
        <v>0</v>
      </c>
      <c r="G38" s="51">
        <f t="shared" si="1"/>
        <v>3982</v>
      </c>
    </row>
    <row r="39" spans="1:8" ht="154.5" customHeight="1">
      <c r="A39" s="229" t="s">
        <v>158</v>
      </c>
      <c r="B39" s="230"/>
      <c r="C39" s="67">
        <v>3982</v>
      </c>
      <c r="D39" s="68" t="s">
        <v>233</v>
      </c>
      <c r="E39" s="67">
        <v>3982</v>
      </c>
      <c r="F39" s="67"/>
      <c r="G39" s="67">
        <f t="shared" si="1"/>
        <v>3982</v>
      </c>
    </row>
    <row r="40" spans="1:8">
      <c r="A40" s="49" t="s">
        <v>163</v>
      </c>
      <c r="B40" s="66" t="s">
        <v>207</v>
      </c>
      <c r="C40" s="51">
        <f>SUM(C41)</f>
        <v>20270</v>
      </c>
      <c r="D40" s="52"/>
      <c r="E40" s="51">
        <f t="shared" ref="E40:F40" si="14">SUM(E41)</f>
        <v>20270</v>
      </c>
      <c r="F40" s="51">
        <f t="shared" si="14"/>
        <v>0</v>
      </c>
      <c r="G40" s="51">
        <f t="shared" si="1"/>
        <v>20270</v>
      </c>
    </row>
    <row r="41" spans="1:8" ht="165">
      <c r="A41" s="231" t="s">
        <v>164</v>
      </c>
      <c r="B41" s="232"/>
      <c r="C41" s="69">
        <v>20270</v>
      </c>
      <c r="D41" s="68" t="s">
        <v>221</v>
      </c>
      <c r="E41" s="69">
        <v>20270</v>
      </c>
      <c r="F41" s="67"/>
      <c r="G41" s="67">
        <f t="shared" si="1"/>
        <v>20270</v>
      </c>
    </row>
    <row r="42" spans="1:8">
      <c r="A42" s="49" t="s">
        <v>165</v>
      </c>
      <c r="B42" s="66" t="s">
        <v>208</v>
      </c>
      <c r="C42" s="51">
        <f>SUM(C43)</f>
        <v>35984</v>
      </c>
      <c r="D42" s="52"/>
      <c r="E42" s="51">
        <f t="shared" ref="E42:F42" si="15">SUM(E43)</f>
        <v>35984</v>
      </c>
      <c r="F42" s="51">
        <f t="shared" si="15"/>
        <v>0</v>
      </c>
      <c r="G42" s="51">
        <f t="shared" si="1"/>
        <v>35984</v>
      </c>
    </row>
    <row r="43" spans="1:8" ht="186.75" customHeight="1">
      <c r="A43" s="229" t="s">
        <v>166</v>
      </c>
      <c r="B43" s="230"/>
      <c r="C43" s="67">
        <f>42072-6088</f>
        <v>35984</v>
      </c>
      <c r="D43" s="68" t="s">
        <v>273</v>
      </c>
      <c r="E43" s="67">
        <f>42072-6088</f>
        <v>35984</v>
      </c>
      <c r="F43" s="67"/>
      <c r="G43" s="67">
        <f t="shared" si="1"/>
        <v>35984</v>
      </c>
      <c r="H43" s="201"/>
    </row>
    <row r="44" spans="1:8">
      <c r="A44" s="62" t="s">
        <v>167</v>
      </c>
      <c r="B44" s="63" t="s">
        <v>209</v>
      </c>
      <c r="C44" s="64">
        <f>SUM(C45,C47)</f>
        <v>56500</v>
      </c>
      <c r="D44" s="65"/>
      <c r="E44" s="64">
        <f t="shared" ref="E44:F44" si="16">SUM(E45,E47)</f>
        <v>0</v>
      </c>
      <c r="F44" s="64">
        <f t="shared" si="16"/>
        <v>56500</v>
      </c>
      <c r="G44" s="64">
        <f t="shared" ref="G44:G76" si="17">SUM(E44:F44)</f>
        <v>56500</v>
      </c>
    </row>
    <row r="45" spans="1:8">
      <c r="A45" s="49" t="s">
        <v>168</v>
      </c>
      <c r="B45" s="70" t="s">
        <v>210</v>
      </c>
      <c r="C45" s="51">
        <f>C46</f>
        <v>13500</v>
      </c>
      <c r="D45" s="52"/>
      <c r="E45" s="51">
        <f t="shared" ref="E45:F45" si="18">E46</f>
        <v>0</v>
      </c>
      <c r="F45" s="51">
        <f t="shared" si="18"/>
        <v>13500</v>
      </c>
      <c r="G45" s="51">
        <f t="shared" si="17"/>
        <v>13500</v>
      </c>
    </row>
    <row r="46" spans="1:8" ht="150">
      <c r="A46" s="229" t="s">
        <v>169</v>
      </c>
      <c r="B46" s="230"/>
      <c r="C46" s="54">
        <v>13500</v>
      </c>
      <c r="D46" s="68" t="s">
        <v>278</v>
      </c>
      <c r="E46" s="54"/>
      <c r="F46" s="54">
        <v>13500</v>
      </c>
      <c r="G46" s="54">
        <f t="shared" si="17"/>
        <v>13500</v>
      </c>
    </row>
    <row r="47" spans="1:8">
      <c r="A47" s="49" t="s">
        <v>170</v>
      </c>
      <c r="B47" s="70" t="s">
        <v>211</v>
      </c>
      <c r="C47" s="51">
        <f>C48</f>
        <v>43000</v>
      </c>
      <c r="D47" s="52"/>
      <c r="E47" s="51">
        <f t="shared" ref="E47:F47" si="19">E48</f>
        <v>0</v>
      </c>
      <c r="F47" s="51">
        <f t="shared" si="19"/>
        <v>43000</v>
      </c>
      <c r="G47" s="51">
        <f t="shared" si="17"/>
        <v>43000</v>
      </c>
    </row>
    <row r="48" spans="1:8" ht="258" customHeight="1">
      <c r="A48" s="229" t="s">
        <v>171</v>
      </c>
      <c r="B48" s="230"/>
      <c r="C48" s="71">
        <v>43000</v>
      </c>
      <c r="D48" s="68" t="s">
        <v>274</v>
      </c>
      <c r="E48" s="71"/>
      <c r="F48" s="71">
        <v>43000</v>
      </c>
      <c r="G48" s="71">
        <f t="shared" si="17"/>
        <v>43000</v>
      </c>
      <c r="H48" s="201"/>
    </row>
    <row r="49" spans="1:7">
      <c r="A49" s="62" t="s">
        <v>172</v>
      </c>
      <c r="B49" s="72" t="s">
        <v>212</v>
      </c>
      <c r="C49" s="64">
        <f>SUM(C50,C54,C57)</f>
        <v>48978</v>
      </c>
      <c r="D49" s="65"/>
      <c r="E49" s="64">
        <f t="shared" ref="E49:F49" si="20">SUM(E50,E54,E57)</f>
        <v>32191</v>
      </c>
      <c r="F49" s="64">
        <f t="shared" si="20"/>
        <v>16787</v>
      </c>
      <c r="G49" s="64">
        <f t="shared" si="17"/>
        <v>48978</v>
      </c>
    </row>
    <row r="50" spans="1:7">
      <c r="A50" s="49" t="s">
        <v>173</v>
      </c>
      <c r="B50" s="70" t="s">
        <v>140</v>
      </c>
      <c r="C50" s="51">
        <f>SUM(C51:C53)</f>
        <v>25496</v>
      </c>
      <c r="D50" s="52"/>
      <c r="E50" s="51">
        <f t="shared" ref="E50:F50" si="21">SUM(E51:E53)</f>
        <v>16313</v>
      </c>
      <c r="F50" s="51">
        <f t="shared" si="21"/>
        <v>9183</v>
      </c>
      <c r="G50" s="51">
        <f t="shared" si="17"/>
        <v>25496</v>
      </c>
    </row>
    <row r="51" spans="1:7" ht="187.5" customHeight="1">
      <c r="A51" s="229" t="s">
        <v>174</v>
      </c>
      <c r="B51" s="230"/>
      <c r="C51" s="54">
        <v>3106</v>
      </c>
      <c r="D51" s="68" t="s">
        <v>223</v>
      </c>
      <c r="E51" s="54">
        <v>3106</v>
      </c>
      <c r="F51" s="54"/>
      <c r="G51" s="54">
        <f t="shared" si="17"/>
        <v>3106</v>
      </c>
    </row>
    <row r="52" spans="1:7" ht="210">
      <c r="A52" s="231" t="s">
        <v>175</v>
      </c>
      <c r="B52" s="232"/>
      <c r="C52" s="54">
        <v>9183</v>
      </c>
      <c r="D52" s="74" t="s">
        <v>224</v>
      </c>
      <c r="E52" s="54"/>
      <c r="F52" s="54">
        <v>9183</v>
      </c>
      <c r="G52" s="54">
        <f t="shared" si="17"/>
        <v>9183</v>
      </c>
    </row>
    <row r="53" spans="1:7" ht="120">
      <c r="A53" s="231" t="s">
        <v>176</v>
      </c>
      <c r="B53" s="232"/>
      <c r="C53" s="54">
        <v>13207</v>
      </c>
      <c r="D53" s="68" t="s">
        <v>225</v>
      </c>
      <c r="E53" s="54">
        <v>13207</v>
      </c>
      <c r="F53" s="54"/>
      <c r="G53" s="54">
        <f t="shared" si="17"/>
        <v>13207</v>
      </c>
    </row>
    <row r="54" spans="1:7">
      <c r="A54" s="49" t="s">
        <v>177</v>
      </c>
      <c r="B54" s="70" t="s">
        <v>144</v>
      </c>
      <c r="C54" s="51">
        <f>C55+C56</f>
        <v>16882</v>
      </c>
      <c r="D54" s="52"/>
      <c r="E54" s="51">
        <f t="shared" ref="E54:F54" si="22">E55+E56</f>
        <v>9278</v>
      </c>
      <c r="F54" s="51">
        <f t="shared" si="22"/>
        <v>7604</v>
      </c>
      <c r="G54" s="51">
        <f t="shared" si="17"/>
        <v>16882</v>
      </c>
    </row>
    <row r="55" spans="1:7" ht="165">
      <c r="A55" s="229" t="s">
        <v>178</v>
      </c>
      <c r="B55" s="230"/>
      <c r="C55" s="67">
        <v>9278</v>
      </c>
      <c r="D55" s="68" t="s">
        <v>226</v>
      </c>
      <c r="E55" s="67">
        <v>9278</v>
      </c>
      <c r="F55" s="67"/>
      <c r="G55" s="67">
        <f t="shared" si="17"/>
        <v>9278</v>
      </c>
    </row>
    <row r="56" spans="1:7" ht="72" customHeight="1">
      <c r="A56" s="231" t="s">
        <v>179</v>
      </c>
      <c r="B56" s="232"/>
      <c r="C56" s="67">
        <v>7604</v>
      </c>
      <c r="D56" s="74" t="s">
        <v>227</v>
      </c>
      <c r="E56" s="67"/>
      <c r="F56" s="67">
        <v>7604</v>
      </c>
      <c r="G56" s="67">
        <f t="shared" si="17"/>
        <v>7604</v>
      </c>
    </row>
    <row r="57" spans="1:7" ht="72" customHeight="1">
      <c r="A57" s="49" t="s">
        <v>180</v>
      </c>
      <c r="B57" s="70" t="s">
        <v>148</v>
      </c>
      <c r="C57" s="51">
        <f>C58</f>
        <v>6600</v>
      </c>
      <c r="D57" s="52"/>
      <c r="E57" s="51">
        <f t="shared" ref="E57:F57" si="23">E58</f>
        <v>6600</v>
      </c>
      <c r="F57" s="51">
        <f t="shared" si="23"/>
        <v>0</v>
      </c>
      <c r="G57" s="51">
        <f t="shared" si="17"/>
        <v>6600</v>
      </c>
    </row>
    <row r="58" spans="1:7" ht="137.25" customHeight="1">
      <c r="A58" s="238" t="s">
        <v>181</v>
      </c>
      <c r="B58" s="239"/>
      <c r="C58" s="54">
        <v>6600</v>
      </c>
      <c r="D58" s="57" t="s">
        <v>222</v>
      </c>
      <c r="E58" s="54">
        <v>6600</v>
      </c>
      <c r="F58" s="54"/>
      <c r="G58" s="54">
        <f t="shared" si="17"/>
        <v>6600</v>
      </c>
    </row>
    <row r="59" spans="1:7">
      <c r="A59" s="62" t="s">
        <v>182</v>
      </c>
      <c r="B59" s="63" t="s">
        <v>213</v>
      </c>
      <c r="C59" s="64">
        <f>SUM(C60)</f>
        <v>126700</v>
      </c>
      <c r="D59" s="65"/>
      <c r="E59" s="64">
        <f t="shared" ref="E59:F59" si="24">SUM(E60)</f>
        <v>126700</v>
      </c>
      <c r="F59" s="64">
        <f t="shared" si="24"/>
        <v>0</v>
      </c>
      <c r="G59" s="64">
        <f t="shared" si="17"/>
        <v>126700</v>
      </c>
    </row>
    <row r="60" spans="1:7">
      <c r="A60" s="49" t="s">
        <v>183</v>
      </c>
      <c r="B60" s="70" t="s">
        <v>214</v>
      </c>
      <c r="C60" s="51">
        <f>SUM(C61,C62,C63,C64)</f>
        <v>126700</v>
      </c>
      <c r="D60" s="52"/>
      <c r="E60" s="51">
        <f t="shared" ref="E60:F60" si="25">SUM(E61,E62,E63,E64)</f>
        <v>126700</v>
      </c>
      <c r="F60" s="51">
        <f t="shared" si="25"/>
        <v>0</v>
      </c>
      <c r="G60" s="51">
        <f t="shared" si="17"/>
        <v>126700</v>
      </c>
    </row>
    <row r="61" spans="1:7" ht="234">
      <c r="A61" s="229" t="s">
        <v>184</v>
      </c>
      <c r="B61" s="230"/>
      <c r="C61" s="67">
        <v>57931</v>
      </c>
      <c r="D61" s="73" t="s">
        <v>185</v>
      </c>
      <c r="E61" s="67">
        <v>57931</v>
      </c>
      <c r="F61" s="67"/>
      <c r="G61" s="67">
        <f t="shared" si="17"/>
        <v>57931</v>
      </c>
    </row>
    <row r="62" spans="1:7" ht="219">
      <c r="A62" s="231" t="s">
        <v>186</v>
      </c>
      <c r="B62" s="232"/>
      <c r="C62" s="54">
        <v>22623</v>
      </c>
      <c r="D62" s="73" t="s">
        <v>187</v>
      </c>
      <c r="E62" s="54">
        <v>22623</v>
      </c>
      <c r="F62" s="54"/>
      <c r="G62" s="54">
        <f t="shared" si="17"/>
        <v>22623</v>
      </c>
    </row>
    <row r="63" spans="1:7" ht="384">
      <c r="A63" s="231" t="s">
        <v>188</v>
      </c>
      <c r="B63" s="232"/>
      <c r="C63" s="54">
        <v>23104</v>
      </c>
      <c r="D63" s="73" t="s">
        <v>269</v>
      </c>
      <c r="E63" s="54">
        <v>23104</v>
      </c>
      <c r="F63" s="54"/>
      <c r="G63" s="54">
        <f t="shared" si="17"/>
        <v>23104</v>
      </c>
    </row>
    <row r="64" spans="1:7" ht="261" customHeight="1">
      <c r="A64" s="231" t="s">
        <v>189</v>
      </c>
      <c r="B64" s="232"/>
      <c r="C64" s="54">
        <v>23042</v>
      </c>
      <c r="D64" s="73" t="s">
        <v>270</v>
      </c>
      <c r="E64" s="54">
        <v>23042</v>
      </c>
      <c r="F64" s="54"/>
      <c r="G64" s="54">
        <f t="shared" si="17"/>
        <v>23042</v>
      </c>
    </row>
    <row r="65" spans="1:8">
      <c r="A65" s="62" t="s">
        <v>190</v>
      </c>
      <c r="B65" s="63" t="s">
        <v>215</v>
      </c>
      <c r="C65" s="64">
        <f>SUM(C66,C69,C71,C74)</f>
        <v>85055</v>
      </c>
      <c r="D65" s="65"/>
      <c r="E65" s="64">
        <f t="shared" ref="E65:F65" si="26">SUM(E66,E69,E71,E74)</f>
        <v>35744</v>
      </c>
      <c r="F65" s="64">
        <f t="shared" si="26"/>
        <v>49311</v>
      </c>
      <c r="G65" s="64">
        <f t="shared" si="17"/>
        <v>85055</v>
      </c>
    </row>
    <row r="66" spans="1:8">
      <c r="A66" s="49" t="s">
        <v>191</v>
      </c>
      <c r="B66" s="66" t="s">
        <v>216</v>
      </c>
      <c r="C66" s="51">
        <f>SUM(C67,C68)</f>
        <v>43157</v>
      </c>
      <c r="D66" s="52"/>
      <c r="E66" s="51">
        <f t="shared" ref="E66:F66" si="27">SUM(E67,E68)</f>
        <v>0</v>
      </c>
      <c r="F66" s="51">
        <f t="shared" si="27"/>
        <v>43157</v>
      </c>
      <c r="G66" s="51">
        <f t="shared" si="17"/>
        <v>43157</v>
      </c>
    </row>
    <row r="67" spans="1:8" ht="278.25" customHeight="1">
      <c r="A67" s="231" t="s">
        <v>192</v>
      </c>
      <c r="B67" s="232"/>
      <c r="C67" s="71">
        <v>17142</v>
      </c>
      <c r="D67" s="39" t="s">
        <v>228</v>
      </c>
      <c r="E67" s="38"/>
      <c r="F67" s="38">
        <v>17142</v>
      </c>
      <c r="G67" s="38">
        <f t="shared" si="17"/>
        <v>17142</v>
      </c>
    </row>
    <row r="68" spans="1:8" ht="105">
      <c r="A68" s="231" t="s">
        <v>193</v>
      </c>
      <c r="B68" s="232"/>
      <c r="C68" s="71">
        <v>26015</v>
      </c>
      <c r="D68" s="39" t="s">
        <v>275</v>
      </c>
      <c r="E68" s="38"/>
      <c r="F68" s="38">
        <v>26015</v>
      </c>
      <c r="G68" s="38">
        <f t="shared" si="17"/>
        <v>26015</v>
      </c>
      <c r="H68" s="201"/>
    </row>
    <row r="69" spans="1:8">
      <c r="A69" s="49" t="s">
        <v>194</v>
      </c>
      <c r="B69" s="66" t="s">
        <v>217</v>
      </c>
      <c r="C69" s="51">
        <f>SUM(C70)</f>
        <v>17097</v>
      </c>
      <c r="D69" s="52"/>
      <c r="E69" s="51">
        <f t="shared" ref="E69:F69" si="28">SUM(E70)</f>
        <v>17097</v>
      </c>
      <c r="F69" s="51">
        <f t="shared" si="28"/>
        <v>0</v>
      </c>
      <c r="G69" s="51">
        <f t="shared" si="17"/>
        <v>17097</v>
      </c>
    </row>
    <row r="70" spans="1:8" ht="409.5">
      <c r="A70" s="231" t="s">
        <v>195</v>
      </c>
      <c r="B70" s="232"/>
      <c r="C70" s="67">
        <v>17097</v>
      </c>
      <c r="D70" s="76" t="s">
        <v>229</v>
      </c>
      <c r="E70" s="67">
        <v>17097</v>
      </c>
      <c r="F70" s="75"/>
      <c r="G70" s="75">
        <f t="shared" si="17"/>
        <v>17097</v>
      </c>
    </row>
    <row r="71" spans="1:8">
      <c r="A71" s="49" t="s">
        <v>196</v>
      </c>
      <c r="B71" s="66" t="s">
        <v>218</v>
      </c>
      <c r="C71" s="51">
        <f>SUM(C72,C73)</f>
        <v>14852</v>
      </c>
      <c r="D71" s="52"/>
      <c r="E71" s="51">
        <f>SUM(E72,E73)</f>
        <v>12697</v>
      </c>
      <c r="F71" s="51">
        <f>SUM(F72,F73)</f>
        <v>2155</v>
      </c>
      <c r="G71" s="51">
        <f t="shared" si="17"/>
        <v>14852</v>
      </c>
    </row>
    <row r="72" spans="1:8" ht="150">
      <c r="A72" s="229" t="s">
        <v>197</v>
      </c>
      <c r="B72" s="230"/>
      <c r="C72" s="67">
        <v>2155</v>
      </c>
      <c r="D72" s="77" t="s">
        <v>230</v>
      </c>
      <c r="E72" s="67"/>
      <c r="F72" s="67">
        <v>2155</v>
      </c>
      <c r="G72" s="67">
        <f t="shared" si="17"/>
        <v>2155</v>
      </c>
    </row>
    <row r="73" spans="1:8" ht="369">
      <c r="A73" s="231" t="s">
        <v>198</v>
      </c>
      <c r="B73" s="232"/>
      <c r="C73" s="67">
        <v>12697</v>
      </c>
      <c r="D73" s="68" t="s">
        <v>231</v>
      </c>
      <c r="E73" s="67">
        <v>12697</v>
      </c>
      <c r="F73" s="67"/>
      <c r="G73" s="67">
        <f t="shared" si="17"/>
        <v>12697</v>
      </c>
    </row>
    <row r="74" spans="1:8">
      <c r="A74" s="49" t="s">
        <v>199</v>
      </c>
      <c r="B74" s="66" t="s">
        <v>219</v>
      </c>
      <c r="C74" s="56">
        <f>SUM(C75,C76)</f>
        <v>9949</v>
      </c>
      <c r="D74" s="52"/>
      <c r="E74" s="51">
        <f t="shared" ref="E74:F74" si="29">SUM(E75,E76)</f>
        <v>5950</v>
      </c>
      <c r="F74" s="51">
        <f t="shared" si="29"/>
        <v>3999</v>
      </c>
      <c r="G74" s="51">
        <f t="shared" si="17"/>
        <v>9949</v>
      </c>
    </row>
    <row r="75" spans="1:8" ht="150">
      <c r="A75" s="233" t="s">
        <v>197</v>
      </c>
      <c r="B75" s="234"/>
      <c r="C75" s="67">
        <v>2155</v>
      </c>
      <c r="D75" s="77" t="s">
        <v>230</v>
      </c>
      <c r="E75" s="67"/>
      <c r="F75" s="67">
        <v>2155</v>
      </c>
      <c r="G75" s="67">
        <f t="shared" si="17"/>
        <v>2155</v>
      </c>
    </row>
    <row r="76" spans="1:8" ht="370.5" customHeight="1">
      <c r="A76" s="235" t="s">
        <v>200</v>
      </c>
      <c r="B76" s="236"/>
      <c r="C76" s="67">
        <v>7794</v>
      </c>
      <c r="D76" s="68" t="s">
        <v>232</v>
      </c>
      <c r="E76" s="67">
        <v>5950</v>
      </c>
      <c r="F76" s="67">
        <v>1844</v>
      </c>
      <c r="G76" s="67">
        <f t="shared" si="17"/>
        <v>7794</v>
      </c>
    </row>
    <row r="80" spans="1:8" customFormat="1" ht="15.75">
      <c r="A80" s="1" t="s">
        <v>5</v>
      </c>
      <c r="B80" s="1"/>
      <c r="C80" s="1"/>
      <c r="D80" s="1"/>
      <c r="E80" s="1"/>
      <c r="F80" s="1" t="s">
        <v>6</v>
      </c>
    </row>
    <row r="81" spans="1:2" customFormat="1">
      <c r="A81" s="3"/>
    </row>
    <row r="82" spans="1:2" customFormat="1" ht="15.75">
      <c r="A82" s="2" t="s">
        <v>282</v>
      </c>
      <c r="B82" s="2"/>
    </row>
    <row r="83" spans="1:2" customFormat="1" ht="15.75">
      <c r="A83" s="2" t="s">
        <v>201</v>
      </c>
      <c r="B83" s="2"/>
    </row>
  </sheetData>
  <mergeCells count="33">
    <mergeCell ref="A37:B37"/>
    <mergeCell ref="B5:F5"/>
    <mergeCell ref="A20:B20"/>
    <mergeCell ref="A22:B22"/>
    <mergeCell ref="A24:B24"/>
    <mergeCell ref="A26:B26"/>
    <mergeCell ref="A29:B29"/>
    <mergeCell ref="A30:B30"/>
    <mergeCell ref="A34:B34"/>
    <mergeCell ref="A35:B35"/>
    <mergeCell ref="A61:B61"/>
    <mergeCell ref="A39:B39"/>
    <mergeCell ref="A41:B41"/>
    <mergeCell ref="A43:B43"/>
    <mergeCell ref="A46:B46"/>
    <mergeCell ref="A48:B48"/>
    <mergeCell ref="A51:B51"/>
    <mergeCell ref="A72:B72"/>
    <mergeCell ref="A73:B73"/>
    <mergeCell ref="A75:B75"/>
    <mergeCell ref="A76:B76"/>
    <mergeCell ref="E2:G2"/>
    <mergeCell ref="A62:B62"/>
    <mergeCell ref="A63:B63"/>
    <mergeCell ref="A64:B64"/>
    <mergeCell ref="A67:B67"/>
    <mergeCell ref="A68:B68"/>
    <mergeCell ref="A70:B70"/>
    <mergeCell ref="A52:B52"/>
    <mergeCell ref="A53:B53"/>
    <mergeCell ref="A55:B55"/>
    <mergeCell ref="A56:B56"/>
    <mergeCell ref="A58:B58"/>
  </mergeCells>
  <pageMargins left="0.23622047244094491" right="3.937007874015748E-2" top="0.35433070866141736" bottom="0.35433070866141736" header="0.31496062992125984" footer="0.31496062992125984"/>
  <pageSetup paperSize="9" scale="67"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view="pageLayout" topLeftCell="A16" zoomScale="70" zoomScaleNormal="75" zoomScalePageLayoutView="70" workbookViewId="0">
      <selection activeCell="B24" sqref="B24"/>
    </sheetView>
  </sheetViews>
  <sheetFormatPr defaultColWidth="8.85546875" defaultRowHeight="15"/>
  <cols>
    <col min="1" max="1" width="8.85546875" style="17"/>
    <col min="2" max="2" width="41.7109375" style="17" customWidth="1"/>
    <col min="3" max="7" width="18.42578125" style="17" customWidth="1"/>
    <col min="8" max="8" width="99.140625" style="17" customWidth="1"/>
    <col min="9" max="10" width="10.42578125" style="17" bestFit="1" customWidth="1"/>
    <col min="11" max="16384" width="8.85546875" style="17"/>
  </cols>
  <sheetData>
    <row r="1" spans="1:13">
      <c r="G1" s="20"/>
      <c r="H1" s="166" t="s">
        <v>7</v>
      </c>
    </row>
    <row r="2" spans="1:13" ht="42" customHeight="1">
      <c r="G2" s="167"/>
      <c r="H2" s="168" t="s">
        <v>279</v>
      </c>
    </row>
    <row r="6" spans="1:13" ht="44.25" customHeight="1">
      <c r="A6" s="241" t="s">
        <v>250</v>
      </c>
      <c r="B6" s="241"/>
      <c r="C6" s="241"/>
      <c r="D6" s="241"/>
      <c r="E6" s="241"/>
      <c r="F6" s="241"/>
      <c r="G6" s="241"/>
      <c r="H6" s="241"/>
    </row>
    <row r="8" spans="1:13" ht="42" customHeight="1">
      <c r="A8" s="146" t="s">
        <v>2</v>
      </c>
      <c r="B8" s="147" t="s">
        <v>251</v>
      </c>
      <c r="C8" s="148" t="s">
        <v>252</v>
      </c>
      <c r="D8" s="148" t="s">
        <v>253</v>
      </c>
      <c r="E8" s="148" t="s">
        <v>254</v>
      </c>
      <c r="F8" s="148" t="s">
        <v>8</v>
      </c>
      <c r="G8" s="148" t="s">
        <v>255</v>
      </c>
      <c r="H8" s="147" t="s">
        <v>104</v>
      </c>
    </row>
    <row r="9" spans="1:13" ht="30">
      <c r="A9" s="149"/>
      <c r="B9" s="150" t="s">
        <v>256</v>
      </c>
      <c r="C9" s="169">
        <f>C11</f>
        <v>259282</v>
      </c>
      <c r="D9" s="169">
        <f t="shared" ref="D9:G9" si="0">D11</f>
        <v>0</v>
      </c>
      <c r="E9" s="169">
        <f t="shared" si="0"/>
        <v>259282</v>
      </c>
      <c r="F9" s="169">
        <f t="shared" si="0"/>
        <v>259282</v>
      </c>
      <c r="G9" s="169">
        <f t="shared" si="0"/>
        <v>0</v>
      </c>
      <c r="H9" s="200" t="s">
        <v>267</v>
      </c>
    </row>
    <row r="10" spans="1:13" ht="18.75">
      <c r="A10" s="149"/>
      <c r="B10" s="152" t="s">
        <v>257</v>
      </c>
      <c r="C10" s="169"/>
      <c r="D10" s="169"/>
      <c r="E10" s="169"/>
      <c r="F10" s="169"/>
      <c r="G10" s="169"/>
      <c r="H10" s="151"/>
      <c r="J10" s="153"/>
    </row>
    <row r="11" spans="1:13" ht="19.5">
      <c r="A11" s="154">
        <v>1</v>
      </c>
      <c r="B11" s="155" t="s">
        <v>258</v>
      </c>
      <c r="C11" s="170">
        <f>C12+C15</f>
        <v>259282</v>
      </c>
      <c r="D11" s="170">
        <f t="shared" ref="D11:F11" si="1">D12+D15</f>
        <v>0</v>
      </c>
      <c r="E11" s="170">
        <f t="shared" si="1"/>
        <v>259282</v>
      </c>
      <c r="F11" s="170">
        <f t="shared" si="1"/>
        <v>259282</v>
      </c>
      <c r="G11" s="170">
        <f t="shared" ref="D11:G12" si="2">G12</f>
        <v>0</v>
      </c>
      <c r="H11" s="151"/>
      <c r="I11" s="153"/>
    </row>
    <row r="12" spans="1:13" ht="20.45" customHeight="1">
      <c r="A12" s="156" t="s">
        <v>124</v>
      </c>
      <c r="B12" s="156" t="s">
        <v>259</v>
      </c>
      <c r="C12" s="65">
        <f>C13</f>
        <v>209282</v>
      </c>
      <c r="D12" s="65">
        <f t="shared" si="2"/>
        <v>0</v>
      </c>
      <c r="E12" s="65">
        <f t="shared" si="2"/>
        <v>209282</v>
      </c>
      <c r="F12" s="65">
        <f t="shared" si="2"/>
        <v>209282</v>
      </c>
      <c r="G12" s="65">
        <f t="shared" si="2"/>
        <v>0</v>
      </c>
      <c r="H12" s="156"/>
    </row>
    <row r="13" spans="1:13">
      <c r="A13" s="157"/>
      <c r="B13" s="157" t="s">
        <v>260</v>
      </c>
      <c r="C13" s="171">
        <f>SUM(C14:C14)</f>
        <v>209282</v>
      </c>
      <c r="D13" s="171">
        <f>SUM(D14:D14)</f>
        <v>0</v>
      </c>
      <c r="E13" s="171">
        <f>SUM(E14:E14)</f>
        <v>209282</v>
      </c>
      <c r="F13" s="171">
        <f t="shared" ref="F13:F14" si="3">D13+E13</f>
        <v>209282</v>
      </c>
      <c r="G13" s="171">
        <f t="shared" ref="G13:G14" si="4">F13-C13</f>
        <v>0</v>
      </c>
      <c r="H13" s="158"/>
    </row>
    <row r="14" spans="1:13" ht="391.5" customHeight="1">
      <c r="A14" s="146"/>
      <c r="B14" s="159" t="s">
        <v>261</v>
      </c>
      <c r="C14" s="172">
        <v>209282</v>
      </c>
      <c r="D14" s="172"/>
      <c r="E14" s="172">
        <v>209282</v>
      </c>
      <c r="F14" s="172">
        <f t="shared" si="3"/>
        <v>209282</v>
      </c>
      <c r="G14" s="172">
        <f t="shared" si="4"/>
        <v>0</v>
      </c>
      <c r="H14" s="160" t="s">
        <v>264</v>
      </c>
      <c r="I14" s="161"/>
      <c r="J14" s="162"/>
      <c r="K14" s="162"/>
      <c r="L14" s="162"/>
      <c r="M14" s="162"/>
    </row>
    <row r="15" spans="1:13">
      <c r="A15" s="156" t="s">
        <v>137</v>
      </c>
      <c r="B15" s="156" t="s">
        <v>138</v>
      </c>
      <c r="C15" s="65">
        <f>C16+C18</f>
        <v>50000</v>
      </c>
      <c r="D15" s="65">
        <f t="shared" ref="D15:G15" si="5">D16+D18</f>
        <v>0</v>
      </c>
      <c r="E15" s="65">
        <f t="shared" si="5"/>
        <v>50000</v>
      </c>
      <c r="F15" s="65">
        <f t="shared" si="5"/>
        <v>50000</v>
      </c>
      <c r="G15" s="65">
        <f t="shared" si="5"/>
        <v>0</v>
      </c>
      <c r="H15" s="156"/>
    </row>
    <row r="16" spans="1:13">
      <c r="A16" s="157"/>
      <c r="B16" s="157" t="s">
        <v>262</v>
      </c>
      <c r="C16" s="171">
        <v>50000</v>
      </c>
      <c r="D16" s="171">
        <f>SUM(D17:D17)</f>
        <v>0</v>
      </c>
      <c r="E16" s="171">
        <f>SUM(E17:E17)</f>
        <v>50000</v>
      </c>
      <c r="F16" s="171">
        <f t="shared" ref="F16:F17" si="6">D16+E16</f>
        <v>50000</v>
      </c>
      <c r="G16" s="171">
        <f t="shared" ref="G16:G17" si="7">F16-C16</f>
        <v>0</v>
      </c>
      <c r="H16" s="163"/>
    </row>
    <row r="17" spans="1:9" ht="195" customHeight="1">
      <c r="A17" s="164"/>
      <c r="B17" s="159" t="s">
        <v>263</v>
      </c>
      <c r="C17" s="173">
        <v>50000</v>
      </c>
      <c r="D17" s="173">
        <f>SUM(D18:D18)</f>
        <v>0</v>
      </c>
      <c r="E17" s="173">
        <v>50000</v>
      </c>
      <c r="F17" s="173">
        <f t="shared" si="6"/>
        <v>50000</v>
      </c>
      <c r="G17" s="173">
        <f t="shared" si="7"/>
        <v>0</v>
      </c>
      <c r="H17" s="165" t="s">
        <v>265</v>
      </c>
    </row>
    <row r="19" spans="1:9" ht="15.75">
      <c r="A19" s="1" t="s">
        <v>5</v>
      </c>
      <c r="D19" s="17" t="s">
        <v>6</v>
      </c>
    </row>
    <row r="20" spans="1:9">
      <c r="A20" s="3"/>
    </row>
    <row r="21" spans="1:9" ht="15.75">
      <c r="A21" s="2" t="s">
        <v>282</v>
      </c>
    </row>
    <row r="22" spans="1:9" ht="15.75">
      <c r="A22" s="2" t="s">
        <v>90</v>
      </c>
      <c r="I22" s="153"/>
    </row>
    <row r="23" spans="1:9">
      <c r="I23" s="153"/>
    </row>
    <row r="24" spans="1:9">
      <c r="I24" s="153"/>
    </row>
    <row r="25" spans="1:9">
      <c r="I25" s="153"/>
    </row>
    <row r="26" spans="1:9">
      <c r="I26" s="153"/>
    </row>
    <row r="27" spans="1:9">
      <c r="I27" s="153"/>
    </row>
    <row r="28" spans="1:9">
      <c r="I28" s="153"/>
    </row>
    <row r="29" spans="1:9">
      <c r="I29" s="153"/>
    </row>
    <row r="30" spans="1:9">
      <c r="I30" s="153"/>
    </row>
    <row r="31" spans="1:9">
      <c r="I31" s="153"/>
    </row>
    <row r="33" spans="9:9">
      <c r="I33" s="153"/>
    </row>
    <row r="35" spans="9:9">
      <c r="I35" s="153"/>
    </row>
    <row r="36" spans="9:9">
      <c r="I36" s="153"/>
    </row>
    <row r="38" spans="9:9">
      <c r="I38" s="153"/>
    </row>
  </sheetData>
  <mergeCells count="1">
    <mergeCell ref="A6:H6"/>
  </mergeCells>
  <pageMargins left="0.23622047244094491" right="0.23622047244094491" top="0.74803149606299213" bottom="0.74803149606299213"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Pielik_1_SIVA_atlidziba</vt:lpstr>
      <vt:lpstr>Pielik_2_SIVA_generatori</vt:lpstr>
      <vt:lpstr>Pielik_3_infrastruktura</vt:lpstr>
      <vt:lpstr>Pielik_4_infrastruktura_VSAC</vt:lpstr>
      <vt:lpstr>Pielik_1_SIVA_atlidziba!Print_Titles</vt:lpstr>
      <vt:lpstr>Pielik_3_infrastruktura!Print_Titles</vt:lpstr>
      <vt:lpstr>Pielik_4_infrastruktura_VSAC!Print_Titles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Kise</dc:creator>
  <cp:lastModifiedBy>Inese Kise</cp:lastModifiedBy>
  <cp:lastPrinted>2015-10-26T12:14:11Z</cp:lastPrinted>
  <dcterms:created xsi:type="dcterms:W3CDTF">2013-11-19T08:54:37Z</dcterms:created>
  <dcterms:modified xsi:type="dcterms:W3CDTF">2015-10-26T12:14:13Z</dcterms:modified>
</cp:coreProperties>
</file>