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 activeTab="5"/>
  </bookViews>
  <sheets>
    <sheet name="Samits" sheetId="7" r:id="rId1"/>
    <sheet name="Biznesa forums" sheetId="6" r:id="rId2"/>
    <sheet name="TMM" sheetId="10" r:id="rId3"/>
    <sheet name="Nacionālie koordinatori" sheetId="2" r:id="rId4"/>
    <sheet name="Domnīcas" sheetId="9" r:id="rId5"/>
    <sheet name="25 gadi" sheetId="5" r:id="rId6"/>
  </sheets>
  <definedNames>
    <definedName name="_xlnm.Print_Area" localSheetId="5">'25 gadi'!$A$1:$F$37</definedName>
    <definedName name="_xlnm.Print_Area" localSheetId="0">Samits!$A$2:$M$96</definedName>
    <definedName name="_xlnm.Print_Area" localSheetId="2">TMM!$A$4:$G$140</definedName>
  </definedNames>
  <calcPr calcId="145621"/>
</workbook>
</file>

<file path=xl/calcChain.xml><?xml version="1.0" encoding="utf-8"?>
<calcChain xmlns="http://schemas.openxmlformats.org/spreadsheetml/2006/main">
  <c r="F137" i="10" l="1"/>
  <c r="F134" i="10"/>
  <c r="F135" i="10" s="1"/>
  <c r="F132" i="10"/>
  <c r="F128" i="10"/>
  <c r="F127" i="10"/>
  <c r="F126" i="10"/>
  <c r="F125" i="10"/>
  <c r="F129" i="10" s="1"/>
  <c r="F117" i="10"/>
  <c r="F116" i="10"/>
  <c r="F114" i="10"/>
  <c r="F113" i="10"/>
  <c r="F111" i="10"/>
  <c r="F110" i="10"/>
  <c r="F109" i="10"/>
  <c r="F107" i="10"/>
  <c r="F106" i="10"/>
  <c r="F105" i="10"/>
  <c r="F104" i="10"/>
  <c r="F103" i="10"/>
  <c r="F102" i="10"/>
  <c r="F100" i="10"/>
  <c r="F99" i="10"/>
  <c r="F98" i="10"/>
  <c r="F119" i="10" s="1"/>
  <c r="F94" i="10"/>
  <c r="F93" i="10"/>
  <c r="F92" i="10"/>
  <c r="F91" i="10"/>
  <c r="F90" i="10"/>
  <c r="F89" i="10"/>
  <c r="F81" i="10"/>
  <c r="F82" i="10" s="1"/>
  <c r="F80" i="10"/>
  <c r="F77" i="10"/>
  <c r="F74" i="10"/>
  <c r="F75" i="10" s="1"/>
  <c r="F72" i="10"/>
  <c r="F65" i="10"/>
  <c r="F64" i="10"/>
  <c r="F69" i="10" s="1"/>
  <c r="F59" i="10"/>
  <c r="F58" i="10"/>
  <c r="F57" i="10"/>
  <c r="F60" i="10" s="1"/>
  <c r="F50" i="10"/>
  <c r="F49" i="10"/>
  <c r="F48" i="10"/>
  <c r="F46" i="10"/>
  <c r="F45" i="10"/>
  <c r="F51" i="10" s="1"/>
  <c r="F43" i="10"/>
  <c r="F42" i="10"/>
  <c r="F37" i="10"/>
  <c r="F36" i="10"/>
  <c r="F35" i="10"/>
  <c r="F34" i="10"/>
  <c r="F38" i="10" s="1"/>
  <c r="F28" i="10"/>
  <c r="F27" i="10"/>
  <c r="F26" i="10"/>
  <c r="F23" i="10"/>
  <c r="F14" i="10"/>
  <c r="F31" i="10" s="1"/>
  <c r="F11" i="10"/>
  <c r="F10" i="10"/>
  <c r="F9" i="10"/>
  <c r="F8" i="10"/>
  <c r="F85" i="10" l="1"/>
  <c r="F139" i="10"/>
  <c r="F2" i="10" l="1"/>
  <c r="D14" i="9"/>
  <c r="D13" i="9"/>
  <c r="D12" i="9"/>
  <c r="D11" i="9"/>
  <c r="D10" i="9"/>
  <c r="D9" i="9"/>
  <c r="D8" i="9"/>
  <c r="D7" i="9"/>
  <c r="D6" i="9"/>
  <c r="D5" i="9"/>
  <c r="D4" i="9"/>
  <c r="D15" i="9" l="1"/>
  <c r="E36" i="5" l="1"/>
  <c r="G8" i="7" l="1"/>
  <c r="G9" i="7"/>
  <c r="G49" i="7" s="1"/>
  <c r="G10" i="7"/>
  <c r="G13" i="7"/>
  <c r="G14" i="7"/>
  <c r="G15" i="7"/>
  <c r="G18" i="7"/>
  <c r="G19" i="7"/>
  <c r="G20" i="7"/>
  <c r="G21" i="7"/>
  <c r="G24" i="7"/>
  <c r="G25" i="7"/>
  <c r="G26" i="7"/>
  <c r="G27" i="7"/>
  <c r="G28" i="7"/>
  <c r="G31" i="7"/>
  <c r="G32" i="7"/>
  <c r="G33" i="7"/>
  <c r="G35" i="7"/>
  <c r="G37" i="7"/>
  <c r="G40" i="7"/>
  <c r="G41" i="7"/>
  <c r="G42" i="7"/>
  <c r="G43" i="7"/>
  <c r="G44" i="7"/>
  <c r="G45" i="7"/>
  <c r="G46" i="7"/>
  <c r="G47" i="7"/>
  <c r="G50" i="7" l="1"/>
  <c r="G51" i="7" s="1"/>
  <c r="F9" i="6" l="1"/>
  <c r="F10" i="6" s="1"/>
  <c r="F21" i="6"/>
  <c r="F45" i="6" s="1"/>
  <c r="F22" i="6"/>
  <c r="F23" i="6"/>
  <c r="F24" i="6"/>
  <c r="F26" i="6"/>
  <c r="F40" i="6"/>
  <c r="F41" i="6"/>
  <c r="F42" i="6"/>
  <c r="F43" i="6"/>
  <c r="F44" i="6"/>
  <c r="F47" i="6"/>
  <c r="F48" i="6"/>
  <c r="F52" i="6" s="1"/>
  <c r="F50" i="6"/>
  <c r="F51" i="6"/>
  <c r="F63" i="6"/>
  <c r="F64" i="6"/>
  <c r="F65" i="6"/>
  <c r="F66" i="6"/>
  <c r="F67" i="6"/>
  <c r="F69" i="6"/>
  <c r="F70" i="6"/>
  <c r="F84" i="6" s="1"/>
  <c r="F75" i="6"/>
  <c r="F82" i="6" s="1"/>
  <c r="F76" i="6"/>
  <c r="F92" i="6"/>
  <c r="F93" i="6"/>
  <c r="F94" i="6"/>
  <c r="F95" i="6" s="1"/>
  <c r="F96" i="6" l="1"/>
  <c r="F97" i="6"/>
  <c r="F98" i="6" s="1"/>
  <c r="F85" i="6"/>
  <c r="F87" i="6" s="1"/>
  <c r="F86" i="6"/>
  <c r="F54" i="6"/>
  <c r="F11" i="6"/>
  <c r="E17" i="5"/>
  <c r="E16" i="5"/>
  <c r="E15" i="5"/>
  <c r="E14" i="5"/>
  <c r="E13" i="5"/>
  <c r="E12" i="5"/>
  <c r="E11" i="5"/>
  <c r="E20" i="5" l="1"/>
  <c r="F88" i="6"/>
  <c r="F89" i="6" s="1"/>
  <c r="F99" i="6"/>
  <c r="F100" i="6"/>
  <c r="F55" i="6"/>
  <c r="F56" i="6"/>
  <c r="F57" i="6"/>
  <c r="F58" i="6" l="1"/>
  <c r="F59" i="6" s="1"/>
</calcChain>
</file>

<file path=xl/sharedStrings.xml><?xml version="1.0" encoding="utf-8"?>
<sst xmlns="http://schemas.openxmlformats.org/spreadsheetml/2006/main" count="586" uniqueCount="355">
  <si>
    <t>VISAS IZMAKSAS KOPĀ</t>
  </si>
  <si>
    <t>KOPĀ - 2. PASĀKUMA DIENA</t>
  </si>
  <si>
    <t>Moderators</t>
  </si>
  <si>
    <t>KOPĀ:</t>
  </si>
  <si>
    <t>dalībnieks/
viens virziens</t>
  </si>
  <si>
    <t>Lidostas VIP zāle
(saskaņā ar spēkā esošajiem noteikumiem 90 eur par pasažieri)</t>
  </si>
  <si>
    <t>8.3.</t>
  </si>
  <si>
    <t>minibuss dienā</t>
  </si>
  <si>
    <t>Transports pārējai oficiālajai delegācijai</t>
  </si>
  <si>
    <t>8.2.</t>
  </si>
  <si>
    <t>auto + šoferis  dienā</t>
  </si>
  <si>
    <t>Delegāciju vadītājiem (VIP dalībniekiem)
iespējams noīrēt ar visu a/m vadītāju</t>
  </si>
  <si>
    <t>8.1.</t>
  </si>
  <si>
    <t>Transporta pakalpojumi</t>
  </si>
  <si>
    <t>KOPĀ ĒDINĀŠANA - 2. DIENA</t>
  </si>
  <si>
    <t>uz dalībnieku</t>
  </si>
  <si>
    <t xml:space="preserve">Dzeramais ūdens </t>
  </si>
  <si>
    <t>4.3.</t>
  </si>
  <si>
    <t>Pusdienu bufete konferenču centra hallē</t>
  </si>
  <si>
    <t>4.2.</t>
  </si>
  <si>
    <t>Rīta kafijas pauze (pie reģistrēšanās)</t>
  </si>
  <si>
    <t>4.1.</t>
  </si>
  <si>
    <t>Delegāciju ēdināšana</t>
  </si>
  <si>
    <t>cilvēku skaits</t>
  </si>
  <si>
    <t>Mutiskās tulkošanas pakalpojumi, B2B (angļu-ķīniešu?)</t>
  </si>
  <si>
    <t>3.1.</t>
  </si>
  <si>
    <t>Mutiskās tulkošanas pakalpojumi</t>
  </si>
  <si>
    <t>KOPĀ - 2. DIENA</t>
  </si>
  <si>
    <t>telpai/dienā</t>
  </si>
  <si>
    <t>Tulkošanas uztvērēji delegātiem (100-150)</t>
  </si>
  <si>
    <t>2.5.3.</t>
  </si>
  <si>
    <t>Tulkošanas aprīkojums</t>
  </si>
  <si>
    <t>2.5.2.</t>
  </si>
  <si>
    <t>Kabīne tulkošanas nodrošināšanai</t>
  </si>
  <si>
    <t>2.5.1.</t>
  </si>
  <si>
    <t xml:space="preserve">Tulkošanas aprīkojums </t>
  </si>
  <si>
    <t>2.5.</t>
  </si>
  <si>
    <t>eksperts/diena</t>
  </si>
  <si>
    <t>Audio operators</t>
  </si>
  <si>
    <t>2.4.2.</t>
  </si>
  <si>
    <t>eksperts/dienā</t>
  </si>
  <si>
    <t>Tehniskā atbalsta dienests - kontaktpersona</t>
  </si>
  <si>
    <t>2.4.1.</t>
  </si>
  <si>
    <t>Konferenču pakalpojumi</t>
  </si>
  <si>
    <t>2.4.</t>
  </si>
  <si>
    <t>vienība/diena</t>
  </si>
  <si>
    <t>Galvas vai piespraužamais radio mikrofons</t>
  </si>
  <si>
    <t>2.3.3.</t>
  </si>
  <si>
    <t>Galda mikrofons/tribīnes mikrofonu komplekts</t>
  </si>
  <si>
    <t>2.3.2.</t>
  </si>
  <si>
    <t>Bezvada rokas radio mikrofons (SHURE)</t>
  </si>
  <si>
    <t>2.3.1.</t>
  </si>
  <si>
    <t>Audio aprīkojums</t>
  </si>
  <si>
    <t>2.3.</t>
  </si>
  <si>
    <t>Prezentāciju bezvada vadības sistēma</t>
  </si>
  <si>
    <t>2.2.6.</t>
  </si>
  <si>
    <t>Plazmas monitors 42"</t>
  </si>
  <si>
    <t>2.2.5.</t>
  </si>
  <si>
    <t>LCD minitors uz statīva (15")</t>
  </si>
  <si>
    <t>2.2.4.</t>
  </si>
  <si>
    <t>Video vadības pults/konverters (CV,YC,RGB) TvOne</t>
  </si>
  <si>
    <t>2.2.3.</t>
  </si>
  <si>
    <t xml:space="preserve">Portatīvais dators </t>
  </si>
  <si>
    <t>2.2.2.</t>
  </si>
  <si>
    <t>Stacionārais sānu Video-Data projektors</t>
  </si>
  <si>
    <t>2.2.1.</t>
  </si>
  <si>
    <t>Prezentāciju aprīkojums</t>
  </si>
  <si>
    <t>2.2.</t>
  </si>
  <si>
    <t>Skatuves posms (1.00x2.00m)</t>
  </si>
  <si>
    <t>2.1.3.</t>
  </si>
  <si>
    <t>skaits/diena</t>
  </si>
  <si>
    <t>Tribīne (organiskais stikls un monitors)</t>
  </si>
  <si>
    <t>2.1.2.</t>
  </si>
  <si>
    <t>Balti krēsli uz skatuves (ja nepieciešams)</t>
  </si>
  <si>
    <t>2.1.1.</t>
  </si>
  <si>
    <r>
      <t>Konferenču telpa Beta (288m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</si>
  <si>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2.1.</t>
  </si>
  <si>
    <t>Telpu tehniskais nodrošinājums</t>
  </si>
  <si>
    <t>TELPAS KOPĀ - 2. DIENA</t>
  </si>
  <si>
    <t>diena</t>
  </si>
  <si>
    <t>Telpa tehniskajam personālam</t>
  </si>
  <si>
    <t>1.5.</t>
  </si>
  <si>
    <t>Telpa preses konferencei</t>
  </si>
  <si>
    <t>1.4.</t>
  </si>
  <si>
    <t>Telpa žurnālistiem</t>
  </si>
  <si>
    <t>1.3.</t>
  </si>
  <si>
    <t>Divpusējās tikšanās (6 telpas)</t>
  </si>
  <si>
    <t>1.2.</t>
  </si>
  <si>
    <r>
      <t>Konference/biznesa seminārs (Beta zāle - 288m</t>
    </r>
    <r>
      <rPr>
        <vertAlign val="superscript"/>
        <sz val="11"/>
        <color theme="1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)</t>
    </r>
  </si>
  <si>
    <t>1.1.</t>
  </si>
  <si>
    <t>Pasākuma telpas</t>
  </si>
  <si>
    <t>Summa</t>
  </si>
  <si>
    <t>Skaits</t>
  </si>
  <si>
    <t>Cena par vienību ar PVN, EUR</t>
  </si>
  <si>
    <t>Vienība</t>
  </si>
  <si>
    <t>Pakalpojums</t>
  </si>
  <si>
    <t>Nr.</t>
  </si>
  <si>
    <t>2. DIENA</t>
  </si>
  <si>
    <t>KOPĀ - 1.PASĀKUMA DIENA</t>
  </si>
  <si>
    <t>SUVENĪRI KOPĀ</t>
  </si>
  <si>
    <t>Standarta suvenīrs dalībniekiem (iedod pie 
reģistrēšanās pasākuma dienā-maisiņā)</t>
  </si>
  <si>
    <t>10.2.</t>
  </si>
  <si>
    <t>Augstu amatpersonu (VIP)</t>
  </si>
  <si>
    <t xml:space="preserve">10.1. </t>
  </si>
  <si>
    <t>Suvenīri</t>
  </si>
  <si>
    <t>delegāciju vadītājs</t>
  </si>
  <si>
    <t>Viesnīcas izdevumi  (delegāciju vadītājiem)</t>
  </si>
  <si>
    <t>minibuss diena</t>
  </si>
  <si>
    <t>6.1.</t>
  </si>
  <si>
    <t>KOPĀ</t>
  </si>
  <si>
    <t>Galda kartes</t>
  </si>
  <si>
    <t>5.6.</t>
  </si>
  <si>
    <t>5.5.</t>
  </si>
  <si>
    <t>cilvēks/vakaram</t>
  </si>
  <si>
    <t>Vakara vadītājs</t>
  </si>
  <si>
    <t>5.4.</t>
  </si>
  <si>
    <t>pasākums</t>
  </si>
  <si>
    <t>Kultūras programma vakariņās</t>
  </si>
  <si>
    <t>5.3.</t>
  </si>
  <si>
    <t>Vakariņas</t>
  </si>
  <si>
    <t>5.2.</t>
  </si>
  <si>
    <t>telpa</t>
  </si>
  <si>
    <t>5.1.</t>
  </si>
  <si>
    <t>Oficiālās vakariņas (viesnīcā)</t>
  </si>
  <si>
    <t>KOPĀ ĒDINĀŠANA 1. DIENA</t>
  </si>
  <si>
    <t>Dzeramais ūdens</t>
  </si>
  <si>
    <t>Minerālūdens (0.25l)</t>
  </si>
  <si>
    <t>Kafijas pauze (pirms ministru sesijas)</t>
  </si>
  <si>
    <t>TELPU NODROŠINĀJUMS 1.DIENA KOPĀ</t>
  </si>
  <si>
    <t>Tulkošanas uztvērēji delegātiem (apm 70 cilv)</t>
  </si>
  <si>
    <t>Pārvietojamais tulkošanas aprīkojums</t>
  </si>
  <si>
    <t>gab telpai/dienā</t>
  </si>
  <si>
    <t>Pārvietojamā kabīne tulkošanas nodrošināšanai</t>
  </si>
  <si>
    <t>Tulkošanas aprīkojums (ministru sesija)</t>
  </si>
  <si>
    <t>Galda mikrofons</t>
  </si>
  <si>
    <t>Telpu tehniskais nodrošinājums (ministru sesijai, divpusējās tikšanās, žurnālistiem, tehniskajam personālam)</t>
  </si>
  <si>
    <t>TELPAS KOPĀ, 1.DIENA</t>
  </si>
  <si>
    <t xml:space="preserve">Telpa žurnālistiem </t>
  </si>
  <si>
    <t xml:space="preserve">1. DIENA </t>
  </si>
  <si>
    <t>dienas</t>
  </si>
  <si>
    <t xml:space="preserve">Fotogrāfs </t>
  </si>
  <si>
    <t>Tehnikais personāls (lidostā, viesnīcā sagaida)</t>
  </si>
  <si>
    <t>Identifikācijas kartes (sagatavošana, printēšana, ielaminēšana, utt)</t>
  </si>
  <si>
    <t>Kas to dara? Kā tiks reģitrēti dalībnieki 
pasākumam?</t>
  </si>
  <si>
    <t>Dalībnieku reģistrācija un akreditācija</t>
  </si>
  <si>
    <t>stundas</t>
  </si>
  <si>
    <t>Apsardze  (2 dienas, 2 cilvēki, apm 5.70 eur stundā)</t>
  </si>
  <si>
    <t>Sabiedrisko attiecību izmaksas</t>
  </si>
  <si>
    <t>skaits</t>
  </si>
  <si>
    <t>Dalībvalstu karogi (noma no ĀM?)</t>
  </si>
  <si>
    <t>Ielūgumi, programmas</t>
  </si>
  <si>
    <t>Dažādi</t>
  </si>
  <si>
    <t>Pierakstu lapas/blociņi-klades</t>
  </si>
  <si>
    <t xml:space="preserve">Pildspalvas </t>
  </si>
  <si>
    <t>Mapes</t>
  </si>
  <si>
    <t>Papīra maisiņi</t>
  </si>
  <si>
    <t>Izdales materiāli (ar 16+1 logo)</t>
  </si>
  <si>
    <t>cilvēks</t>
  </si>
  <si>
    <t>Maketēšana (logo izstrāde?)</t>
  </si>
  <si>
    <t xml:space="preserve">Rezerve </t>
  </si>
  <si>
    <t>16+1 siena (3x5 m)</t>
  </si>
  <si>
    <t>250 x 200 cm roll up konstrukcija + druka, piegāde</t>
  </si>
  <si>
    <t>200 x 200 cm roll up konstrukcija + druka, piegāde</t>
  </si>
  <si>
    <t>150 x 200 cm roll up konstrukcija + druka, piegāde</t>
  </si>
  <si>
    <t>Roll-up stendi</t>
  </si>
  <si>
    <t xml:space="preserve">Vizuālais noformējums </t>
  </si>
  <si>
    <t>1</t>
  </si>
  <si>
    <t>350 cilvēkiem</t>
  </si>
  <si>
    <t>ORGANIZATORISKIE IZDEVUMI</t>
  </si>
  <si>
    <t>Apraksts</t>
  </si>
  <si>
    <t>Cena par 1 vien., EUR</t>
  </si>
  <si>
    <t>vienība</t>
  </si>
  <si>
    <t>vienību skaits</t>
  </si>
  <si>
    <t>Summa kopā, EUR</t>
  </si>
  <si>
    <t>Komentāri</t>
  </si>
  <si>
    <t>Ar Taste Latvia saistītie izdevumi</t>
  </si>
  <si>
    <t xml:space="preserve">Mārketinga komunikācijas iepirkums </t>
  </si>
  <si>
    <t>aktivitāte</t>
  </si>
  <si>
    <t>Latvijas dizaina produktu prezentācija, pop-up veikala izveide</t>
  </si>
  <si>
    <t>Latvijas pārtikas produktu  prezentācija</t>
  </si>
  <si>
    <t>Pavāru meistarklases organizēšana, produkti meistarklasei, telpu un aprīkojuma nodrošināšana</t>
  </si>
  <si>
    <t>Latvijas produktu izvietošana un marķēšana veikalu tīklā</t>
  </si>
  <si>
    <t>Reprezentācijas materiālu izdevumi Latvijas dienu nodrošināšanai</t>
  </si>
  <si>
    <t>pasūtījums</t>
  </si>
  <si>
    <t>Prezentācijas materiālu (produkti, dizaina priekšmeti, bukleti)  transportēšanas izdevumi uz Ķīnu</t>
  </si>
  <si>
    <t>04.01.2016</t>
  </si>
  <si>
    <t>Eur</t>
  </si>
  <si>
    <t>Pavisam kopā ekskursijas ar PVN</t>
  </si>
  <si>
    <t>PVN 21%</t>
  </si>
  <si>
    <t>Kopā bez PVN</t>
  </si>
  <si>
    <t>Neparedzētie izdevumi</t>
  </si>
  <si>
    <t>Producēšana</t>
  </si>
  <si>
    <t>Kopā ekskursijas izmaksas bez PVN</t>
  </si>
  <si>
    <t>Ieejas biļetes</t>
  </si>
  <si>
    <t>Gids</t>
  </si>
  <si>
    <t>Transports</t>
  </si>
  <si>
    <t>kopā</t>
  </si>
  <si>
    <t>cena</t>
  </si>
  <si>
    <t>daudzums</t>
  </si>
  <si>
    <t>Ekskursijas - iepazīstināšana ar biznesa vidi, infrastruktūru, pilsētvidi, kultūru u.c.</t>
  </si>
  <si>
    <t>Pavisam kopā svinīgās vakariņas ar PVN</t>
  </si>
  <si>
    <t>Kopā mākslinieciskās un tehniskās izmaksas svinīgajās vakariņās bez PVN</t>
  </si>
  <si>
    <t>Kopā</t>
  </si>
  <si>
    <t>Apsardze</t>
  </si>
  <si>
    <t>Transfērs uz/no vakara norises vietu</t>
  </si>
  <si>
    <t>Tehniskais personāls zāles pārbūvei pēc konferences</t>
  </si>
  <si>
    <t>Druka (vārdu kartes, sēdvietu izvietojuma kartes)</t>
  </si>
  <si>
    <t xml:space="preserve">Floristika </t>
  </si>
  <si>
    <t xml:space="preserve">Vakariņas </t>
  </si>
  <si>
    <t>Mēbeles vakariņām (galdi, galdauti, krēsli ar pārvalkiem)</t>
  </si>
  <si>
    <t>Skaņa, gaisma, skatuve, scenogrāfija</t>
  </si>
  <si>
    <t>Telpas</t>
  </si>
  <si>
    <t>Tehniskās izmaksas</t>
  </si>
  <si>
    <t>300 EUR/pers.</t>
  </si>
  <si>
    <t>Fotogrāfs</t>
  </si>
  <si>
    <t>2000 EUR/pers.</t>
  </si>
  <si>
    <t>Tulki (Angļu - Kīniešu, no Lielbritānijas, iekļautas ceļojuma un uzturēšanās izmaksas)</t>
  </si>
  <si>
    <t>60 EUR/pers.</t>
  </si>
  <si>
    <t>Pasākuma asistenti</t>
  </si>
  <si>
    <t>Īpašs muzikāls priekšnesums vakariņu laikā nr2 (piemēram, izcils pianists)</t>
  </si>
  <si>
    <t>Īpašs muzikāls priekšnesums vakariņu laikā nr1 (piemēram, pasaules līmeņa operas solists)</t>
  </si>
  <si>
    <t>Fona mūzika vakariņu laikā</t>
  </si>
  <si>
    <t xml:space="preserve">Vakariņu moderators </t>
  </si>
  <si>
    <r>
      <t>kopā</t>
    </r>
    <r>
      <rPr>
        <sz val="11"/>
        <color theme="1"/>
        <rFont val="Calibri"/>
        <family val="2"/>
        <charset val="186"/>
        <scheme val="minor"/>
      </rPr>
      <t xml:space="preserve"> ar autoratlīdzības nodokļiem</t>
    </r>
  </si>
  <si>
    <t>Mākslinieciskās izmaksas</t>
  </si>
  <si>
    <t>Svinīgās vakariņas</t>
  </si>
  <si>
    <t>Pavisam kopā forums Radisson Blu Hotel Latvia ar PVN</t>
  </si>
  <si>
    <t>Kopā tehniskās un honorāru izmaksas</t>
  </si>
  <si>
    <t>Fotogrāfi</t>
  </si>
  <si>
    <t>200 EUR/pers</t>
  </si>
  <si>
    <t>Tulki (Angļu - Kīniešu, B2B)</t>
  </si>
  <si>
    <t>2000 EUR/pers</t>
  </si>
  <si>
    <t>Konferences materiālu maketēšana</t>
  </si>
  <si>
    <t>Asistenti reģistrācijā</t>
  </si>
  <si>
    <r>
      <t xml:space="preserve">kopā </t>
    </r>
    <r>
      <rPr>
        <sz val="11"/>
        <color theme="1"/>
        <rFont val="Calibri"/>
        <family val="2"/>
        <charset val="186"/>
        <scheme val="minor"/>
      </rPr>
      <t>ar autoratlīdzības nodokļiem</t>
    </r>
  </si>
  <si>
    <t>Honorāru izmaksas</t>
  </si>
  <si>
    <t xml:space="preserve">Suvenīri </t>
  </si>
  <si>
    <t>Pildspalvas</t>
  </si>
  <si>
    <t>Auduma maisiņi dalībniekiem</t>
  </si>
  <si>
    <t>Vārdu kartes</t>
  </si>
  <si>
    <t>Konferences katalogs ( ~30 lpp)</t>
  </si>
  <si>
    <t>Izdales materiāli</t>
  </si>
  <si>
    <t>papildus gaisma un skaņa</t>
  </si>
  <si>
    <t xml:space="preserve">floristika </t>
  </si>
  <si>
    <t>foajē</t>
  </si>
  <si>
    <t>darba grupu zāles 2 gb (vienots brendojums, tribīnes)</t>
  </si>
  <si>
    <t>zāle Omega (auduma kulises, brendojums, podestūra, tribīne, galda lampas, skatuve)</t>
  </si>
  <si>
    <t xml:space="preserve">Telpu noformējums </t>
  </si>
  <si>
    <t>zāles Alfa un Beta  (līdz 150 pers katrā. tulkojumam uz 1 valodu)</t>
  </si>
  <si>
    <t>zāle Omega 1 (līdz 500 pers. tulkojumam uz 1 valodu)</t>
  </si>
  <si>
    <t>Sinhronās tulkošanas tehnika</t>
  </si>
  <si>
    <t>Tehniskais personāls</t>
  </si>
  <si>
    <t>Tehniskais transports</t>
  </si>
  <si>
    <t>VIP transports (VIP klases automašīna, šoferis, benzīns)</t>
  </si>
  <si>
    <t>B2B telpu iekārtojums</t>
  </si>
  <si>
    <t xml:space="preserve">Pusdienas </t>
  </si>
  <si>
    <t>Kafija, tēja, ūdens konferences laikā bez ierobežojuma</t>
  </si>
  <si>
    <t>Kafijas pauze 2</t>
  </si>
  <si>
    <t>Kafijas pauze 1</t>
  </si>
  <si>
    <t>Tehniskais nodrošinājums 3 konferenču zālēs (projektori, ekrāni, mikrofoni, slaidu pārslēgi)</t>
  </si>
  <si>
    <t>Radisson Blu Hotel Latvia telpu īre (viss konferenču centrs)</t>
  </si>
  <si>
    <t>Forums Radisson Blu Hotel Latvia, 500 dalībnieki, rīta sesija lielajā zālē, 3 paralēlas sesijas, B2B tikšanās</t>
  </si>
  <si>
    <t>Izmaksu tāmes pozīciju izklāsts</t>
  </si>
  <si>
    <t>Pavisam kopā ar PVN</t>
  </si>
  <si>
    <t>Pievienotās vērtības nodoklis 21%</t>
  </si>
  <si>
    <r>
      <t>Kopā bez PVN</t>
    </r>
    <r>
      <rPr>
        <sz val="11"/>
        <color theme="1"/>
        <rFont val="Calibri"/>
        <family val="2"/>
        <charset val="186"/>
        <scheme val="minor"/>
      </rPr>
      <t>,</t>
    </r>
  </si>
  <si>
    <t>Ekskursijas -  iepazīstināšana ar biznesa vidi, infrastruktūru, pilsētvidi, kultūru u.c.</t>
  </si>
  <si>
    <t>Vakariņas Radisson Blu Hotel Latvia zāle Omega</t>
  </si>
  <si>
    <t>Biznesa forums Radisson Blu Hotel Latvia</t>
  </si>
  <si>
    <t>Projekta kopējās izmaksas</t>
  </si>
  <si>
    <t>Izmaksu tāmes kopsavilkums</t>
  </si>
  <si>
    <t>Centrālās un Austrumeiropas valstu un Ķīnas sadarbības formāta 16+1 ietvaros organizētā biznesa foruma provizoriskā izmaksu tāme</t>
  </si>
  <si>
    <t>Pavisam kopā</t>
  </si>
  <si>
    <t>Neparedzētie izdevumi: 10 %</t>
  </si>
  <si>
    <t>Izmaksas kopā</t>
  </si>
  <si>
    <t xml:space="preserve"> </t>
  </si>
  <si>
    <t xml:space="preserve">Valsts policijas pakalpojumi </t>
  </si>
  <si>
    <t>Ugunsdzēsēju pakalpojumi</t>
  </si>
  <si>
    <t xml:space="preserve">Ātrās palīdzības pakalpojumi </t>
  </si>
  <si>
    <t>Telpu un teritorijas iekārtojums (teltis, drošības režģi, inventāra īre, dizaina grafiskā identitāte, fona sienas, baneri, mājas lapa, tipogrāfijas pakalpojumi, VIP dāvanas, lietussargi, ziedi)</t>
  </si>
  <si>
    <t>Sanāksmes telpu tehniskais nodrošinājums</t>
  </si>
  <si>
    <t>Mēdiju centra iekārtošana</t>
  </si>
  <si>
    <t>Satiksmes regulēšana</t>
  </si>
  <si>
    <t>ID kartes un pini</t>
  </si>
  <si>
    <t>Foto pakalpojumi</t>
  </si>
  <si>
    <t>Citi pakalpojumi</t>
  </si>
  <si>
    <t>SIA "Rīgas Luksofors"</t>
  </si>
  <si>
    <t>Tulkošanas pakalpojumi</t>
  </si>
  <si>
    <t>Atbalsta personāla ēdināšana</t>
  </si>
  <si>
    <t>Ūdens</t>
  </si>
  <si>
    <t xml:space="preserve"> Vakariņas </t>
  </si>
  <si>
    <t>Ēdināšana</t>
  </si>
  <si>
    <t>DEL mašīna (busiņš)</t>
  </si>
  <si>
    <t>VIP2 mašīna (5er)</t>
  </si>
  <si>
    <t>VIP mašīna (7er)</t>
  </si>
  <si>
    <t>Drošības</t>
  </si>
  <si>
    <t xml:space="preserve">Protokola </t>
  </si>
  <si>
    <t>Auto transporta īre</t>
  </si>
  <si>
    <t>Standart Single delegācijām</t>
  </si>
  <si>
    <t>Buisness single (ministriem)</t>
  </si>
  <si>
    <t>Prezidenta apartamenti (VVIP)</t>
  </si>
  <si>
    <t>Executive room delegāciju vadītājiem</t>
  </si>
  <si>
    <t>Viesnīcas apmaksa oficiālajai delegācijai 1+2</t>
  </si>
  <si>
    <t>Specreiss</t>
  </si>
  <si>
    <t>izlidojot 3 personas</t>
  </si>
  <si>
    <t>ielidojot 3 personas</t>
  </si>
  <si>
    <t>VIP zāles pakalpojumi lidostā "Rīga"</t>
  </si>
  <si>
    <t>Melngalvju Nams</t>
  </si>
  <si>
    <t>Dzelzceļa muzejs</t>
  </si>
  <si>
    <t>Latvijas Nacionāla Bibliotēka</t>
  </si>
  <si>
    <t>Telpu īre</t>
  </si>
  <si>
    <t>Izmaksas (EUR)</t>
  </si>
  <si>
    <t>Cena par vienu vienību (EUR)</t>
  </si>
  <si>
    <t>Vienību skaits</t>
  </si>
  <si>
    <t>Izdevumu veids</t>
  </si>
  <si>
    <t>Kopā:</t>
  </si>
  <si>
    <t>16+1 nacionālo koordinatoru sanāksme Rīgā</t>
  </si>
  <si>
    <t>Viesnīca 1+1</t>
  </si>
  <si>
    <t>Vakariņas 1+2</t>
  </si>
  <si>
    <t>Kafijas pauze sanāksmes laikā 4 eur x 50 pers.</t>
  </si>
  <si>
    <t>Transports  = 350 eur x 16</t>
  </si>
  <si>
    <t>200 EUR</t>
  </si>
  <si>
    <t>6400 EUR</t>
  </si>
  <si>
    <t>3000 EUR</t>
  </si>
  <si>
    <t>5600 EUR</t>
  </si>
  <si>
    <t>15 200 EUR</t>
  </si>
  <si>
    <t>Latvijas vēstniecības Ķīnā rīkotā izstāde un pieņemšana</t>
  </si>
  <si>
    <t xml:space="preserve">Foto izprintēšana </t>
  </si>
  <si>
    <t>bilde</t>
  </si>
  <si>
    <t xml:space="preserve">Foto ierāmēšana </t>
  </si>
  <si>
    <t xml:space="preserve">Telpu īre 798 Mākslas galeriju rajonā </t>
  </si>
  <si>
    <t>īre</t>
  </si>
  <si>
    <t xml:space="preserve">Citi izdevumi (transports; strādnieki; iekārtošanas darbi) </t>
  </si>
  <si>
    <t>Izstādes atklāšana un pieņemšana</t>
  </si>
  <si>
    <t xml:space="preserve">Neparedzētie izdevumi (5%) </t>
  </si>
  <si>
    <t>*Pēc Latvijas Bankas 05.01.2016 kursa</t>
  </si>
  <si>
    <t>pakalpojums</t>
  </si>
  <si>
    <t>16+1 domnīcu konference Rīgā</t>
  </si>
  <si>
    <t xml:space="preserve">Cena par vienu vienību (EUR) </t>
  </si>
  <si>
    <r>
      <t>Telpu īre (viesnīca "Latvija" Gamma zāle - 96 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>)</t>
    </r>
  </si>
  <si>
    <t>Oficiālās vakariņas</t>
  </si>
  <si>
    <t>Tulkošanas uztvērēji delegātiem (80 cilv)</t>
  </si>
  <si>
    <t>Tehniskais nodrošinājums (projektors, ekrāns, mikrofoni, slaidu pārslēgi)</t>
  </si>
  <si>
    <t>Viesnīca (Standart single, 1 nakts)</t>
  </si>
  <si>
    <t>Centrālās un Austrumeiropas valstu un Ķīnas Tautas Republikas valdību vadītāju sanāksme, Oficiālā delegācija 1+2</t>
  </si>
  <si>
    <t>Ārlietu ministrija.</t>
  </si>
  <si>
    <t>Ekonomikas ministrija.</t>
  </si>
  <si>
    <t>Satiksmes ministrija</t>
  </si>
  <si>
    <t>Neparedzētie izdevumi pasākumam (aprēķināti no
pasākuma kopējām izmaksām)</t>
  </si>
  <si>
    <t xml:space="preserve">Konference/biznesa seminārs </t>
  </si>
  <si>
    <t>Ministru sesija</t>
  </si>
  <si>
    <t>Vakariņu telpu īre, mēbeles</t>
  </si>
  <si>
    <t>Apskaņošana, gaismas, skatuve</t>
  </si>
  <si>
    <t>Kafijas pauze (starp sesijām, kopā 2)</t>
  </si>
  <si>
    <t>Latvijas dienas "Taste Latvia" Ķīnā (Pekina vai Šanhaja) 2016.gadā (maijs/oktobris)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</si>
</sst>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0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3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i/>
      <u/>
      <sz val="9"/>
      <name val="Tahoma"/>
      <family val="2"/>
      <charset val="186"/>
    </font>
    <font>
      <sz val="9"/>
      <name val="Tahoma"/>
      <family val="2"/>
      <charset val="186"/>
    </font>
    <font>
      <sz val="9"/>
      <name val="Arial"/>
      <family val="2"/>
      <charset val="186"/>
    </font>
    <font>
      <sz val="10"/>
      <name val="Times New Roman"/>
      <family val="1"/>
      <charset val="186"/>
    </font>
    <font>
      <sz val="8"/>
      <name val="Tahoma"/>
      <family val="2"/>
      <charset val="186"/>
    </font>
    <font>
      <b/>
      <sz val="11"/>
      <name val="Tahoma"/>
      <family val="2"/>
      <charset val="186"/>
    </font>
    <font>
      <b/>
      <sz val="9"/>
      <name val="Tahoma"/>
      <family val="2"/>
      <charset val="186"/>
    </font>
    <font>
      <sz val="9"/>
      <name val="Times New Roman"/>
      <family val="1"/>
      <charset val="186"/>
    </font>
    <font>
      <b/>
      <i/>
      <sz val="10"/>
      <name val="Tahoma"/>
      <family val="2"/>
      <charset val="186"/>
    </font>
    <font>
      <sz val="11"/>
      <name val="Times New Roman"/>
      <family val="1"/>
      <charset val="186"/>
    </font>
    <font>
      <i/>
      <sz val="8"/>
      <name val="Arial"/>
      <family val="2"/>
      <charset val="186"/>
    </font>
    <font>
      <b/>
      <i/>
      <sz val="9"/>
      <name val="Tahoma"/>
      <family val="2"/>
      <charset val="186"/>
    </font>
    <font>
      <sz val="8"/>
      <color rgb="FFFF0000"/>
      <name val="Tahoma"/>
      <family val="2"/>
      <charset val="186"/>
    </font>
    <font>
      <u/>
      <sz val="10"/>
      <color indexed="12"/>
      <name val="Arial"/>
      <family val="2"/>
      <charset val="186"/>
    </font>
    <font>
      <i/>
      <sz val="8"/>
      <color rgb="FF0000FF"/>
      <name val="Tahoma"/>
      <family val="2"/>
      <charset val="186"/>
    </font>
    <font>
      <sz val="9"/>
      <name val="Arial"/>
      <family val="2"/>
      <charset val="204"/>
    </font>
    <font>
      <b/>
      <sz val="9"/>
      <name val="Arial"/>
      <family val="2"/>
      <charset val="186"/>
    </font>
    <font>
      <i/>
      <sz val="9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sz val="10"/>
      <name val="Arial"/>
      <charset val="186"/>
    </font>
    <font>
      <sz val="11"/>
      <name val="Times New Roman Tilde"/>
      <family val="1"/>
    </font>
    <font>
      <sz val="10"/>
      <name val="Times New Roman Tilde"/>
      <family val="1"/>
    </font>
    <font>
      <i/>
      <sz val="10"/>
      <name val="Times New Roman Tilde"/>
      <family val="1"/>
    </font>
    <font>
      <b/>
      <sz val="11"/>
      <name val="Times New Roman Tilde"/>
      <charset val="186"/>
    </font>
    <font>
      <sz val="11"/>
      <name val="Tv"/>
      <charset val="186"/>
    </font>
    <font>
      <i/>
      <sz val="11"/>
      <name val="Times New Roman Tilde"/>
      <family val="1"/>
    </font>
    <font>
      <i/>
      <sz val="11"/>
      <name val="Times New Roman"/>
      <family val="1"/>
      <charset val="186"/>
    </font>
    <font>
      <sz val="10"/>
      <name val="Tv"/>
      <charset val="186"/>
    </font>
    <font>
      <b/>
      <sz val="11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name val="Times New Roman Tilde"/>
      <family val="1"/>
    </font>
    <font>
      <b/>
      <sz val="10"/>
      <name val="Times New Roman Tilde"/>
      <family val="1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 Tilde"/>
    </font>
    <font>
      <sz val="11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46" fillId="0" borderId="0"/>
    <xf numFmtId="0" fontId="49" fillId="0" borderId="0"/>
    <xf numFmtId="9" fontId="49" fillId="0" borderId="0" applyFont="0" applyFill="0" applyBorder="0" applyAlignment="0" applyProtection="0"/>
  </cellStyleXfs>
  <cellXfs count="29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4" fontId="5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0" fillId="2" borderId="3" xfId="0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/>
    <xf numFmtId="4" fontId="3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/>
    <xf numFmtId="0" fontId="0" fillId="2" borderId="4" xfId="0" applyFill="1" applyBorder="1"/>
    <xf numFmtId="0" fontId="0" fillId="2" borderId="2" xfId="0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0" fillId="2" borderId="3" xfId="0" applyFill="1" applyBorder="1" applyAlignment="1">
      <alignment wrapText="1"/>
    </xf>
    <xf numFmtId="164" fontId="1" fillId="0" borderId="0" xfId="0" applyNumberFormat="1" applyFont="1" applyBorder="1" applyAlignment="1">
      <alignment horizontal="center" vertical="center"/>
    </xf>
    <xf numFmtId="0" fontId="0" fillId="2" borderId="4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11" fillId="0" borderId="0" xfId="1" applyFont="1"/>
    <xf numFmtId="0" fontId="12" fillId="0" borderId="0" xfId="1" applyFont="1" applyAlignment="1">
      <alignment horizontal="right"/>
    </xf>
    <xf numFmtId="0" fontId="12" fillId="0" borderId="0" xfId="1" applyFont="1" applyAlignment="1"/>
    <xf numFmtId="0" fontId="13" fillId="4" borderId="0" xfId="1" applyFont="1" applyFill="1"/>
    <xf numFmtId="0" fontId="14" fillId="0" borderId="0" xfId="1" applyFont="1"/>
    <xf numFmtId="0" fontId="13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12" fillId="0" borderId="0" xfId="1" applyFont="1"/>
    <xf numFmtId="0" fontId="13" fillId="0" borderId="0" xfId="1" applyFont="1" applyAlignment="1">
      <alignment horizontal="center"/>
    </xf>
    <xf numFmtId="0" fontId="18" fillId="0" borderId="0" xfId="1" applyFont="1" applyBorder="1" applyAlignment="1">
      <alignment horizontal="right" wrapText="1"/>
    </xf>
    <xf numFmtId="0" fontId="21" fillId="4" borderId="0" xfId="1" applyFont="1" applyFill="1" applyBorder="1" applyAlignment="1">
      <alignment wrapText="1"/>
    </xf>
    <xf numFmtId="2" fontId="10" fillId="4" borderId="0" xfId="1" applyNumberFormat="1" applyFill="1"/>
    <xf numFmtId="0" fontId="10" fillId="4" borderId="0" xfId="1" applyFill="1"/>
    <xf numFmtId="0" fontId="17" fillId="5" borderId="1" xfId="1" applyFont="1" applyFill="1" applyBorder="1" applyAlignment="1">
      <alignment horizontal="left" vertical="center" wrapText="1"/>
    </xf>
    <xf numFmtId="2" fontId="23" fillId="5" borderId="1" xfId="1" applyNumberFormat="1" applyFont="1" applyFill="1" applyBorder="1" applyAlignment="1">
      <alignment horizontal="right" vertical="top" wrapText="1"/>
    </xf>
    <xf numFmtId="2" fontId="15" fillId="5" borderId="1" xfId="1" applyNumberFormat="1" applyFont="1" applyFill="1" applyBorder="1" applyAlignment="1">
      <alignment horizontal="center" vertical="top" wrapText="1"/>
    </xf>
    <xf numFmtId="2" fontId="15" fillId="5" borderId="1" xfId="1" applyNumberFormat="1" applyFont="1" applyFill="1" applyBorder="1" applyAlignment="1">
      <alignment horizontal="right" vertical="top" wrapText="1"/>
    </xf>
    <xf numFmtId="0" fontId="12" fillId="6" borderId="1" xfId="1" applyFont="1" applyFill="1" applyBorder="1" applyAlignment="1">
      <alignment horizontal="right" vertical="top" wrapText="1"/>
    </xf>
    <xf numFmtId="2" fontId="12" fillId="6" borderId="1" xfId="1" applyNumberFormat="1" applyFont="1" applyFill="1" applyBorder="1" applyAlignment="1">
      <alignment horizontal="right" vertical="top" wrapText="1"/>
    </xf>
    <xf numFmtId="2" fontId="12" fillId="0" borderId="1" xfId="1" applyNumberFormat="1" applyFont="1" applyFill="1" applyBorder="1" applyAlignment="1">
      <alignment horizontal="center" vertical="top" wrapText="1"/>
    </xf>
    <xf numFmtId="1" fontId="12" fillId="0" borderId="1" xfId="2" applyNumberFormat="1" applyFont="1" applyFill="1" applyBorder="1" applyAlignment="1" applyProtection="1">
      <alignment horizontal="center" vertical="top" wrapText="1"/>
    </xf>
    <xf numFmtId="2" fontId="12" fillId="7" borderId="1" xfId="1" applyNumberFormat="1" applyFont="1" applyFill="1" applyBorder="1" applyAlignment="1">
      <alignment horizontal="right" vertical="top" wrapText="1"/>
    </xf>
    <xf numFmtId="0" fontId="12" fillId="0" borderId="1" xfId="1" applyFont="1" applyFill="1" applyBorder="1" applyAlignment="1">
      <alignment vertical="top" wrapText="1"/>
    </xf>
    <xf numFmtId="2" fontId="12" fillId="5" borderId="1" xfId="1" applyNumberFormat="1" applyFont="1" applyFill="1" applyBorder="1" applyAlignment="1">
      <alignment horizontal="center"/>
    </xf>
    <xf numFmtId="0" fontId="13" fillId="5" borderId="1" xfId="1" applyFont="1" applyFill="1" applyBorder="1" applyAlignment="1">
      <alignment horizontal="center"/>
    </xf>
    <xf numFmtId="0" fontId="25" fillId="0" borderId="0" xfId="1" applyFont="1" applyAlignment="1">
      <alignment horizontal="left"/>
    </xf>
    <xf numFmtId="2" fontId="13" fillId="0" borderId="0" xfId="1" applyNumberFormat="1" applyFont="1" applyFill="1" applyBorder="1" applyAlignment="1">
      <alignment horizontal="right"/>
    </xf>
    <xf numFmtId="0" fontId="17" fillId="0" borderId="0" xfId="1" applyFont="1" applyBorder="1" applyAlignment="1">
      <alignment horizontal="right"/>
    </xf>
    <xf numFmtId="0" fontId="13" fillId="0" borderId="0" xfId="1" applyFont="1" applyFill="1" applyBorder="1" applyAlignment="1">
      <alignment horizontal="center"/>
    </xf>
    <xf numFmtId="0" fontId="15" fillId="0" borderId="1" xfId="1" applyFont="1" applyFill="1" applyBorder="1" applyAlignment="1">
      <alignment vertical="top" wrapText="1"/>
    </xf>
    <xf numFmtId="0" fontId="13" fillId="0" borderId="0" xfId="1" applyFont="1" applyAlignment="1">
      <alignment horizontal="right" vertical="top" wrapText="1"/>
    </xf>
    <xf numFmtId="0" fontId="26" fillId="0" borderId="0" xfId="1" applyFont="1" applyFill="1" applyBorder="1" applyAlignment="1">
      <alignment vertical="top" wrapText="1"/>
    </xf>
    <xf numFmtId="0" fontId="26" fillId="0" borderId="0" xfId="1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horizontal="right" vertical="top" wrapText="1"/>
    </xf>
    <xf numFmtId="2" fontId="27" fillId="0" borderId="0" xfId="1" applyNumberFormat="1" applyFont="1"/>
    <xf numFmtId="0" fontId="13" fillId="9" borderId="0" xfId="1" applyFont="1" applyFill="1"/>
    <xf numFmtId="0" fontId="13" fillId="9" borderId="0" xfId="1" applyFont="1" applyFill="1" applyAlignment="1">
      <alignment horizontal="center"/>
    </xf>
    <xf numFmtId="0" fontId="13" fillId="9" borderId="0" xfId="1" applyFont="1" applyFill="1" applyAlignment="1">
      <alignment horizontal="right"/>
    </xf>
    <xf numFmtId="0" fontId="28" fillId="9" borderId="0" xfId="1" applyFont="1" applyFill="1"/>
    <xf numFmtId="0" fontId="0" fillId="0" borderId="0" xfId="0" applyFont="1" applyAlignment="1"/>
    <xf numFmtId="2" fontId="1" fillId="3" borderId="14" xfId="0" applyNumberFormat="1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2" fontId="0" fillId="0" borderId="17" xfId="0" applyNumberFormat="1" applyFont="1" applyBorder="1" applyAlignment="1">
      <alignment horizontal="left" vertical="center"/>
    </xf>
    <xf numFmtId="0" fontId="0" fillId="0" borderId="0" xfId="0" applyFont="1" applyBorder="1" applyAlignment="1"/>
    <xf numFmtId="0" fontId="0" fillId="0" borderId="18" xfId="0" applyFont="1" applyBorder="1" applyAlignment="1">
      <alignment horizontal="left" vertical="center"/>
    </xf>
    <xf numFmtId="2" fontId="0" fillId="10" borderId="17" xfId="0" applyNumberFormat="1" applyFont="1" applyFill="1" applyBorder="1" applyAlignment="1">
      <alignment horizontal="left" vertical="center"/>
    </xf>
    <xf numFmtId="0" fontId="1" fillId="11" borderId="0" xfId="0" applyFont="1" applyFill="1" applyBorder="1" applyAlignment="1">
      <alignment horizontal="left" vertical="center"/>
    </xf>
    <xf numFmtId="0" fontId="0" fillId="11" borderId="0" xfId="0" applyFont="1" applyFill="1" applyBorder="1" applyAlignment="1">
      <alignment horizontal="left" vertical="center"/>
    </xf>
    <xf numFmtId="0" fontId="1" fillId="11" borderId="18" xfId="0" applyFont="1" applyFill="1" applyBorder="1" applyAlignment="1">
      <alignment horizontal="left" vertical="center"/>
    </xf>
    <xf numFmtId="9" fontId="0" fillId="0" borderId="0" xfId="0" applyNumberFormat="1" applyFont="1" applyBorder="1" applyAlignment="1">
      <alignment horizontal="right" vertical="center"/>
    </xf>
    <xf numFmtId="0" fontId="0" fillId="1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/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 vertical="center"/>
    </xf>
    <xf numFmtId="0" fontId="1" fillId="11" borderId="19" xfId="0" applyFont="1" applyFill="1" applyBorder="1" applyAlignment="1">
      <alignment horizontal="left" vertical="center" wrapText="1"/>
    </xf>
    <xf numFmtId="0" fontId="0" fillId="11" borderId="20" xfId="0" applyFont="1" applyFill="1" applyBorder="1" applyAlignment="1">
      <alignment horizontal="left"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4" fontId="1" fillId="11" borderId="17" xfId="0" applyNumberFormat="1" applyFont="1" applyFill="1" applyBorder="1" applyAlignment="1">
      <alignment horizontal="left" vertical="center"/>
    </xf>
    <xf numFmtId="0" fontId="0" fillId="12" borderId="17" xfId="0" applyFont="1" applyFill="1" applyBorder="1" applyAlignment="1">
      <alignment horizontal="left" vertical="center"/>
    </xf>
    <xf numFmtId="0" fontId="0" fillId="12" borderId="0" xfId="0" applyFont="1" applyFill="1" applyBorder="1" applyAlignment="1">
      <alignment horizontal="left" vertical="center"/>
    </xf>
    <xf numFmtId="0" fontId="0" fillId="12" borderId="18" xfId="0" applyFont="1" applyFill="1" applyBorder="1" applyAlignment="1">
      <alignment horizontal="left" vertical="center"/>
    </xf>
    <xf numFmtId="2" fontId="1" fillId="13" borderId="17" xfId="0" applyNumberFormat="1" applyFont="1" applyFill="1" applyBorder="1" applyAlignment="1">
      <alignment horizontal="left" vertical="center"/>
    </xf>
    <xf numFmtId="0" fontId="0" fillId="13" borderId="0" xfId="0" applyFont="1" applyFill="1" applyBorder="1" applyAlignment="1">
      <alignment horizontal="left" vertical="center"/>
    </xf>
    <xf numFmtId="0" fontId="0" fillId="13" borderId="18" xfId="0" applyFont="1" applyFill="1" applyBorder="1" applyAlignment="1">
      <alignment horizontal="left" vertical="center"/>
    </xf>
    <xf numFmtId="0" fontId="1" fillId="11" borderId="17" xfId="0" applyFont="1" applyFill="1" applyBorder="1" applyAlignment="1">
      <alignment horizontal="left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/>
    </xf>
    <xf numFmtId="0" fontId="0" fillId="0" borderId="17" xfId="0" applyFont="1" applyBorder="1" applyAlignment="1"/>
    <xf numFmtId="4" fontId="1" fillId="13" borderId="17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10" borderId="17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2" fontId="5" fillId="3" borderId="14" xfId="0" applyNumberFormat="1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2" fontId="1" fillId="11" borderId="17" xfId="0" applyNumberFormat="1" applyFont="1" applyFill="1" applyBorder="1" applyAlignment="1">
      <alignment horizontal="left" vertical="center"/>
    </xf>
    <xf numFmtId="0" fontId="1" fillId="10" borderId="0" xfId="0" applyFont="1" applyFill="1" applyBorder="1" applyAlignment="1">
      <alignment horizontal="left" vertical="center"/>
    </xf>
    <xf numFmtId="0" fontId="1" fillId="10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/>
    <xf numFmtId="0" fontId="29" fillId="0" borderId="0" xfId="0" applyFont="1" applyAlignment="1"/>
    <xf numFmtId="2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2" fontId="5" fillId="3" borderId="22" xfId="0" applyNumberFormat="1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1" fillId="13" borderId="0" xfId="0" applyFont="1" applyFill="1" applyBorder="1" applyAlignment="1">
      <alignment horizontal="left" vertical="center"/>
    </xf>
    <xf numFmtId="0" fontId="1" fillId="13" borderId="18" xfId="0" applyFont="1" applyFill="1" applyBorder="1" applyAlignment="1">
      <alignment horizontal="left" vertical="center"/>
    </xf>
    <xf numFmtId="0" fontId="1" fillId="11" borderId="19" xfId="0" applyFont="1" applyFill="1" applyBorder="1" applyAlignment="1">
      <alignment horizontal="left" vertical="center"/>
    </xf>
    <xf numFmtId="0" fontId="1" fillId="11" borderId="20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1" fillId="0" borderId="0" xfId="3" applyFont="1"/>
    <xf numFmtId="0" fontId="33" fillId="0" borderId="0" xfId="3" applyFont="1"/>
    <xf numFmtId="0" fontId="31" fillId="0" borderId="0" xfId="3" applyFont="1" applyFill="1"/>
    <xf numFmtId="2" fontId="34" fillId="0" borderId="1" xfId="3" applyNumberFormat="1" applyFont="1" applyBorder="1" applyAlignment="1">
      <alignment horizontal="center"/>
    </xf>
    <xf numFmtId="0" fontId="31" fillId="0" borderId="1" xfId="3" applyFont="1" applyBorder="1" applyAlignment="1">
      <alignment horizontal="center"/>
    </xf>
    <xf numFmtId="0" fontId="35" fillId="0" borderId="4" xfId="3" applyFont="1" applyBorder="1" applyAlignment="1">
      <alignment horizontal="center"/>
    </xf>
    <xf numFmtId="2" fontId="31" fillId="0" borderId="1" xfId="3" applyNumberFormat="1" applyFont="1" applyBorder="1" applyAlignment="1">
      <alignment horizontal="center"/>
    </xf>
    <xf numFmtId="0" fontId="31" fillId="0" borderId="1" xfId="3" applyFont="1" applyFill="1" applyBorder="1" applyAlignment="1">
      <alignment horizontal="center"/>
    </xf>
    <xf numFmtId="2" fontId="31" fillId="14" borderId="1" xfId="3" applyNumberFormat="1" applyFont="1" applyFill="1" applyBorder="1" applyAlignment="1">
      <alignment horizontal="center"/>
    </xf>
    <xf numFmtId="0" fontId="38" fillId="0" borderId="4" xfId="3" applyFont="1" applyBorder="1" applyAlignment="1">
      <alignment horizontal="center"/>
    </xf>
    <xf numFmtId="0" fontId="38" fillId="0" borderId="4" xfId="3" applyFont="1" applyBorder="1" applyAlignment="1">
      <alignment horizontal="center" wrapText="1"/>
    </xf>
    <xf numFmtId="0" fontId="38" fillId="0" borderId="4" xfId="3" applyFont="1" applyFill="1" applyBorder="1" applyAlignment="1">
      <alignment horizontal="center"/>
    </xf>
    <xf numFmtId="0" fontId="35" fillId="0" borderId="4" xfId="3" applyFont="1" applyFill="1" applyBorder="1" applyAlignment="1">
      <alignment horizontal="center"/>
    </xf>
    <xf numFmtId="0" fontId="31" fillId="14" borderId="1" xfId="3" applyFont="1" applyFill="1" applyBorder="1" applyAlignment="1">
      <alignment horizontal="center"/>
    </xf>
    <xf numFmtId="0" fontId="35" fillId="0" borderId="4" xfId="3" applyFont="1" applyFill="1" applyBorder="1" applyAlignment="1">
      <alignment horizontal="center" wrapText="1"/>
    </xf>
    <xf numFmtId="0" fontId="20" fillId="0" borderId="4" xfId="3" applyFont="1" applyFill="1" applyBorder="1" applyAlignment="1">
      <alignment horizontal="center" wrapText="1"/>
    </xf>
    <xf numFmtId="0" fontId="31" fillId="0" borderId="0" xfId="3" applyFont="1" applyAlignment="1">
      <alignment horizontal="center" vertical="center" wrapText="1"/>
    </xf>
    <xf numFmtId="0" fontId="31" fillId="0" borderId="5" xfId="3" applyFont="1" applyBorder="1" applyAlignment="1">
      <alignment horizontal="center" vertical="center" wrapText="1"/>
    </xf>
    <xf numFmtId="0" fontId="31" fillId="0" borderId="25" xfId="3" applyFont="1" applyBorder="1" applyAlignment="1">
      <alignment horizontal="center" vertical="center" wrapText="1"/>
    </xf>
    <xf numFmtId="2" fontId="31" fillId="0" borderId="5" xfId="3" applyNumberFormat="1" applyFont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center" wrapText="1"/>
    </xf>
    <xf numFmtId="0" fontId="41" fillId="0" borderId="0" xfId="3" applyFont="1"/>
    <xf numFmtId="0" fontId="42" fillId="0" borderId="0" xfId="3" applyFont="1" applyAlignment="1">
      <alignment horizontal="center"/>
    </xf>
    <xf numFmtId="0" fontId="44" fillId="0" borderId="1" xfId="0" applyFont="1" applyBorder="1" applyAlignment="1">
      <alignment horizontal="right" vertical="center" wrapText="1"/>
    </xf>
    <xf numFmtId="0" fontId="45" fillId="0" borderId="1" xfId="0" applyFont="1" applyBorder="1" applyAlignment="1">
      <alignment horizontal="right" vertical="center" wrapText="1"/>
    </xf>
    <xf numFmtId="0" fontId="44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9" fillId="0" borderId="27" xfId="1" applyFont="1" applyBorder="1" applyAlignment="1">
      <alignment horizontal="center" vertical="center"/>
    </xf>
    <xf numFmtId="0" fontId="14" fillId="0" borderId="28" xfId="1" applyNumberFormat="1" applyFont="1" applyFill="1" applyBorder="1" applyAlignment="1">
      <alignment horizontal="center" vertical="center" textRotation="90" wrapText="1"/>
    </xf>
    <xf numFmtId="0" fontId="20" fillId="0" borderId="28" xfId="1" applyNumberFormat="1" applyFont="1" applyFill="1" applyBorder="1" applyAlignment="1">
      <alignment horizontal="center" vertical="center" textRotation="90" wrapText="1" readingOrder="1"/>
    </xf>
    <xf numFmtId="0" fontId="14" fillId="0" borderId="29" xfId="1" applyNumberFormat="1" applyFont="1" applyFill="1" applyBorder="1" applyAlignment="1">
      <alignment horizontal="center" vertical="center" wrapText="1"/>
    </xf>
    <xf numFmtId="2" fontId="17" fillId="8" borderId="1" xfId="1" applyNumberFormat="1" applyFont="1" applyFill="1" applyBorder="1" applyAlignment="1">
      <alignment horizontal="center"/>
    </xf>
    <xf numFmtId="2" fontId="12" fillId="0" borderId="1" xfId="1" applyNumberFormat="1" applyFont="1" applyFill="1" applyBorder="1" applyAlignment="1">
      <alignment horizontal="left" vertical="top" wrapText="1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/>
    </xf>
    <xf numFmtId="0" fontId="47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2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4" fontId="44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44" fillId="0" borderId="1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0" fontId="20" fillId="0" borderId="3" xfId="3" applyFont="1" applyFill="1" applyBorder="1" applyAlignment="1">
      <alignment horizontal="center" wrapText="1"/>
    </xf>
    <xf numFmtId="0" fontId="20" fillId="0" borderId="2" xfId="3" applyFont="1" applyFill="1" applyBorder="1" applyAlignment="1">
      <alignment horizontal="center" wrapText="1"/>
    </xf>
    <xf numFmtId="0" fontId="20" fillId="0" borderId="4" xfId="3" applyFont="1" applyFill="1" applyBorder="1" applyAlignment="1">
      <alignment horizontal="center" wrapText="1"/>
    </xf>
    <xf numFmtId="0" fontId="20" fillId="0" borderId="3" xfId="3" applyFont="1" applyBorder="1" applyAlignment="1">
      <alignment horizontal="center" wrapText="1"/>
    </xf>
    <xf numFmtId="0" fontId="20" fillId="0" borderId="2" xfId="3" applyFont="1" applyBorder="1" applyAlignment="1">
      <alignment horizontal="center" wrapText="1"/>
    </xf>
    <xf numFmtId="0" fontId="20" fillId="0" borderId="4" xfId="3" applyFont="1" applyBorder="1" applyAlignment="1">
      <alignment horizontal="center" wrapText="1"/>
    </xf>
    <xf numFmtId="0" fontId="39" fillId="0" borderId="3" xfId="3" applyFont="1" applyFill="1" applyBorder="1" applyAlignment="1">
      <alignment horizontal="left" vertical="top" wrapText="1"/>
    </xf>
    <xf numFmtId="0" fontId="39" fillId="0" borderId="2" xfId="3" applyFont="1" applyFill="1" applyBorder="1" applyAlignment="1">
      <alignment horizontal="left" vertical="top" wrapText="1"/>
    </xf>
    <xf numFmtId="0" fontId="39" fillId="0" borderId="4" xfId="3" applyFont="1" applyFill="1" applyBorder="1" applyAlignment="1">
      <alignment horizontal="left" vertical="top" wrapText="1"/>
    </xf>
    <xf numFmtId="0" fontId="20" fillId="0" borderId="3" xfId="3" applyFont="1" applyFill="1" applyBorder="1" applyAlignment="1">
      <alignment horizontal="center" vertical="top" wrapText="1"/>
    </xf>
    <xf numFmtId="0" fontId="20" fillId="0" borderId="2" xfId="3" applyFont="1" applyFill="1" applyBorder="1" applyAlignment="1">
      <alignment horizontal="center" vertical="top" wrapText="1"/>
    </xf>
    <xf numFmtId="0" fontId="20" fillId="0" borderId="4" xfId="3" applyFont="1" applyFill="1" applyBorder="1" applyAlignment="1">
      <alignment horizontal="center" vertical="top" wrapText="1"/>
    </xf>
    <xf numFmtId="0" fontId="20" fillId="0" borderId="3" xfId="3" applyFont="1" applyFill="1" applyBorder="1" applyAlignment="1">
      <alignment horizontal="center"/>
    </xf>
    <xf numFmtId="0" fontId="20" fillId="0" borderId="2" xfId="3" applyFont="1" applyFill="1" applyBorder="1" applyAlignment="1">
      <alignment horizontal="center"/>
    </xf>
    <xf numFmtId="0" fontId="20" fillId="0" borderId="4" xfId="3" applyFont="1" applyFill="1" applyBorder="1" applyAlignment="1">
      <alignment horizontal="center"/>
    </xf>
    <xf numFmtId="0" fontId="39" fillId="0" borderId="3" xfId="3" applyFont="1" applyFill="1" applyBorder="1" applyAlignment="1">
      <alignment horizontal="left"/>
    </xf>
    <xf numFmtId="0" fontId="39" fillId="0" borderId="2" xfId="3" applyFont="1" applyFill="1" applyBorder="1" applyAlignment="1">
      <alignment horizontal="left"/>
    </xf>
    <xf numFmtId="0" fontId="39" fillId="0" borderId="4" xfId="3" applyFont="1" applyFill="1" applyBorder="1" applyAlignment="1">
      <alignment horizontal="left"/>
    </xf>
    <xf numFmtId="0" fontId="39" fillId="0" borderId="3" xfId="3" applyFont="1" applyFill="1" applyBorder="1" applyAlignment="1">
      <alignment horizontal="center" vertical="top" wrapText="1"/>
    </xf>
    <xf numFmtId="0" fontId="40" fillId="0" borderId="2" xfId="3" applyFont="1" applyFill="1" applyBorder="1" applyAlignment="1">
      <alignment horizontal="center" vertical="top" wrapText="1"/>
    </xf>
    <xf numFmtId="0" fontId="40" fillId="0" borderId="4" xfId="3" applyFont="1" applyFill="1" applyBorder="1" applyAlignment="1">
      <alignment horizontal="center" vertical="top" wrapText="1"/>
    </xf>
    <xf numFmtId="0" fontId="30" fillId="0" borderId="2" xfId="3" applyFill="1" applyBorder="1" applyAlignment="1">
      <alignment horizontal="center" wrapText="1"/>
    </xf>
    <xf numFmtId="0" fontId="30" fillId="0" borderId="4" xfId="3" applyFill="1" applyBorder="1" applyAlignment="1">
      <alignment horizontal="center" wrapText="1"/>
    </xf>
    <xf numFmtId="0" fontId="41" fillId="0" borderId="0" xfId="3" applyFont="1" applyAlignment="1">
      <alignment horizontal="center" wrapText="1"/>
    </xf>
    <xf numFmtId="0" fontId="20" fillId="0" borderId="2" xfId="3" applyFont="1" applyFill="1" applyBorder="1" applyAlignment="1">
      <alignment horizontal="left" vertical="top" wrapText="1"/>
    </xf>
    <xf numFmtId="0" fontId="20" fillId="0" borderId="4" xfId="3" applyFont="1" applyFill="1" applyBorder="1" applyAlignment="1">
      <alignment horizontal="left" vertical="top" wrapText="1"/>
    </xf>
    <xf numFmtId="0" fontId="30" fillId="0" borderId="2" xfId="3" applyBorder="1" applyAlignment="1">
      <alignment horizontal="center" wrapText="1"/>
    </xf>
    <xf numFmtId="0" fontId="30" fillId="0" borderId="4" xfId="3" applyBorder="1" applyAlignment="1">
      <alignment horizontal="center" wrapText="1"/>
    </xf>
    <xf numFmtId="0" fontId="32" fillId="0" borderId="0" xfId="3" applyFont="1" applyAlignment="1">
      <alignment horizontal="center"/>
    </xf>
    <xf numFmtId="0" fontId="39" fillId="0" borderId="3" xfId="3" applyFont="1" applyBorder="1" applyAlignment="1">
      <alignment horizontal="left" wrapText="1"/>
    </xf>
    <xf numFmtId="0" fontId="39" fillId="0" borderId="2" xfId="3" applyFont="1" applyBorder="1" applyAlignment="1">
      <alignment horizontal="left" wrapText="1"/>
    </xf>
    <xf numFmtId="0" fontId="39" fillId="0" borderId="4" xfId="3" applyFont="1" applyBorder="1" applyAlignment="1">
      <alignment horizontal="left" wrapText="1"/>
    </xf>
    <xf numFmtId="0" fontId="31" fillId="0" borderId="1" xfId="3" applyFont="1" applyBorder="1" applyAlignment="1">
      <alignment horizontal="center" vertical="center" wrapText="1"/>
    </xf>
    <xf numFmtId="0" fontId="31" fillId="0" borderId="6" xfId="3" applyFont="1" applyBorder="1" applyAlignment="1">
      <alignment horizontal="center" vertical="center" wrapText="1"/>
    </xf>
    <xf numFmtId="0" fontId="31" fillId="0" borderId="5" xfId="3" applyFont="1" applyBorder="1" applyAlignment="1">
      <alignment horizontal="center" vertical="center" wrapText="1"/>
    </xf>
    <xf numFmtId="0" fontId="37" fillId="0" borderId="1" xfId="3" applyFont="1" applyBorder="1" applyAlignment="1">
      <alignment horizontal="center"/>
    </xf>
    <xf numFmtId="0" fontId="30" fillId="0" borderId="2" xfId="3" applyBorder="1" applyAlignment="1">
      <alignment horizontal="center" vertical="top" wrapText="1"/>
    </xf>
    <xf numFmtId="0" fontId="30" fillId="0" borderId="4" xfId="3" applyBorder="1" applyAlignment="1">
      <alignment horizontal="center" vertical="top" wrapText="1"/>
    </xf>
    <xf numFmtId="0" fontId="36" fillId="0" borderId="1" xfId="3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3" fillId="0" borderId="26" xfId="0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22" fillId="0" borderId="13" xfId="1" applyFont="1" applyBorder="1" applyAlignment="1">
      <alignment horizontal="left"/>
    </xf>
    <xf numFmtId="0" fontId="19" fillId="0" borderId="7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4" fillId="0" borderId="8" xfId="1" applyNumberFormat="1" applyFont="1" applyFill="1" applyBorder="1" applyAlignment="1">
      <alignment horizontal="center" vertical="center" textRotation="90" wrapText="1"/>
    </xf>
    <xf numFmtId="0" fontId="14" fillId="0" borderId="11" xfId="1" applyNumberFormat="1" applyFont="1" applyFill="1" applyBorder="1" applyAlignment="1">
      <alignment horizontal="center" vertical="center" textRotation="90" wrapText="1"/>
    </xf>
    <xf numFmtId="0" fontId="20" fillId="0" borderId="8" xfId="1" applyNumberFormat="1" applyFont="1" applyFill="1" applyBorder="1" applyAlignment="1">
      <alignment horizontal="center" vertical="center" textRotation="90" wrapText="1" readingOrder="1"/>
    </xf>
    <xf numFmtId="0" fontId="20" fillId="0" borderId="11" xfId="1" applyNumberFormat="1" applyFont="1" applyFill="1" applyBorder="1" applyAlignment="1">
      <alignment horizontal="center" vertical="center" textRotation="90" wrapText="1" readingOrder="1"/>
    </xf>
    <xf numFmtId="0" fontId="14" fillId="0" borderId="9" xfId="1" applyNumberFormat="1" applyFont="1" applyFill="1" applyBorder="1" applyAlignment="1">
      <alignment horizontal="center" vertical="center" wrapText="1"/>
    </xf>
    <xf numFmtId="0" fontId="14" fillId="0" borderId="12" xfId="1" applyNumberFormat="1" applyFont="1" applyFill="1" applyBorder="1" applyAlignment="1">
      <alignment horizontal="center" vertical="center" wrapText="1"/>
    </xf>
  </cellXfs>
  <cellStyles count="7">
    <cellStyle name="Hyperlink" xfId="2" builtinId="8"/>
    <cellStyle name="Normal" xfId="0" builtinId="0"/>
    <cellStyle name="Normal 2" xfId="1"/>
    <cellStyle name="Normal 3" xfId="3"/>
    <cellStyle name="Normal 4" xfId="4"/>
    <cellStyle name="Normal 5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zoomScaleNormal="100" workbookViewId="0">
      <selection activeCell="G51" sqref="A1:L51"/>
    </sheetView>
  </sheetViews>
  <sheetFormatPr defaultRowHeight="15"/>
  <cols>
    <col min="1" max="3" width="9.140625" style="185"/>
    <col min="4" max="4" width="22" style="185" customWidth="1"/>
    <col min="5" max="5" width="23.5703125" style="185" customWidth="1"/>
    <col min="6" max="6" width="18.140625" style="185" customWidth="1"/>
    <col min="7" max="7" width="19.140625" style="185" customWidth="1"/>
    <col min="8" max="8" width="4.28515625" style="185" hidden="1" customWidth="1"/>
    <col min="9" max="9" width="10.7109375" style="185" hidden="1" customWidth="1"/>
    <col min="10" max="10" width="8" style="185" customWidth="1"/>
    <col min="11" max="11" width="12.28515625" style="185" hidden="1" customWidth="1"/>
    <col min="12" max="12" width="12.140625" style="185" hidden="1" customWidth="1"/>
    <col min="13" max="13" width="9.140625" style="185" hidden="1" customWidth="1"/>
    <col min="14" max="16384" width="9.140625" style="185"/>
  </cols>
  <sheetData>
    <row r="1" spans="1:12">
      <c r="A1" s="120" t="s">
        <v>345</v>
      </c>
    </row>
    <row r="2" spans="1:12" s="206" customFormat="1" ht="42" customHeight="1">
      <c r="A2" s="256" t="s">
        <v>344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s="206" customFormat="1" ht="15.75"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ht="3" customHeight="1"/>
    <row r="5" spans="1:12" s="201" customFormat="1" ht="75" customHeight="1">
      <c r="B5" s="265" t="s">
        <v>314</v>
      </c>
      <c r="C5" s="265"/>
      <c r="D5" s="265"/>
      <c r="E5" s="266" t="s">
        <v>313</v>
      </c>
      <c r="F5" s="266" t="s">
        <v>312</v>
      </c>
      <c r="G5" s="265" t="s">
        <v>311</v>
      </c>
    </row>
    <row r="6" spans="1:12" s="201" customFormat="1" ht="52.5" customHeight="1">
      <c r="B6" s="265"/>
      <c r="C6" s="265"/>
      <c r="D6" s="265"/>
      <c r="E6" s="267"/>
      <c r="F6" s="267"/>
      <c r="G6" s="265"/>
    </row>
    <row r="7" spans="1:12" s="201" customFormat="1" ht="17.25" customHeight="1">
      <c r="B7" s="239" t="s">
        <v>310</v>
      </c>
      <c r="C7" s="257"/>
      <c r="D7" s="258"/>
      <c r="E7" s="203"/>
      <c r="F7" s="202"/>
      <c r="G7" s="205"/>
    </row>
    <row r="8" spans="1:12" s="201" customFormat="1" ht="16.5" customHeight="1">
      <c r="B8" s="242" t="s">
        <v>309</v>
      </c>
      <c r="C8" s="243"/>
      <c r="D8" s="244"/>
      <c r="E8" s="203">
        <v>1</v>
      </c>
      <c r="F8" s="204">
        <v>20000</v>
      </c>
      <c r="G8" s="191">
        <f>E8*F8</f>
        <v>20000</v>
      </c>
    </row>
    <row r="9" spans="1:12" s="201" customFormat="1" ht="16.5" customHeight="1">
      <c r="B9" s="242" t="s">
        <v>308</v>
      </c>
      <c r="C9" s="243"/>
      <c r="D9" s="244"/>
      <c r="E9" s="203">
        <v>1</v>
      </c>
      <c r="F9" s="204">
        <v>1100</v>
      </c>
      <c r="G9" s="191">
        <f>E9*F9</f>
        <v>1100</v>
      </c>
    </row>
    <row r="10" spans="1:12" s="201" customFormat="1" ht="15.75" customHeight="1">
      <c r="B10" s="242" t="s">
        <v>307</v>
      </c>
      <c r="C10" s="243"/>
      <c r="D10" s="244"/>
      <c r="E10" s="203">
        <v>1</v>
      </c>
      <c r="F10" s="204">
        <v>2000</v>
      </c>
      <c r="G10" s="191">
        <f>E10*F10</f>
        <v>2000</v>
      </c>
    </row>
    <row r="11" spans="1:12" s="201" customFormat="1" ht="15.75" customHeight="1">
      <c r="B11" s="242"/>
      <c r="C11" s="243"/>
      <c r="D11" s="244"/>
      <c r="E11" s="203"/>
      <c r="F11" s="202"/>
      <c r="G11" s="191"/>
    </row>
    <row r="12" spans="1:12" ht="16.5" customHeight="1">
      <c r="B12" s="239" t="s">
        <v>306</v>
      </c>
      <c r="C12" s="240"/>
      <c r="D12" s="241"/>
      <c r="E12" s="200"/>
      <c r="F12" s="198"/>
      <c r="G12" s="191"/>
    </row>
    <row r="13" spans="1:12" ht="16.5" customHeight="1">
      <c r="B13" s="242" t="s">
        <v>305</v>
      </c>
      <c r="C13" s="243"/>
      <c r="D13" s="244"/>
      <c r="E13" s="200">
        <v>40</v>
      </c>
      <c r="F13" s="193">
        <v>90</v>
      </c>
      <c r="G13" s="191">
        <f>E13*F13</f>
        <v>3600</v>
      </c>
    </row>
    <row r="14" spans="1:12" ht="16.5" customHeight="1">
      <c r="B14" s="242" t="s">
        <v>304</v>
      </c>
      <c r="C14" s="243"/>
      <c r="D14" s="244"/>
      <c r="E14" s="200">
        <v>40</v>
      </c>
      <c r="F14" s="193">
        <v>90</v>
      </c>
      <c r="G14" s="191">
        <f>E14*F14</f>
        <v>3600</v>
      </c>
    </row>
    <row r="15" spans="1:12" ht="16.5" customHeight="1">
      <c r="B15" s="242" t="s">
        <v>303</v>
      </c>
      <c r="C15" s="243"/>
      <c r="D15" s="244"/>
      <c r="E15" s="200">
        <v>5</v>
      </c>
      <c r="F15" s="193">
        <v>700</v>
      </c>
      <c r="G15" s="191">
        <f>E15*F15</f>
        <v>3500</v>
      </c>
    </row>
    <row r="16" spans="1:12" ht="16.5" customHeight="1">
      <c r="B16" s="242"/>
      <c r="C16" s="269"/>
      <c r="D16" s="270"/>
      <c r="E16" s="200"/>
      <c r="F16" s="193"/>
      <c r="G16" s="191"/>
    </row>
    <row r="17" spans="1:7" ht="16.5" customHeight="1">
      <c r="B17" s="251" t="s">
        <v>302</v>
      </c>
      <c r="C17" s="252"/>
      <c r="D17" s="253"/>
      <c r="E17" s="200"/>
      <c r="F17" s="193"/>
      <c r="G17" s="191"/>
    </row>
    <row r="18" spans="1:7" ht="16.5" customHeight="1">
      <c r="B18" s="242" t="s">
        <v>301</v>
      </c>
      <c r="C18" s="269"/>
      <c r="D18" s="270"/>
      <c r="E18" s="200">
        <v>15</v>
      </c>
      <c r="F18" s="193">
        <v>185</v>
      </c>
      <c r="G18" s="191">
        <f>E18*F18</f>
        <v>2775</v>
      </c>
    </row>
    <row r="19" spans="1:7" ht="16.5" customHeight="1">
      <c r="B19" s="242" t="s">
        <v>300</v>
      </c>
      <c r="C19" s="269"/>
      <c r="D19" s="270"/>
      <c r="E19" s="200">
        <v>1</v>
      </c>
      <c r="F19" s="193">
        <v>995</v>
      </c>
      <c r="G19" s="191">
        <f>E19*F19</f>
        <v>995</v>
      </c>
    </row>
    <row r="20" spans="1:7" ht="16.5" customHeight="1">
      <c r="B20" s="242" t="s">
        <v>299</v>
      </c>
      <c r="C20" s="269"/>
      <c r="D20" s="270"/>
      <c r="E20" s="200">
        <v>5</v>
      </c>
      <c r="F20" s="193">
        <v>145</v>
      </c>
      <c r="G20" s="191">
        <f>E20*F20</f>
        <v>725</v>
      </c>
    </row>
    <row r="21" spans="1:7" ht="16.5" customHeight="1">
      <c r="B21" s="242" t="s">
        <v>298</v>
      </c>
      <c r="C21" s="269"/>
      <c r="D21" s="270"/>
      <c r="E21" s="199">
        <v>30</v>
      </c>
      <c r="F21" s="193">
        <v>85</v>
      </c>
      <c r="G21" s="191">
        <f>E21*F21</f>
        <v>2550</v>
      </c>
    </row>
    <row r="22" spans="1:7" ht="14.25" customHeight="1">
      <c r="B22" s="233"/>
      <c r="C22" s="234"/>
      <c r="D22" s="235"/>
      <c r="E22" s="199"/>
      <c r="F22" s="198"/>
      <c r="G22" s="191"/>
    </row>
    <row r="23" spans="1:7">
      <c r="B23" s="248" t="s">
        <v>297</v>
      </c>
      <c r="C23" s="249"/>
      <c r="D23" s="250"/>
      <c r="E23" s="197"/>
      <c r="F23" s="193"/>
      <c r="G23" s="191"/>
    </row>
    <row r="24" spans="1:7">
      <c r="A24" s="187"/>
      <c r="B24" s="245" t="s">
        <v>296</v>
      </c>
      <c r="C24" s="246"/>
      <c r="D24" s="247"/>
      <c r="E24" s="196">
        <v>15</v>
      </c>
      <c r="F24" s="193">
        <v>300</v>
      </c>
      <c r="G24" s="191">
        <f>E24*F24</f>
        <v>4500</v>
      </c>
    </row>
    <row r="25" spans="1:7">
      <c r="A25" s="187"/>
      <c r="B25" s="233" t="s">
        <v>295</v>
      </c>
      <c r="C25" s="254"/>
      <c r="D25" s="255"/>
      <c r="E25" s="196">
        <v>10</v>
      </c>
      <c r="F25" s="193">
        <v>300</v>
      </c>
      <c r="G25" s="191">
        <f>E25*F25</f>
        <v>3000</v>
      </c>
    </row>
    <row r="26" spans="1:7" ht="15" customHeight="1">
      <c r="A26" s="187"/>
      <c r="B26" s="233" t="s">
        <v>294</v>
      </c>
      <c r="C26" s="254"/>
      <c r="D26" s="255"/>
      <c r="E26" s="195">
        <v>15</v>
      </c>
      <c r="F26" s="191">
        <v>550</v>
      </c>
      <c r="G26" s="191">
        <f>E26*F26</f>
        <v>8250</v>
      </c>
    </row>
    <row r="27" spans="1:7" ht="15" customHeight="1">
      <c r="A27" s="187"/>
      <c r="B27" s="233" t="s">
        <v>293</v>
      </c>
      <c r="C27" s="254"/>
      <c r="D27" s="255"/>
      <c r="E27" s="195">
        <v>20</v>
      </c>
      <c r="F27" s="191">
        <v>450</v>
      </c>
      <c r="G27" s="191">
        <f>E27*F27</f>
        <v>9000</v>
      </c>
    </row>
    <row r="28" spans="1:7" ht="15" customHeight="1">
      <c r="B28" s="236" t="s">
        <v>292</v>
      </c>
      <c r="C28" s="259"/>
      <c r="D28" s="260"/>
      <c r="E28" s="195">
        <v>25</v>
      </c>
      <c r="F28" s="191">
        <v>350</v>
      </c>
      <c r="G28" s="191">
        <f>E28*F28</f>
        <v>8750</v>
      </c>
    </row>
    <row r="29" spans="1:7" ht="15" customHeight="1">
      <c r="B29" s="236"/>
      <c r="C29" s="237"/>
      <c r="D29" s="238"/>
      <c r="E29" s="195"/>
      <c r="F29" s="191"/>
      <c r="G29" s="191"/>
    </row>
    <row r="30" spans="1:7" ht="15" customHeight="1">
      <c r="B30" s="262" t="s">
        <v>291</v>
      </c>
      <c r="C30" s="263"/>
      <c r="D30" s="264"/>
      <c r="E30" s="195"/>
      <c r="F30" s="191"/>
      <c r="G30" s="191"/>
    </row>
    <row r="31" spans="1:7" ht="15" customHeight="1">
      <c r="B31" s="233" t="s">
        <v>290</v>
      </c>
      <c r="C31" s="234"/>
      <c r="D31" s="235"/>
      <c r="E31" s="195">
        <v>200</v>
      </c>
      <c r="F31" s="191">
        <v>50</v>
      </c>
      <c r="G31" s="191">
        <f>E31*F31</f>
        <v>10000</v>
      </c>
    </row>
    <row r="32" spans="1:7" ht="15" customHeight="1">
      <c r="B32" s="236" t="s">
        <v>289</v>
      </c>
      <c r="C32" s="237"/>
      <c r="D32" s="238"/>
      <c r="E32" s="195">
        <v>1000</v>
      </c>
      <c r="F32" s="191">
        <v>1</v>
      </c>
      <c r="G32" s="191">
        <f>E32*F32</f>
        <v>1000</v>
      </c>
    </row>
    <row r="33" spans="1:7" ht="15" customHeight="1">
      <c r="B33" s="236" t="s">
        <v>288</v>
      </c>
      <c r="C33" s="237"/>
      <c r="D33" s="238"/>
      <c r="E33" s="195">
        <v>100</v>
      </c>
      <c r="F33" s="191">
        <v>10</v>
      </c>
      <c r="G33" s="191">
        <f>E33*F33</f>
        <v>1000</v>
      </c>
    </row>
    <row r="34" spans="1:7" ht="15" customHeight="1">
      <c r="B34" s="236"/>
      <c r="C34" s="237"/>
      <c r="D34" s="238"/>
      <c r="E34" s="195"/>
      <c r="F34" s="191"/>
      <c r="G34" s="191"/>
    </row>
    <row r="35" spans="1:7">
      <c r="A35" s="187"/>
      <c r="B35" s="248" t="s">
        <v>287</v>
      </c>
      <c r="C35" s="249"/>
      <c r="D35" s="250"/>
      <c r="E35" s="194">
        <v>1</v>
      </c>
      <c r="F35" s="193">
        <v>8000</v>
      </c>
      <c r="G35" s="191">
        <f>E35*F35</f>
        <v>8000</v>
      </c>
    </row>
    <row r="36" spans="1:7">
      <c r="A36" s="187"/>
      <c r="B36" s="245"/>
      <c r="C36" s="246"/>
      <c r="D36" s="247"/>
      <c r="E36" s="194"/>
      <c r="F36" s="193"/>
      <c r="G36" s="191"/>
    </row>
    <row r="37" spans="1:7">
      <c r="A37" s="187"/>
      <c r="B37" s="248" t="s">
        <v>286</v>
      </c>
      <c r="C37" s="249"/>
      <c r="D37" s="250"/>
      <c r="E37" s="194">
        <v>1</v>
      </c>
      <c r="F37" s="193">
        <v>1000</v>
      </c>
      <c r="G37" s="191">
        <f>E37*F37</f>
        <v>1000</v>
      </c>
    </row>
    <row r="38" spans="1:7">
      <c r="A38" s="187"/>
      <c r="B38" s="245"/>
      <c r="C38" s="246"/>
      <c r="D38" s="247"/>
      <c r="E38" s="194"/>
      <c r="F38" s="193"/>
      <c r="G38" s="191"/>
    </row>
    <row r="39" spans="1:7">
      <c r="A39" s="187"/>
      <c r="B39" s="248" t="s">
        <v>285</v>
      </c>
      <c r="C39" s="249"/>
      <c r="D39" s="250"/>
      <c r="E39" s="194"/>
      <c r="F39" s="193"/>
      <c r="G39" s="191"/>
    </row>
    <row r="40" spans="1:7">
      <c r="A40" s="187"/>
      <c r="B40" s="233" t="s">
        <v>284</v>
      </c>
      <c r="C40" s="234"/>
      <c r="D40" s="235"/>
      <c r="E40" s="194">
        <v>1</v>
      </c>
      <c r="F40" s="193">
        <v>1000</v>
      </c>
      <c r="G40" s="191">
        <f t="shared" ref="G40:G47" si="0">E40*F40</f>
        <v>1000</v>
      </c>
    </row>
    <row r="41" spans="1:7">
      <c r="A41" s="187"/>
      <c r="B41" s="233" t="s">
        <v>283</v>
      </c>
      <c r="C41" s="234"/>
      <c r="D41" s="235"/>
      <c r="E41" s="194">
        <v>1</v>
      </c>
      <c r="F41" s="193">
        <v>1500</v>
      </c>
      <c r="G41" s="191">
        <f t="shared" si="0"/>
        <v>1500</v>
      </c>
    </row>
    <row r="42" spans="1:7">
      <c r="A42" s="187"/>
      <c r="B42" s="236" t="s">
        <v>282</v>
      </c>
      <c r="C42" s="237"/>
      <c r="D42" s="238"/>
      <c r="E42" s="194">
        <v>1</v>
      </c>
      <c r="F42" s="193">
        <v>7000</v>
      </c>
      <c r="G42" s="191">
        <f t="shared" si="0"/>
        <v>7000</v>
      </c>
    </row>
    <row r="43" spans="1:7">
      <c r="A43" s="187"/>
      <c r="B43" s="236" t="s">
        <v>281</v>
      </c>
      <c r="C43" s="237"/>
      <c r="D43" s="238"/>
      <c r="E43" s="194">
        <v>1</v>
      </c>
      <c r="F43" s="193">
        <v>600</v>
      </c>
      <c r="G43" s="191">
        <f t="shared" si="0"/>
        <v>600</v>
      </c>
    </row>
    <row r="44" spans="1:7">
      <c r="A44" s="187"/>
      <c r="B44" s="236" t="s">
        <v>280</v>
      </c>
      <c r="C44" s="237"/>
      <c r="D44" s="238"/>
      <c r="E44" s="194">
        <v>1</v>
      </c>
      <c r="F44" s="193">
        <v>5000</v>
      </c>
      <c r="G44" s="191">
        <f t="shared" si="0"/>
        <v>5000</v>
      </c>
    </row>
    <row r="45" spans="1:7" ht="64.5" customHeight="1">
      <c r="A45" s="187"/>
      <c r="B45" s="236" t="s">
        <v>279</v>
      </c>
      <c r="C45" s="237"/>
      <c r="D45" s="238"/>
      <c r="E45" s="194">
        <v>1</v>
      </c>
      <c r="F45" s="193">
        <v>110000</v>
      </c>
      <c r="G45" s="191">
        <f t="shared" si="0"/>
        <v>110000</v>
      </c>
    </row>
    <row r="46" spans="1:7">
      <c r="A46" s="187"/>
      <c r="B46" s="233" t="s">
        <v>278</v>
      </c>
      <c r="C46" s="234"/>
      <c r="D46" s="235"/>
      <c r="E46" s="194">
        <v>3</v>
      </c>
      <c r="F46" s="193">
        <v>1000</v>
      </c>
      <c r="G46" s="191">
        <f t="shared" si="0"/>
        <v>3000</v>
      </c>
    </row>
    <row r="47" spans="1:7">
      <c r="A47" s="187"/>
      <c r="B47" s="236" t="s">
        <v>277</v>
      </c>
      <c r="C47" s="237"/>
      <c r="D47" s="238"/>
      <c r="E47" s="194">
        <v>3</v>
      </c>
      <c r="F47" s="193">
        <v>500</v>
      </c>
      <c r="G47" s="191">
        <f t="shared" si="0"/>
        <v>1500</v>
      </c>
    </row>
    <row r="48" spans="1:7">
      <c r="A48" s="187"/>
      <c r="B48" s="236" t="s">
        <v>276</v>
      </c>
      <c r="C48" s="237"/>
      <c r="D48" s="238"/>
      <c r="E48" s="194" t="s">
        <v>275</v>
      </c>
      <c r="F48" s="193">
        <v>7000</v>
      </c>
      <c r="G48" s="191">
        <v>7000</v>
      </c>
    </row>
    <row r="49" spans="1:9">
      <c r="A49" s="187"/>
      <c r="B49" s="268" t="s">
        <v>274</v>
      </c>
      <c r="C49" s="268"/>
      <c r="D49" s="268"/>
      <c r="E49" s="190"/>
      <c r="F49" s="192"/>
      <c r="G49" s="188">
        <f>SUM(G8:G48)</f>
        <v>231945</v>
      </c>
    </row>
    <row r="50" spans="1:9">
      <c r="A50" s="187"/>
      <c r="B50" s="268" t="s">
        <v>273</v>
      </c>
      <c r="C50" s="268"/>
      <c r="D50" s="268"/>
      <c r="E50" s="190"/>
      <c r="F50" s="189"/>
      <c r="G50" s="191">
        <f>G49*10/100</f>
        <v>23194.5</v>
      </c>
    </row>
    <row r="51" spans="1:9">
      <c r="A51" s="187"/>
      <c r="B51" s="271" t="s">
        <v>272</v>
      </c>
      <c r="C51" s="271"/>
      <c r="D51" s="271"/>
      <c r="E51" s="190"/>
      <c r="F51" s="189"/>
      <c r="G51" s="188">
        <f>SUM(G49:G50)</f>
        <v>255139.5</v>
      </c>
    </row>
    <row r="52" spans="1:9">
      <c r="A52" s="187"/>
    </row>
    <row r="53" spans="1:9">
      <c r="A53" s="187"/>
    </row>
    <row r="54" spans="1:9">
      <c r="A54" s="187"/>
    </row>
    <row r="55" spans="1:9">
      <c r="A55" s="187"/>
    </row>
    <row r="56" spans="1:9" ht="42.75" customHeight="1">
      <c r="A56" s="187"/>
    </row>
    <row r="57" spans="1:9" ht="60" customHeight="1">
      <c r="A57" s="187"/>
      <c r="H57" s="186"/>
      <c r="I57" s="186"/>
    </row>
    <row r="58" spans="1:9" ht="47.25" customHeight="1">
      <c r="A58" s="187"/>
    </row>
    <row r="59" spans="1:9" ht="47.25" customHeight="1">
      <c r="A59" s="187"/>
    </row>
    <row r="61" spans="1:9" ht="26.25" customHeight="1">
      <c r="A61" s="187"/>
    </row>
    <row r="62" spans="1:9" ht="15" customHeight="1">
      <c r="A62" s="187"/>
    </row>
    <row r="63" spans="1:9">
      <c r="A63" s="187"/>
    </row>
    <row r="64" spans="1:9" ht="30.75" customHeight="1">
      <c r="A64" s="187"/>
    </row>
    <row r="65" spans="1:1" ht="15" customHeight="1">
      <c r="A65" s="187"/>
    </row>
    <row r="66" spans="1:1" ht="59.25" customHeight="1"/>
    <row r="71" spans="1:1" ht="44.25" customHeight="1"/>
    <row r="75" spans="1:1" ht="16.5" customHeight="1"/>
    <row r="76" spans="1:1" ht="29.25" customHeight="1"/>
    <row r="77" spans="1:1" ht="13.5" customHeight="1"/>
    <row r="86" spans="10:12">
      <c r="J86" s="186"/>
    </row>
    <row r="90" spans="10:12">
      <c r="K90" s="261"/>
      <c r="L90" s="261"/>
    </row>
    <row r="93" spans="10:12">
      <c r="K93" s="261"/>
      <c r="L93" s="261"/>
    </row>
  </sheetData>
  <mergeCells count="52">
    <mergeCell ref="K93:L93"/>
    <mergeCell ref="B5:D6"/>
    <mergeCell ref="F5:F6"/>
    <mergeCell ref="G5:G6"/>
    <mergeCell ref="B26:D26"/>
    <mergeCell ref="B49:D49"/>
    <mergeCell ref="B50:D50"/>
    <mergeCell ref="E5:E6"/>
    <mergeCell ref="B18:D18"/>
    <mergeCell ref="B16:D16"/>
    <mergeCell ref="B21:D21"/>
    <mergeCell ref="B22:D22"/>
    <mergeCell ref="B19:D19"/>
    <mergeCell ref="B20:D20"/>
    <mergeCell ref="B51:D51"/>
    <mergeCell ref="B38:D38"/>
    <mergeCell ref="B11:D11"/>
    <mergeCell ref="B27:D27"/>
    <mergeCell ref="B28:D28"/>
    <mergeCell ref="B39:D39"/>
    <mergeCell ref="K90:L90"/>
    <mergeCell ref="B43:D43"/>
    <mergeCell ref="B29:D29"/>
    <mergeCell ref="B30:D30"/>
    <mergeCell ref="B42:D42"/>
    <mergeCell ref="B31:D31"/>
    <mergeCell ref="B48:D48"/>
    <mergeCell ref="B34:D34"/>
    <mergeCell ref="B44:D44"/>
    <mergeCell ref="B45:D45"/>
    <mergeCell ref="B15:D15"/>
    <mergeCell ref="B32:D32"/>
    <mergeCell ref="A2:L2"/>
    <mergeCell ref="B7:D7"/>
    <mergeCell ref="B8:D8"/>
    <mergeCell ref="B9:D9"/>
    <mergeCell ref="B10:D10"/>
    <mergeCell ref="B46:D46"/>
    <mergeCell ref="B47:D47"/>
    <mergeCell ref="B12:D12"/>
    <mergeCell ref="B13:D13"/>
    <mergeCell ref="B14:D14"/>
    <mergeCell ref="B36:D36"/>
    <mergeCell ref="B37:D37"/>
    <mergeCell ref="B35:D35"/>
    <mergeCell ref="B17:D17"/>
    <mergeCell ref="B25:D25"/>
    <mergeCell ref="B24:D24"/>
    <mergeCell ref="B23:D23"/>
    <mergeCell ref="B33:D33"/>
    <mergeCell ref="B40:D40"/>
    <mergeCell ref="B41:D41"/>
  </mergeCells>
  <printOptions horizontalCentered="1"/>
  <pageMargins left="0.7" right="0.7" top="0.75" bottom="0.75" header="0.3" footer="0.3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workbookViewId="0">
      <selection activeCell="F100" sqref="A1:F100"/>
    </sheetView>
  </sheetViews>
  <sheetFormatPr defaultRowHeight="15"/>
  <cols>
    <col min="1" max="1" width="82.5703125" style="120" customWidth="1"/>
    <col min="2" max="2" width="15.7109375" style="120" customWidth="1"/>
    <col min="3" max="3" width="11" style="120" customWidth="1"/>
    <col min="4" max="5" width="9.140625" style="120"/>
    <col min="6" max="6" width="33" style="120" customWidth="1"/>
    <col min="7" max="16384" width="9.140625" style="120"/>
  </cols>
  <sheetData>
    <row r="1" spans="1:11">
      <c r="A1" s="120" t="s">
        <v>346</v>
      </c>
    </row>
    <row r="2" spans="1:11" ht="15.75">
      <c r="A2" s="65" t="s">
        <v>271</v>
      </c>
      <c r="B2" s="184"/>
      <c r="C2" s="184"/>
      <c r="D2" s="184"/>
      <c r="E2" s="184"/>
      <c r="F2" s="184"/>
    </row>
    <row r="3" spans="1:11">
      <c r="A3" s="48"/>
      <c r="B3" s="48"/>
      <c r="C3" s="48"/>
    </row>
    <row r="4" spans="1:11" ht="15.75" thickBot="1">
      <c r="A4" s="48" t="s">
        <v>270</v>
      </c>
    </row>
    <row r="5" spans="1:11">
      <c r="A5" s="141" t="s">
        <v>269</v>
      </c>
      <c r="B5" s="138"/>
      <c r="C5" s="138"/>
      <c r="D5" s="138"/>
      <c r="E5" s="183" t="s">
        <v>186</v>
      </c>
      <c r="F5" s="182" t="s">
        <v>196</v>
      </c>
    </row>
    <row r="6" spans="1:11">
      <c r="A6" s="126" t="s">
        <v>268</v>
      </c>
      <c r="B6" s="125"/>
      <c r="C6" s="125"/>
      <c r="D6" s="125"/>
      <c r="E6" s="31" t="s">
        <v>186</v>
      </c>
      <c r="F6" s="124">
        <v>144787.875</v>
      </c>
    </row>
    <row r="7" spans="1:11">
      <c r="A7" s="126" t="s">
        <v>267</v>
      </c>
      <c r="B7" s="125"/>
      <c r="C7" s="125"/>
      <c r="D7" s="125"/>
      <c r="E7" s="31" t="s">
        <v>186</v>
      </c>
      <c r="F7" s="124">
        <v>91396.753469999996</v>
      </c>
    </row>
    <row r="8" spans="1:11">
      <c r="A8" s="126" t="s">
        <v>266</v>
      </c>
      <c r="B8" s="125"/>
      <c r="C8" s="125"/>
      <c r="D8" s="125"/>
      <c r="E8" s="31" t="s">
        <v>186</v>
      </c>
      <c r="F8" s="124">
        <v>5566</v>
      </c>
    </row>
    <row r="9" spans="1:11">
      <c r="A9" s="181" t="s">
        <v>265</v>
      </c>
      <c r="B9" s="148"/>
      <c r="C9" s="148"/>
      <c r="D9" s="148"/>
      <c r="E9" s="180" t="s">
        <v>186</v>
      </c>
      <c r="F9" s="147">
        <f>F6+F7+F8</f>
        <v>241750.62847</v>
      </c>
    </row>
    <row r="10" spans="1:11">
      <c r="A10" s="126" t="s">
        <v>264</v>
      </c>
      <c r="B10" s="125"/>
      <c r="C10" s="125"/>
      <c r="D10" s="125"/>
      <c r="E10" s="31" t="s">
        <v>186</v>
      </c>
      <c r="F10" s="124">
        <f>F9*0.21</f>
        <v>50767.631978699996</v>
      </c>
    </row>
    <row r="11" spans="1:11" s="172" customFormat="1" ht="19.5" thickBot="1">
      <c r="A11" s="179" t="s">
        <v>263</v>
      </c>
      <c r="B11" s="178"/>
      <c r="C11" s="178"/>
      <c r="D11" s="178"/>
      <c r="E11" s="177" t="s">
        <v>186</v>
      </c>
      <c r="F11" s="176">
        <f>F9+F10</f>
        <v>292518.26044869999</v>
      </c>
    </row>
    <row r="12" spans="1:11" s="172" customFormat="1" ht="18.75">
      <c r="A12" s="174"/>
      <c r="B12" s="175"/>
      <c r="C12" s="175"/>
      <c r="D12" s="175"/>
      <c r="E12" s="174"/>
      <c r="F12" s="173"/>
    </row>
    <row r="13" spans="1:11" s="172" customFormat="1" ht="18.75">
      <c r="A13" s="174"/>
      <c r="B13" s="175"/>
      <c r="C13" s="175"/>
      <c r="D13" s="175"/>
      <c r="E13" s="174"/>
      <c r="F13" s="173"/>
    </row>
    <row r="14" spans="1:11" s="172" customFormat="1" ht="18.75">
      <c r="A14" s="174"/>
      <c r="B14" s="175"/>
      <c r="C14" s="175"/>
      <c r="D14" s="175"/>
      <c r="E14" s="174"/>
      <c r="F14" s="173"/>
    </row>
    <row r="15" spans="1:11">
      <c r="A15" s="171"/>
      <c r="B15" s="171"/>
      <c r="C15" s="171"/>
      <c r="D15" s="171"/>
      <c r="E15" s="171"/>
      <c r="F15" s="171"/>
    </row>
    <row r="16" spans="1:11" ht="16.5" thickBot="1">
      <c r="A16" s="65" t="s">
        <v>262</v>
      </c>
      <c r="K16" s="170"/>
    </row>
    <row r="17" spans="1:6">
      <c r="A17" s="160" t="s">
        <v>261</v>
      </c>
      <c r="B17" s="169"/>
      <c r="C17" s="169"/>
      <c r="D17" s="169"/>
      <c r="E17" s="169"/>
      <c r="F17" s="168"/>
    </row>
    <row r="18" spans="1:6">
      <c r="A18" s="130" t="s">
        <v>212</v>
      </c>
      <c r="B18" s="152" t="s">
        <v>197</v>
      </c>
      <c r="C18" s="151" t="s">
        <v>198</v>
      </c>
      <c r="D18" s="157"/>
      <c r="E18" s="128"/>
      <c r="F18" s="150" t="s">
        <v>196</v>
      </c>
    </row>
    <row r="19" spans="1:6">
      <c r="A19" s="126" t="s">
        <v>260</v>
      </c>
      <c r="B19" s="125"/>
      <c r="C19" s="125"/>
      <c r="D19" s="125"/>
      <c r="E19" s="31" t="s">
        <v>186</v>
      </c>
      <c r="F19" s="124">
        <v>10000</v>
      </c>
    </row>
    <row r="20" spans="1:6">
      <c r="A20" s="126" t="s">
        <v>259</v>
      </c>
      <c r="B20" s="31"/>
      <c r="C20" s="125"/>
      <c r="D20" s="125"/>
      <c r="E20" s="31" t="s">
        <v>186</v>
      </c>
      <c r="F20" s="124">
        <v>3500</v>
      </c>
    </row>
    <row r="21" spans="1:6">
      <c r="A21" s="126" t="s">
        <v>258</v>
      </c>
      <c r="B21" s="136">
        <v>5</v>
      </c>
      <c r="C21" s="133">
        <v>500</v>
      </c>
      <c r="D21" s="125"/>
      <c r="E21" s="31" t="s">
        <v>186</v>
      </c>
      <c r="F21" s="124">
        <f>B21*C21</f>
        <v>2500</v>
      </c>
    </row>
    <row r="22" spans="1:6">
      <c r="A22" s="126" t="s">
        <v>257</v>
      </c>
      <c r="B22" s="136">
        <v>6</v>
      </c>
      <c r="C22" s="133">
        <v>500</v>
      </c>
      <c r="D22" s="125"/>
      <c r="E22" s="31" t="s">
        <v>186</v>
      </c>
      <c r="F22" s="124">
        <f>B22*C22</f>
        <v>3000</v>
      </c>
    </row>
    <row r="23" spans="1:6">
      <c r="A23" s="126" t="s">
        <v>256</v>
      </c>
      <c r="B23" s="136">
        <v>3</v>
      </c>
      <c r="C23" s="133">
        <v>500</v>
      </c>
      <c r="D23" s="125"/>
      <c r="E23" s="31" t="s">
        <v>186</v>
      </c>
      <c r="F23" s="124">
        <f>B23*C23</f>
        <v>1500</v>
      </c>
    </row>
    <row r="24" spans="1:6">
      <c r="A24" s="126" t="s">
        <v>255</v>
      </c>
      <c r="B24" s="136">
        <v>20</v>
      </c>
      <c r="C24" s="133">
        <v>500</v>
      </c>
      <c r="D24" s="125"/>
      <c r="E24" s="31" t="s">
        <v>186</v>
      </c>
      <c r="F24" s="124">
        <f>B24*C24</f>
        <v>10000</v>
      </c>
    </row>
    <row r="25" spans="1:6">
      <c r="A25" s="126" t="s">
        <v>254</v>
      </c>
      <c r="B25" s="136"/>
      <c r="C25" s="133"/>
      <c r="D25" s="125"/>
      <c r="E25" s="31" t="s">
        <v>186</v>
      </c>
      <c r="F25" s="124">
        <v>2000</v>
      </c>
    </row>
    <row r="26" spans="1:6">
      <c r="A26" s="126" t="s">
        <v>253</v>
      </c>
      <c r="B26" s="136">
        <v>300</v>
      </c>
      <c r="C26" s="133">
        <v>17</v>
      </c>
      <c r="D26" s="125"/>
      <c r="E26" s="31" t="s">
        <v>186</v>
      </c>
      <c r="F26" s="124">
        <f>B26*C26</f>
        <v>5100</v>
      </c>
    </row>
    <row r="27" spans="1:6">
      <c r="A27" s="126" t="s">
        <v>252</v>
      </c>
      <c r="B27" s="125"/>
      <c r="C27" s="125"/>
      <c r="D27" s="125"/>
      <c r="E27" s="31" t="s">
        <v>186</v>
      </c>
      <c r="F27" s="124">
        <v>500</v>
      </c>
    </row>
    <row r="28" spans="1:6">
      <c r="A28" s="126" t="s">
        <v>251</v>
      </c>
      <c r="B28" s="125"/>
      <c r="C28" s="125"/>
      <c r="D28" s="125"/>
      <c r="E28" s="31" t="s">
        <v>186</v>
      </c>
      <c r="F28" s="124">
        <v>800</v>
      </c>
    </row>
    <row r="29" spans="1:6">
      <c r="A29" s="126" t="s">
        <v>203</v>
      </c>
      <c r="B29" s="125"/>
      <c r="C29" s="125"/>
      <c r="D29" s="125"/>
      <c r="E29" s="31" t="s">
        <v>186</v>
      </c>
      <c r="F29" s="124">
        <v>2000</v>
      </c>
    </row>
    <row r="30" spans="1:6">
      <c r="A30" s="167" t="s">
        <v>250</v>
      </c>
      <c r="B30" s="125"/>
      <c r="C30" s="125"/>
      <c r="D30" s="125"/>
      <c r="E30" s="31"/>
      <c r="F30" s="124"/>
    </row>
    <row r="31" spans="1:6">
      <c r="A31" s="126" t="s">
        <v>249</v>
      </c>
      <c r="B31" s="125"/>
      <c r="C31" s="125"/>
      <c r="D31" s="125"/>
      <c r="E31" s="31" t="s">
        <v>186</v>
      </c>
      <c r="F31" s="124">
        <v>1700</v>
      </c>
    </row>
    <row r="32" spans="1:6">
      <c r="A32" s="126" t="s">
        <v>248</v>
      </c>
      <c r="B32" s="133"/>
      <c r="C32" s="133"/>
      <c r="D32" s="125"/>
      <c r="E32" s="31" t="s">
        <v>186</v>
      </c>
      <c r="F32" s="124">
        <v>1800</v>
      </c>
    </row>
    <row r="33" spans="1:6">
      <c r="A33" s="167" t="s">
        <v>247</v>
      </c>
      <c r="B33" s="125"/>
      <c r="C33" s="125"/>
      <c r="D33" s="125"/>
      <c r="E33" s="31"/>
      <c r="F33" s="124"/>
    </row>
    <row r="34" spans="1:6">
      <c r="A34" s="126" t="s">
        <v>246</v>
      </c>
      <c r="B34" s="31"/>
      <c r="C34" s="31"/>
      <c r="D34" s="31"/>
      <c r="E34" s="31" t="s">
        <v>186</v>
      </c>
      <c r="F34" s="124">
        <v>16000</v>
      </c>
    </row>
    <row r="35" spans="1:6">
      <c r="A35" s="126" t="s">
        <v>245</v>
      </c>
      <c r="B35" s="125"/>
      <c r="C35" s="125"/>
      <c r="D35" s="125"/>
      <c r="E35" s="31" t="s">
        <v>186</v>
      </c>
      <c r="F35" s="124">
        <v>5000</v>
      </c>
    </row>
    <row r="36" spans="1:6">
      <c r="A36" s="126" t="s">
        <v>244</v>
      </c>
      <c r="B36" s="125"/>
      <c r="C36" s="125"/>
      <c r="D36" s="125"/>
      <c r="E36" s="31" t="s">
        <v>186</v>
      </c>
      <c r="F36" s="124">
        <v>2000</v>
      </c>
    </row>
    <row r="37" spans="1:6">
      <c r="A37" s="126" t="s">
        <v>243</v>
      </c>
      <c r="B37" s="125"/>
      <c r="C37" s="125"/>
      <c r="D37" s="125"/>
      <c r="E37" s="31" t="s">
        <v>186</v>
      </c>
      <c r="F37" s="124">
        <v>900</v>
      </c>
    </row>
    <row r="38" spans="1:6">
      <c r="A38" s="126" t="s">
        <v>242</v>
      </c>
      <c r="B38" s="125"/>
      <c r="C38" s="125"/>
      <c r="D38" s="125"/>
      <c r="E38" s="31" t="s">
        <v>186</v>
      </c>
      <c r="F38" s="124">
        <v>5500</v>
      </c>
    </row>
    <row r="39" spans="1:6">
      <c r="A39" s="167" t="s">
        <v>241</v>
      </c>
      <c r="B39" s="125"/>
      <c r="C39" s="125"/>
      <c r="D39" s="125"/>
      <c r="E39" s="31"/>
      <c r="F39" s="124"/>
    </row>
    <row r="40" spans="1:6">
      <c r="A40" s="126" t="s">
        <v>240</v>
      </c>
      <c r="B40" s="136">
        <v>5</v>
      </c>
      <c r="C40" s="133">
        <v>500</v>
      </c>
      <c r="D40" s="125"/>
      <c r="E40" s="31" t="s">
        <v>186</v>
      </c>
      <c r="F40" s="124">
        <f>B40*C40</f>
        <v>2500</v>
      </c>
    </row>
    <row r="41" spans="1:6">
      <c r="A41" s="126" t="s">
        <v>239</v>
      </c>
      <c r="B41" s="136">
        <v>0.5</v>
      </c>
      <c r="C41" s="133">
        <v>500</v>
      </c>
      <c r="D41" s="125"/>
      <c r="E41" s="31" t="s">
        <v>186</v>
      </c>
      <c r="F41" s="124">
        <f>B41*C41</f>
        <v>250</v>
      </c>
    </row>
    <row r="42" spans="1:6">
      <c r="A42" s="126" t="s">
        <v>238</v>
      </c>
      <c r="B42" s="136">
        <v>7</v>
      </c>
      <c r="C42" s="133">
        <v>500</v>
      </c>
      <c r="D42" s="125"/>
      <c r="E42" s="31" t="s">
        <v>186</v>
      </c>
      <c r="F42" s="124">
        <f>B42*C42</f>
        <v>3500</v>
      </c>
    </row>
    <row r="43" spans="1:6">
      <c r="A43" s="126" t="s">
        <v>237</v>
      </c>
      <c r="B43" s="136">
        <v>3</v>
      </c>
      <c r="C43" s="133">
        <v>500</v>
      </c>
      <c r="D43" s="125"/>
      <c r="E43" s="31" t="s">
        <v>186</v>
      </c>
      <c r="F43" s="124">
        <f>B43*C43</f>
        <v>1500</v>
      </c>
    </row>
    <row r="44" spans="1:6">
      <c r="A44" s="126" t="s">
        <v>236</v>
      </c>
      <c r="B44" s="136">
        <v>10</v>
      </c>
      <c r="C44" s="133">
        <v>500</v>
      </c>
      <c r="D44" s="125"/>
      <c r="E44" s="31" t="s">
        <v>186</v>
      </c>
      <c r="F44" s="124">
        <f>B44*C44</f>
        <v>5000</v>
      </c>
    </row>
    <row r="45" spans="1:6">
      <c r="A45" s="149" t="s">
        <v>202</v>
      </c>
      <c r="B45" s="148"/>
      <c r="C45" s="148"/>
      <c r="D45" s="148"/>
      <c r="E45" s="148" t="s">
        <v>186</v>
      </c>
      <c r="F45" s="147">
        <f>SUM(F19:F44)</f>
        <v>86550</v>
      </c>
    </row>
    <row r="46" spans="1:6" ht="18.75" customHeight="1">
      <c r="A46" s="166" t="s">
        <v>235</v>
      </c>
      <c r="B46" s="152" t="s">
        <v>197</v>
      </c>
      <c r="C46" s="151" t="s">
        <v>198</v>
      </c>
      <c r="D46" s="165"/>
      <c r="E46" s="165"/>
      <c r="F46" s="156" t="s">
        <v>234</v>
      </c>
    </row>
    <row r="47" spans="1:6">
      <c r="A47" s="126" t="s">
        <v>233</v>
      </c>
      <c r="B47" s="31" t="s">
        <v>217</v>
      </c>
      <c r="C47" s="155">
        <v>10</v>
      </c>
      <c r="D47" s="125"/>
      <c r="E47" s="31" t="s">
        <v>186</v>
      </c>
      <c r="F47" s="124">
        <f>600*1.243</f>
        <v>745.80000000000007</v>
      </c>
    </row>
    <row r="48" spans="1:6">
      <c r="A48" s="126" t="s">
        <v>232</v>
      </c>
      <c r="B48" s="125"/>
      <c r="C48" s="155"/>
      <c r="D48" s="125"/>
      <c r="E48" s="31" t="s">
        <v>186</v>
      </c>
      <c r="F48" s="124">
        <f>1000*1.243</f>
        <v>1243</v>
      </c>
    </row>
    <row r="49" spans="1:6">
      <c r="A49" s="126" t="s">
        <v>216</v>
      </c>
      <c r="B49" s="31" t="s">
        <v>231</v>
      </c>
      <c r="C49" s="30">
        <v>10</v>
      </c>
      <c r="D49" s="125"/>
      <c r="E49" s="31" t="s">
        <v>186</v>
      </c>
      <c r="F49" s="124">
        <v>20000</v>
      </c>
    </row>
    <row r="50" spans="1:6">
      <c r="A50" s="126" t="s">
        <v>230</v>
      </c>
      <c r="B50" s="31" t="s">
        <v>229</v>
      </c>
      <c r="C50" s="30">
        <v>64</v>
      </c>
      <c r="D50" s="125"/>
      <c r="E50" s="31" t="s">
        <v>186</v>
      </c>
      <c r="F50" s="124">
        <f>(200*C50)*1.243</f>
        <v>15910.400000000001</v>
      </c>
    </row>
    <row r="51" spans="1:6">
      <c r="A51" s="126" t="s">
        <v>228</v>
      </c>
      <c r="B51" s="125">
        <v>300</v>
      </c>
      <c r="C51" s="155">
        <v>2</v>
      </c>
      <c r="D51" s="125"/>
      <c r="E51" s="31" t="s">
        <v>186</v>
      </c>
      <c r="F51" s="124">
        <f>(C51*B51)*1.243</f>
        <v>745.80000000000007</v>
      </c>
    </row>
    <row r="52" spans="1:6">
      <c r="A52" s="149" t="s">
        <v>202</v>
      </c>
      <c r="B52" s="148"/>
      <c r="C52" s="148"/>
      <c r="D52" s="148"/>
      <c r="E52" s="148" t="s">
        <v>186</v>
      </c>
      <c r="F52" s="147">
        <f>SUM(F47:F51)</f>
        <v>38645</v>
      </c>
    </row>
    <row r="53" spans="1:6">
      <c r="A53" s="126"/>
      <c r="B53" s="125"/>
      <c r="C53" s="125"/>
      <c r="D53" s="125"/>
      <c r="E53" s="125"/>
      <c r="F53" s="153"/>
    </row>
    <row r="54" spans="1:6">
      <c r="A54" s="130" t="s">
        <v>227</v>
      </c>
      <c r="B54" s="128"/>
      <c r="C54" s="128"/>
      <c r="D54" s="128"/>
      <c r="E54" s="128"/>
      <c r="F54" s="164">
        <f>F45+F52</f>
        <v>125195</v>
      </c>
    </row>
    <row r="55" spans="1:6">
      <c r="A55" s="126" t="s">
        <v>191</v>
      </c>
      <c r="B55" s="125"/>
      <c r="C55" s="125"/>
      <c r="D55" s="131">
        <v>0.12</v>
      </c>
      <c r="E55" s="31" t="s">
        <v>186</v>
      </c>
      <c r="F55" s="124">
        <f>F54*0.12</f>
        <v>15023.4</v>
      </c>
    </row>
    <row r="56" spans="1:6">
      <c r="A56" s="126" t="s">
        <v>190</v>
      </c>
      <c r="B56" s="125"/>
      <c r="C56" s="125"/>
      <c r="D56" s="131">
        <v>0.03</v>
      </c>
      <c r="E56" s="31" t="s">
        <v>186</v>
      </c>
      <c r="F56" s="124">
        <f>F54*0.03</f>
        <v>3755.85</v>
      </c>
    </row>
    <row r="57" spans="1:6">
      <c r="A57" s="130" t="s">
        <v>189</v>
      </c>
      <c r="B57" s="128"/>
      <c r="C57" s="128"/>
      <c r="D57" s="128"/>
      <c r="E57" s="128" t="s">
        <v>186</v>
      </c>
      <c r="F57" s="164">
        <f>F54+F55+F56</f>
        <v>143974.25</v>
      </c>
    </row>
    <row r="58" spans="1:6" ht="15.75" thickBot="1">
      <c r="A58" s="126" t="s">
        <v>188</v>
      </c>
      <c r="B58" s="125"/>
      <c r="C58" s="125"/>
      <c r="D58" s="125"/>
      <c r="E58" s="31" t="s">
        <v>186</v>
      </c>
      <c r="F58" s="124">
        <f>F57*0.21</f>
        <v>30234.592499999999</v>
      </c>
    </row>
    <row r="59" spans="1:6" ht="16.5" thickBot="1">
      <c r="A59" s="163" t="s">
        <v>226</v>
      </c>
      <c r="B59" s="162"/>
      <c r="C59" s="162"/>
      <c r="D59" s="162"/>
      <c r="E59" s="162" t="s">
        <v>186</v>
      </c>
      <c r="F59" s="161">
        <f>F57+F58</f>
        <v>174208.8425</v>
      </c>
    </row>
    <row r="60" spans="1:6" ht="15.75" thickBot="1"/>
    <row r="61" spans="1:6">
      <c r="A61" s="160" t="s">
        <v>225</v>
      </c>
      <c r="B61" s="159"/>
      <c r="C61" s="159"/>
      <c r="D61" s="159"/>
      <c r="E61" s="159"/>
      <c r="F61" s="158"/>
    </row>
    <row r="62" spans="1:6">
      <c r="A62" s="130" t="s">
        <v>224</v>
      </c>
      <c r="B62" s="152" t="s">
        <v>197</v>
      </c>
      <c r="C62" s="151" t="s">
        <v>198</v>
      </c>
      <c r="D62" s="157"/>
      <c r="E62" s="129"/>
      <c r="F62" s="156" t="s">
        <v>223</v>
      </c>
    </row>
    <row r="63" spans="1:6">
      <c r="A63" s="126" t="s">
        <v>222</v>
      </c>
      <c r="B63" s="125"/>
      <c r="C63" s="125"/>
      <c r="D63" s="125"/>
      <c r="E63" s="31" t="s">
        <v>186</v>
      </c>
      <c r="F63" s="124">
        <f>800*1.243</f>
        <v>994.40000000000009</v>
      </c>
    </row>
    <row r="64" spans="1:6">
      <c r="A64" s="126" t="s">
        <v>221</v>
      </c>
      <c r="B64" s="125"/>
      <c r="C64" s="125"/>
      <c r="D64" s="125"/>
      <c r="E64" s="31" t="s">
        <v>186</v>
      </c>
      <c r="F64" s="124">
        <f>1500*1.243</f>
        <v>1864.5000000000002</v>
      </c>
    </row>
    <row r="65" spans="1:6">
      <c r="A65" s="126" t="s">
        <v>220</v>
      </c>
      <c r="B65" s="125"/>
      <c r="C65" s="125"/>
      <c r="D65" s="125"/>
      <c r="E65" s="31" t="s">
        <v>186</v>
      </c>
      <c r="F65" s="124">
        <f>5000*1.243</f>
        <v>6215.0000000000009</v>
      </c>
    </row>
    <row r="66" spans="1:6">
      <c r="A66" s="126" t="s">
        <v>219</v>
      </c>
      <c r="B66" s="125"/>
      <c r="C66" s="125"/>
      <c r="D66" s="125"/>
      <c r="E66" s="31" t="s">
        <v>186</v>
      </c>
      <c r="F66" s="124">
        <f>3000*1.243</f>
        <v>3729.0000000000005</v>
      </c>
    </row>
    <row r="67" spans="1:6">
      <c r="A67" s="126" t="s">
        <v>218</v>
      </c>
      <c r="B67" s="31" t="s">
        <v>217</v>
      </c>
      <c r="C67" s="155">
        <v>6</v>
      </c>
      <c r="D67" s="125"/>
      <c r="E67" s="31" t="s">
        <v>186</v>
      </c>
      <c r="F67" s="124">
        <f>360*1.243</f>
        <v>447.48</v>
      </c>
    </row>
    <row r="68" spans="1:6">
      <c r="A68" s="126" t="s">
        <v>216</v>
      </c>
      <c r="B68" s="31" t="s">
        <v>215</v>
      </c>
      <c r="C68" s="30">
        <v>2</v>
      </c>
      <c r="D68" s="125"/>
      <c r="E68" s="31" t="s">
        <v>186</v>
      </c>
      <c r="F68" s="124">
        <v>4000</v>
      </c>
    </row>
    <row r="69" spans="1:6">
      <c r="A69" s="126" t="s">
        <v>214</v>
      </c>
      <c r="B69" s="31" t="s">
        <v>213</v>
      </c>
      <c r="C69" s="155">
        <v>2</v>
      </c>
      <c r="D69" s="125"/>
      <c r="E69" s="31" t="s">
        <v>186</v>
      </c>
      <c r="F69" s="124">
        <f>600*1.243</f>
        <v>745.80000000000007</v>
      </c>
    </row>
    <row r="70" spans="1:6">
      <c r="A70" s="149" t="s">
        <v>202</v>
      </c>
      <c r="B70" s="148"/>
      <c r="C70" s="148"/>
      <c r="D70" s="148"/>
      <c r="E70" s="148" t="s">
        <v>186</v>
      </c>
      <c r="F70" s="154">
        <f>SUM(F63:F69)</f>
        <v>17996.18</v>
      </c>
    </row>
    <row r="71" spans="1:6">
      <c r="A71" s="126"/>
      <c r="B71" s="125"/>
      <c r="C71" s="125"/>
      <c r="D71" s="125"/>
      <c r="E71" s="125"/>
      <c r="F71" s="153"/>
    </row>
    <row r="72" spans="1:6">
      <c r="A72" s="130" t="s">
        <v>212</v>
      </c>
      <c r="B72" s="152" t="s">
        <v>197</v>
      </c>
      <c r="C72" s="151" t="s">
        <v>198</v>
      </c>
      <c r="D72" s="128"/>
      <c r="E72" s="128"/>
      <c r="F72" s="150" t="s">
        <v>196</v>
      </c>
    </row>
    <row r="73" spans="1:6">
      <c r="A73" s="126" t="s">
        <v>211</v>
      </c>
      <c r="B73" s="125"/>
      <c r="C73" s="125"/>
      <c r="D73" s="125"/>
      <c r="E73" s="31" t="s">
        <v>186</v>
      </c>
      <c r="F73" s="124">
        <v>5000</v>
      </c>
    </row>
    <row r="74" spans="1:6">
      <c r="A74" s="126" t="s">
        <v>210</v>
      </c>
      <c r="B74" s="125"/>
      <c r="C74" s="125"/>
      <c r="D74" s="125"/>
      <c r="E74" s="31" t="s">
        <v>186</v>
      </c>
      <c r="F74" s="124">
        <v>9500</v>
      </c>
    </row>
    <row r="75" spans="1:6">
      <c r="A75" s="126" t="s">
        <v>209</v>
      </c>
      <c r="B75" s="125">
        <v>6</v>
      </c>
      <c r="C75" s="125">
        <v>500</v>
      </c>
      <c r="D75" s="125"/>
      <c r="E75" s="31" t="s">
        <v>186</v>
      </c>
      <c r="F75" s="124">
        <f>B75*C75</f>
        <v>3000</v>
      </c>
    </row>
    <row r="76" spans="1:6">
      <c r="A76" s="126" t="s">
        <v>208</v>
      </c>
      <c r="B76" s="133">
        <v>50</v>
      </c>
      <c r="C76" s="133">
        <v>500</v>
      </c>
      <c r="D76" s="125"/>
      <c r="E76" s="31" t="s">
        <v>186</v>
      </c>
      <c r="F76" s="124">
        <f>B76*C76</f>
        <v>25000</v>
      </c>
    </row>
    <row r="77" spans="1:6">
      <c r="A77" s="126" t="s">
        <v>207</v>
      </c>
      <c r="B77" s="125"/>
      <c r="C77" s="125"/>
      <c r="D77" s="125"/>
      <c r="E77" s="31" t="s">
        <v>186</v>
      </c>
      <c r="F77" s="124">
        <v>800</v>
      </c>
    </row>
    <row r="78" spans="1:6">
      <c r="A78" s="126" t="s">
        <v>206</v>
      </c>
      <c r="B78" s="125"/>
      <c r="C78" s="125"/>
      <c r="D78" s="125"/>
      <c r="E78" s="31" t="s">
        <v>186</v>
      </c>
      <c r="F78" s="124">
        <v>200</v>
      </c>
    </row>
    <row r="79" spans="1:6">
      <c r="A79" s="126" t="s">
        <v>205</v>
      </c>
      <c r="B79" s="125"/>
      <c r="C79" s="125"/>
      <c r="D79" s="125"/>
      <c r="E79" s="31" t="s">
        <v>186</v>
      </c>
      <c r="F79" s="124">
        <v>1200</v>
      </c>
    </row>
    <row r="80" spans="1:6">
      <c r="A80" s="126" t="s">
        <v>204</v>
      </c>
      <c r="B80" s="125"/>
      <c r="C80" s="125"/>
      <c r="D80" s="125"/>
      <c r="E80" s="31" t="s">
        <v>186</v>
      </c>
      <c r="F80" s="124">
        <v>2500</v>
      </c>
    </row>
    <row r="81" spans="1:6">
      <c r="A81" s="126" t="s">
        <v>203</v>
      </c>
      <c r="B81" s="125"/>
      <c r="C81" s="125"/>
      <c r="D81" s="125"/>
      <c r="E81" s="31" t="s">
        <v>186</v>
      </c>
      <c r="F81" s="124">
        <v>650</v>
      </c>
    </row>
    <row r="82" spans="1:6">
      <c r="A82" s="149" t="s">
        <v>202</v>
      </c>
      <c r="B82" s="148"/>
      <c r="C82" s="148"/>
      <c r="D82" s="148"/>
      <c r="E82" s="148" t="s">
        <v>186</v>
      </c>
      <c r="F82" s="147">
        <f>SUM(F73:F81)</f>
        <v>47850</v>
      </c>
    </row>
    <row r="83" spans="1:6">
      <c r="A83" s="146"/>
      <c r="B83" s="145"/>
      <c r="C83" s="145"/>
      <c r="D83" s="145"/>
      <c r="E83" s="145"/>
      <c r="F83" s="144"/>
    </row>
    <row r="84" spans="1:6">
      <c r="A84" s="130" t="s">
        <v>201</v>
      </c>
      <c r="B84" s="128"/>
      <c r="C84" s="128"/>
      <c r="D84" s="128"/>
      <c r="E84" s="128"/>
      <c r="F84" s="143">
        <f>F70+F82</f>
        <v>65846.179999999993</v>
      </c>
    </row>
    <row r="85" spans="1:6">
      <c r="A85" s="126" t="s">
        <v>191</v>
      </c>
      <c r="B85" s="125"/>
      <c r="C85" s="125"/>
      <c r="D85" s="131">
        <v>0.12</v>
      </c>
      <c r="E85" s="31" t="s">
        <v>186</v>
      </c>
      <c r="F85" s="124">
        <f>F84*0.12</f>
        <v>7901.5415999999987</v>
      </c>
    </row>
    <row r="86" spans="1:6">
      <c r="A86" s="126" t="s">
        <v>190</v>
      </c>
      <c r="B86" s="125"/>
      <c r="C86" s="125"/>
      <c r="D86" s="131">
        <v>0.03</v>
      </c>
      <c r="E86" s="31" t="s">
        <v>186</v>
      </c>
      <c r="F86" s="124">
        <f>F84*0.03</f>
        <v>1975.3853999999997</v>
      </c>
    </row>
    <row r="87" spans="1:6">
      <c r="A87" s="130" t="s">
        <v>189</v>
      </c>
      <c r="B87" s="128"/>
      <c r="C87" s="128"/>
      <c r="D87" s="128"/>
      <c r="E87" s="128" t="s">
        <v>186</v>
      </c>
      <c r="F87" s="127">
        <f>F84+F85+F86</f>
        <v>75723.106999999989</v>
      </c>
    </row>
    <row r="88" spans="1:6" ht="15.75" thickBot="1">
      <c r="A88" s="126" t="s">
        <v>188</v>
      </c>
      <c r="B88" s="125"/>
      <c r="C88" s="125"/>
      <c r="D88" s="125"/>
      <c r="E88" s="31" t="s">
        <v>186</v>
      </c>
      <c r="F88" s="124">
        <f>F87*0.21</f>
        <v>15901.852469999998</v>
      </c>
    </row>
    <row r="89" spans="1:6" ht="15.75" thickBot="1">
      <c r="A89" s="123" t="s">
        <v>200</v>
      </c>
      <c r="B89" s="142"/>
      <c r="C89" s="142"/>
      <c r="D89" s="142"/>
      <c r="E89" s="142" t="s">
        <v>186</v>
      </c>
      <c r="F89" s="121">
        <f>F87+F88</f>
        <v>91624.959469999987</v>
      </c>
    </row>
    <row r="90" spans="1:6" ht="15.75" thickBot="1"/>
    <row r="91" spans="1:6">
      <c r="A91" s="141" t="s">
        <v>199</v>
      </c>
      <c r="B91" s="139" t="s">
        <v>197</v>
      </c>
      <c r="C91" s="140" t="s">
        <v>198</v>
      </c>
      <c r="D91" s="139" t="s">
        <v>197</v>
      </c>
      <c r="E91" s="138"/>
      <c r="F91" s="137" t="s">
        <v>196</v>
      </c>
    </row>
    <row r="92" spans="1:6">
      <c r="A92" s="126" t="s">
        <v>195</v>
      </c>
      <c r="B92" s="136">
        <v>300</v>
      </c>
      <c r="C92" s="133">
        <v>5</v>
      </c>
      <c r="D92" s="133"/>
      <c r="E92" s="31" t="s">
        <v>186</v>
      </c>
      <c r="F92" s="124">
        <f>B92*C92</f>
        <v>1500</v>
      </c>
    </row>
    <row r="93" spans="1:6">
      <c r="A93" s="126" t="s">
        <v>194</v>
      </c>
      <c r="B93" s="135">
        <v>100</v>
      </c>
      <c r="C93" s="133">
        <v>5</v>
      </c>
      <c r="D93" s="133"/>
      <c r="E93" s="31" t="s">
        <v>186</v>
      </c>
      <c r="F93" s="124">
        <f>B93*C93</f>
        <v>500</v>
      </c>
    </row>
    <row r="94" spans="1:6">
      <c r="A94" s="126" t="s">
        <v>193</v>
      </c>
      <c r="B94" s="134">
        <v>10</v>
      </c>
      <c r="C94" s="133">
        <v>200</v>
      </c>
      <c r="D94" s="133"/>
      <c r="E94" s="31" t="s">
        <v>186</v>
      </c>
      <c r="F94" s="124">
        <f>B94*C94</f>
        <v>2000</v>
      </c>
    </row>
    <row r="95" spans="1:6">
      <c r="A95" s="130" t="s">
        <v>192</v>
      </c>
      <c r="B95" s="132"/>
      <c r="C95" s="132"/>
      <c r="D95" s="132"/>
      <c r="E95" s="132"/>
      <c r="F95" s="127">
        <f>SUM(F92:F94)</f>
        <v>4000</v>
      </c>
    </row>
    <row r="96" spans="1:6">
      <c r="A96" s="126" t="s">
        <v>191</v>
      </c>
      <c r="B96" s="125"/>
      <c r="C96" s="125"/>
      <c r="D96" s="131">
        <v>0.12</v>
      </c>
      <c r="E96" s="31" t="s">
        <v>186</v>
      </c>
      <c r="F96" s="124">
        <f>F95*0.12</f>
        <v>480</v>
      </c>
    </row>
    <row r="97" spans="1:6">
      <c r="A97" s="126" t="s">
        <v>190</v>
      </c>
      <c r="B97" s="125"/>
      <c r="C97" s="125"/>
      <c r="D97" s="131">
        <v>0.03</v>
      </c>
      <c r="E97" s="31" t="s">
        <v>186</v>
      </c>
      <c r="F97" s="124">
        <f>F95*0.03</f>
        <v>120</v>
      </c>
    </row>
    <row r="98" spans="1:6">
      <c r="A98" s="130" t="s">
        <v>189</v>
      </c>
      <c r="B98" s="129"/>
      <c r="C98" s="129"/>
      <c r="D98" s="129"/>
      <c r="E98" s="128" t="s">
        <v>186</v>
      </c>
      <c r="F98" s="127">
        <f>F95+F96+F97</f>
        <v>4600</v>
      </c>
    </row>
    <row r="99" spans="1:6" ht="15.75" thickBot="1">
      <c r="A99" s="126" t="s">
        <v>188</v>
      </c>
      <c r="B99" s="125"/>
      <c r="C99" s="125"/>
      <c r="D99" s="125"/>
      <c r="E99" s="31" t="s">
        <v>186</v>
      </c>
      <c r="F99" s="124">
        <f>F98*0.21</f>
        <v>966</v>
      </c>
    </row>
    <row r="100" spans="1:6" ht="15.75" thickBot="1">
      <c r="A100" s="123" t="s">
        <v>187</v>
      </c>
      <c r="B100" s="122"/>
      <c r="C100" s="122"/>
      <c r="D100" s="122"/>
      <c r="E100" s="122" t="s">
        <v>186</v>
      </c>
      <c r="F100" s="121">
        <f>F98+F99</f>
        <v>5566</v>
      </c>
    </row>
  </sheetData>
  <pageMargins left="0.7" right="0.7" top="0.75" bottom="0.75" header="0.3" footer="0.3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0"/>
  <sheetViews>
    <sheetView workbookViewId="0">
      <selection activeCell="F139" sqref="A1:F139"/>
    </sheetView>
  </sheetViews>
  <sheetFormatPr defaultColWidth="8.85546875" defaultRowHeight="15"/>
  <cols>
    <col min="1" max="1" width="5.85546875" style="1" customWidth="1"/>
    <col min="2" max="2" width="50.42578125" style="2" customWidth="1"/>
    <col min="3" max="3" width="21.140625" style="1" customWidth="1"/>
    <col min="4" max="6" width="18.7109375" style="1" customWidth="1"/>
    <col min="7" max="7" width="2.140625" customWidth="1"/>
  </cols>
  <sheetData>
    <row r="1" spans="1:6">
      <c r="A1" s="2" t="s">
        <v>347</v>
      </c>
    </row>
    <row r="2" spans="1:6" ht="32.25" customHeight="1">
      <c r="A2" s="280" t="s">
        <v>0</v>
      </c>
      <c r="B2" s="280"/>
      <c r="C2" s="280"/>
      <c r="D2" s="280"/>
      <c r="E2" s="280"/>
      <c r="F2" s="78">
        <f>F85+F139+F31</f>
        <v>124472.1</v>
      </c>
    </row>
    <row r="4" spans="1:6" ht="24.75" customHeight="1">
      <c r="B4" s="231" t="s">
        <v>168</v>
      </c>
      <c r="D4" s="77" t="s">
        <v>167</v>
      </c>
    </row>
    <row r="5" spans="1:6" ht="28.5">
      <c r="A5" s="47" t="s">
        <v>96</v>
      </c>
      <c r="B5" s="46" t="s">
        <v>95</v>
      </c>
      <c r="C5" s="45" t="s">
        <v>94</v>
      </c>
      <c r="D5" s="76" t="s">
        <v>93</v>
      </c>
      <c r="E5" s="76" t="s">
        <v>92</v>
      </c>
      <c r="F5" s="76" t="s">
        <v>91</v>
      </c>
    </row>
    <row r="6" spans="1:6" ht="20.25" customHeight="1">
      <c r="A6" s="75" t="s">
        <v>166</v>
      </c>
      <c r="B6" s="74" t="s">
        <v>165</v>
      </c>
      <c r="C6" s="73"/>
      <c r="D6" s="26"/>
      <c r="E6" s="55"/>
      <c r="F6" s="71">
        <v>9000</v>
      </c>
    </row>
    <row r="7" spans="1:6" ht="16.5" customHeight="1">
      <c r="A7" s="20" t="s">
        <v>89</v>
      </c>
      <c r="B7" s="23" t="s">
        <v>164</v>
      </c>
      <c r="C7" s="20" t="s">
        <v>148</v>
      </c>
      <c r="D7" s="20"/>
      <c r="E7" s="20"/>
      <c r="F7" s="20"/>
    </row>
    <row r="8" spans="1:6" ht="16.5" customHeight="1">
      <c r="A8" s="20"/>
      <c r="B8" s="23" t="s">
        <v>163</v>
      </c>
      <c r="C8" s="20" t="s">
        <v>148</v>
      </c>
      <c r="D8" s="20">
        <v>343.63</v>
      </c>
      <c r="E8" s="20">
        <v>1</v>
      </c>
      <c r="F8" s="20">
        <f>E8*D8</f>
        <v>343.63</v>
      </c>
    </row>
    <row r="9" spans="1:6" ht="16.5" customHeight="1">
      <c r="A9" s="20"/>
      <c r="B9" s="23" t="s">
        <v>162</v>
      </c>
      <c r="C9" s="20" t="s">
        <v>148</v>
      </c>
      <c r="D9" s="20">
        <v>417.27</v>
      </c>
      <c r="E9" s="20">
        <v>1</v>
      </c>
      <c r="F9" s="20">
        <f>E9*D9</f>
        <v>417.27</v>
      </c>
    </row>
    <row r="10" spans="1:6" ht="16.5" customHeight="1">
      <c r="A10" s="20"/>
      <c r="B10" s="23" t="s">
        <v>161</v>
      </c>
      <c r="C10" s="20" t="s">
        <v>148</v>
      </c>
      <c r="D10" s="20">
        <v>466.03</v>
      </c>
      <c r="E10" s="20">
        <v>1</v>
      </c>
      <c r="F10" s="20">
        <f>E10*D10</f>
        <v>466.03</v>
      </c>
    </row>
    <row r="11" spans="1:6" ht="16.5" customHeight="1">
      <c r="A11" s="20" t="s">
        <v>87</v>
      </c>
      <c r="B11" s="23" t="s">
        <v>160</v>
      </c>
      <c r="C11" s="20" t="s">
        <v>148</v>
      </c>
      <c r="D11" s="20">
        <v>314.60000000000002</v>
      </c>
      <c r="E11" s="20">
        <v>1</v>
      </c>
      <c r="F11" s="20">
        <f>E11*D11</f>
        <v>314.60000000000002</v>
      </c>
    </row>
    <row r="12" spans="1:6" ht="16.5" customHeight="1">
      <c r="A12" s="20" t="s">
        <v>85</v>
      </c>
      <c r="B12" s="23" t="s">
        <v>159</v>
      </c>
      <c r="C12" s="20"/>
      <c r="D12" s="20"/>
      <c r="E12" s="20"/>
      <c r="F12" s="20">
        <v>3000</v>
      </c>
    </row>
    <row r="13" spans="1:6" ht="16.5" customHeight="1">
      <c r="A13" s="20" t="s">
        <v>83</v>
      </c>
      <c r="B13" s="23" t="s">
        <v>158</v>
      </c>
      <c r="C13" s="20" t="s">
        <v>157</v>
      </c>
      <c r="D13" s="20"/>
      <c r="E13" s="20"/>
      <c r="F13" s="20">
        <v>1000</v>
      </c>
    </row>
    <row r="14" spans="1:6" ht="20.25" customHeight="1">
      <c r="A14" s="9">
        <v>2</v>
      </c>
      <c r="B14" s="58" t="s">
        <v>156</v>
      </c>
      <c r="C14" s="72"/>
      <c r="D14" s="58"/>
      <c r="E14" s="72"/>
      <c r="F14" s="71">
        <f>25*350</f>
        <v>8750</v>
      </c>
    </row>
    <row r="15" spans="1:6" s="53" customFormat="1" ht="16.5" customHeight="1">
      <c r="A15" s="28" t="s">
        <v>76</v>
      </c>
      <c r="B15" s="32" t="s">
        <v>155</v>
      </c>
      <c r="C15" s="28" t="s">
        <v>148</v>
      </c>
      <c r="D15" s="28"/>
      <c r="E15" s="28">
        <v>350</v>
      </c>
      <c r="F15" s="28"/>
    </row>
    <row r="16" spans="1:6" ht="16.5" customHeight="1">
      <c r="A16" s="20" t="s">
        <v>67</v>
      </c>
      <c r="B16" s="23" t="s">
        <v>154</v>
      </c>
      <c r="C16" s="20" t="s">
        <v>148</v>
      </c>
      <c r="D16" s="20"/>
      <c r="E16" s="20">
        <v>350</v>
      </c>
      <c r="F16" s="20"/>
    </row>
    <row r="17" spans="1:6">
      <c r="A17" s="20" t="s">
        <v>53</v>
      </c>
      <c r="B17" s="23" t="s">
        <v>153</v>
      </c>
      <c r="C17" s="20" t="s">
        <v>148</v>
      </c>
      <c r="D17" s="20"/>
      <c r="E17" s="20">
        <v>350</v>
      </c>
      <c r="F17" s="20"/>
    </row>
    <row r="18" spans="1:6">
      <c r="A18" s="20" t="s">
        <v>44</v>
      </c>
      <c r="B18" s="23" t="s">
        <v>152</v>
      </c>
      <c r="C18" s="20" t="s">
        <v>148</v>
      </c>
      <c r="D18" s="20"/>
      <c r="E18" s="20">
        <v>350</v>
      </c>
      <c r="F18" s="20"/>
    </row>
    <row r="19" spans="1:6" ht="20.25" customHeight="1">
      <c r="A19" s="10"/>
      <c r="B19" s="276" t="s">
        <v>151</v>
      </c>
      <c r="C19" s="277"/>
      <c r="D19" s="26"/>
      <c r="E19" s="55"/>
      <c r="F19" s="54"/>
    </row>
    <row r="20" spans="1:6">
      <c r="A20" s="20">
        <v>3</v>
      </c>
      <c r="B20" s="23" t="s">
        <v>150</v>
      </c>
      <c r="C20" s="20" t="s">
        <v>148</v>
      </c>
      <c r="D20" s="20"/>
      <c r="E20" s="20">
        <v>350</v>
      </c>
      <c r="F20" s="20">
        <v>100</v>
      </c>
    </row>
    <row r="21" spans="1:6">
      <c r="A21" s="20">
        <v>4</v>
      </c>
      <c r="B21" s="23" t="s">
        <v>149</v>
      </c>
      <c r="C21" s="20" t="s">
        <v>148</v>
      </c>
      <c r="D21" s="20"/>
      <c r="E21" s="20">
        <v>17</v>
      </c>
      <c r="F21" s="20"/>
    </row>
    <row r="22" spans="1:6">
      <c r="A22" s="20">
        <v>5</v>
      </c>
      <c r="B22" s="23" t="s">
        <v>147</v>
      </c>
      <c r="C22" s="20" t="s">
        <v>116</v>
      </c>
      <c r="D22" s="20"/>
      <c r="E22" s="20"/>
      <c r="F22" s="20">
        <v>4000</v>
      </c>
    </row>
    <row r="23" spans="1:6">
      <c r="A23" s="20">
        <v>6</v>
      </c>
      <c r="B23" s="23" t="s">
        <v>146</v>
      </c>
      <c r="C23" s="20" t="s">
        <v>145</v>
      </c>
      <c r="D23" s="20">
        <v>5.7</v>
      </c>
      <c r="E23" s="20">
        <v>14</v>
      </c>
      <c r="F23" s="20">
        <f>D23*E23*2</f>
        <v>159.6</v>
      </c>
    </row>
    <row r="24" spans="1:6" ht="20.25" customHeight="1">
      <c r="A24" s="9"/>
      <c r="B24" s="276" t="s">
        <v>144</v>
      </c>
      <c r="C24" s="277"/>
      <c r="D24" s="26"/>
      <c r="E24" s="55"/>
      <c r="F24" s="54"/>
    </row>
    <row r="25" spans="1:6" ht="30">
      <c r="A25" s="69">
        <v>7</v>
      </c>
      <c r="B25" s="70" t="s">
        <v>143</v>
      </c>
      <c r="C25" s="69" t="s">
        <v>15</v>
      </c>
      <c r="D25" s="69"/>
      <c r="E25" s="69">
        <v>350</v>
      </c>
      <c r="F25" s="69"/>
    </row>
    <row r="26" spans="1:6" ht="34.5" customHeight="1">
      <c r="A26" s="20">
        <v>8</v>
      </c>
      <c r="B26" s="22" t="s">
        <v>142</v>
      </c>
      <c r="C26" s="20" t="s">
        <v>15</v>
      </c>
      <c r="D26" s="20">
        <v>2</v>
      </c>
      <c r="E26" s="20">
        <v>350</v>
      </c>
      <c r="F26" s="20">
        <f>E26*D26</f>
        <v>700</v>
      </c>
    </row>
    <row r="27" spans="1:6" ht="21" customHeight="1">
      <c r="A27" s="20">
        <v>9</v>
      </c>
      <c r="B27" s="23" t="s">
        <v>141</v>
      </c>
      <c r="C27" s="20" t="s">
        <v>23</v>
      </c>
      <c r="D27" s="20">
        <v>50</v>
      </c>
      <c r="E27" s="20">
        <v>6</v>
      </c>
      <c r="F27" s="68">
        <f>(E27*D27)*2</f>
        <v>600</v>
      </c>
    </row>
    <row r="28" spans="1:6" ht="21" customHeight="1">
      <c r="A28" s="20">
        <v>10</v>
      </c>
      <c r="B28" s="23" t="s">
        <v>140</v>
      </c>
      <c r="C28" s="20" t="s">
        <v>139</v>
      </c>
      <c r="D28" s="20">
        <v>300</v>
      </c>
      <c r="E28" s="20">
        <v>2</v>
      </c>
      <c r="F28" s="68">
        <f>D28*E28</f>
        <v>600</v>
      </c>
    </row>
    <row r="29" spans="1:6" ht="33.75" customHeight="1">
      <c r="A29" s="20">
        <v>11</v>
      </c>
      <c r="B29" s="24" t="s">
        <v>348</v>
      </c>
      <c r="C29" s="232">
        <v>0.1</v>
      </c>
      <c r="D29" s="20"/>
      <c r="E29" s="20"/>
      <c r="F29" s="68">
        <v>12000</v>
      </c>
    </row>
    <row r="30" spans="1:6" ht="12.75" customHeight="1">
      <c r="A30" s="13"/>
      <c r="B30" s="15"/>
      <c r="C30" s="13"/>
      <c r="D30" s="13"/>
      <c r="E30" s="13"/>
      <c r="F30" s="67"/>
    </row>
    <row r="31" spans="1:6" s="3" customFormat="1" ht="23.25" customHeight="1">
      <c r="A31" s="66"/>
      <c r="B31" s="281" t="s">
        <v>3</v>
      </c>
      <c r="C31" s="281"/>
      <c r="F31" s="4">
        <f>F6+F14+SUM(F20:F29)</f>
        <v>35909.599999999999</v>
      </c>
    </row>
    <row r="32" spans="1:6" ht="28.5" customHeight="1">
      <c r="B32" s="231" t="s">
        <v>138</v>
      </c>
    </row>
    <row r="33" spans="1:6" ht="20.25" customHeight="1">
      <c r="A33" s="9">
        <v>1</v>
      </c>
      <c r="B33" s="276" t="s">
        <v>90</v>
      </c>
      <c r="C33" s="277"/>
      <c r="D33" s="26"/>
      <c r="E33" s="55"/>
      <c r="F33" s="54"/>
    </row>
    <row r="34" spans="1:6">
      <c r="A34" s="20" t="s">
        <v>89</v>
      </c>
      <c r="B34" s="23" t="s">
        <v>349</v>
      </c>
      <c r="C34" s="20" t="s">
        <v>79</v>
      </c>
      <c r="D34" s="20">
        <v>2100</v>
      </c>
      <c r="E34" s="20">
        <v>1</v>
      </c>
      <c r="F34" s="20">
        <f>D34*E34</f>
        <v>2100</v>
      </c>
    </row>
    <row r="35" spans="1:6">
      <c r="A35" s="20" t="s">
        <v>87</v>
      </c>
      <c r="B35" s="23" t="s">
        <v>350</v>
      </c>
      <c r="C35" s="20" t="s">
        <v>79</v>
      </c>
      <c r="D35" s="20">
        <v>2100</v>
      </c>
      <c r="E35" s="20">
        <v>1</v>
      </c>
      <c r="F35" s="20">
        <f>D35*E35</f>
        <v>2100</v>
      </c>
    </row>
    <row r="36" spans="1:6">
      <c r="A36" s="20" t="s">
        <v>85</v>
      </c>
      <c r="B36" s="23" t="s">
        <v>86</v>
      </c>
      <c r="C36" s="20" t="s">
        <v>79</v>
      </c>
      <c r="D36" s="20">
        <v>170</v>
      </c>
      <c r="E36" s="20">
        <v>6</v>
      </c>
      <c r="F36" s="20">
        <f>D36*E36</f>
        <v>1020</v>
      </c>
    </row>
    <row r="37" spans="1:6">
      <c r="A37" s="20" t="s">
        <v>83</v>
      </c>
      <c r="B37" s="23" t="s">
        <v>137</v>
      </c>
      <c r="C37" s="20" t="s">
        <v>79</v>
      </c>
      <c r="D37" s="20">
        <v>170</v>
      </c>
      <c r="E37" s="20">
        <v>1</v>
      </c>
      <c r="F37" s="20">
        <f>D37*E37</f>
        <v>170</v>
      </c>
    </row>
    <row r="38" spans="1:6" s="53" customFormat="1" ht="19.5" customHeight="1">
      <c r="A38" s="30"/>
      <c r="B38" s="19" t="s">
        <v>136</v>
      </c>
      <c r="C38" s="64"/>
      <c r="D38" s="30"/>
      <c r="E38" s="30"/>
      <c r="F38" s="25">
        <f>SUM(F34:F37)</f>
        <v>5390</v>
      </c>
    </row>
    <row r="39" spans="1:6">
      <c r="A39" s="13"/>
      <c r="B39" s="15"/>
      <c r="C39" s="13"/>
      <c r="D39" s="13"/>
      <c r="E39" s="13"/>
      <c r="F39" s="13"/>
    </row>
    <row r="40" spans="1:6" ht="20.25" customHeight="1">
      <c r="A40" s="9">
        <v>2</v>
      </c>
      <c r="B40" s="276" t="s">
        <v>135</v>
      </c>
      <c r="C40" s="277"/>
      <c r="D40" s="277"/>
      <c r="E40" s="277"/>
      <c r="F40" s="278"/>
    </row>
    <row r="41" spans="1:6" ht="17.25" customHeight="1">
      <c r="A41" s="27" t="s">
        <v>76</v>
      </c>
      <c r="B41" s="34" t="s">
        <v>52</v>
      </c>
      <c r="C41" s="28"/>
      <c r="D41" s="28"/>
      <c r="E41" s="28"/>
      <c r="F41" s="28"/>
    </row>
    <row r="42" spans="1:6" ht="17.25" customHeight="1">
      <c r="A42" s="28" t="s">
        <v>74</v>
      </c>
      <c r="B42" s="36" t="s">
        <v>50</v>
      </c>
      <c r="C42" s="28" t="s">
        <v>45</v>
      </c>
      <c r="D42" s="28">
        <v>35</v>
      </c>
      <c r="E42" s="28">
        <v>2</v>
      </c>
      <c r="F42" s="28">
        <f>D42*E42</f>
        <v>70</v>
      </c>
    </row>
    <row r="43" spans="1:6" ht="17.25" customHeight="1">
      <c r="A43" s="28" t="s">
        <v>72</v>
      </c>
      <c r="B43" s="36" t="s">
        <v>134</v>
      </c>
      <c r="C43" s="28" t="s">
        <v>45</v>
      </c>
      <c r="D43" s="28">
        <v>25</v>
      </c>
      <c r="E43" s="28">
        <v>17</v>
      </c>
      <c r="F43" s="28">
        <f>D43*E43</f>
        <v>425</v>
      </c>
    </row>
    <row r="44" spans="1:6" ht="17.25" customHeight="1">
      <c r="A44" s="27" t="s">
        <v>67</v>
      </c>
      <c r="B44" s="34" t="s">
        <v>43</v>
      </c>
      <c r="C44" s="28"/>
      <c r="D44" s="28"/>
      <c r="E44" s="28"/>
      <c r="F44" s="28"/>
    </row>
    <row r="45" spans="1:6" s="53" customFormat="1" ht="17.25" customHeight="1">
      <c r="A45" s="37" t="s">
        <v>65</v>
      </c>
      <c r="B45" s="29" t="s">
        <v>41</v>
      </c>
      <c r="C45" s="28" t="s">
        <v>40</v>
      </c>
      <c r="D45" s="28">
        <v>150</v>
      </c>
      <c r="E45" s="28">
        <v>1</v>
      </c>
      <c r="F45" s="28">
        <f>E45*D45</f>
        <v>150</v>
      </c>
    </row>
    <row r="46" spans="1:6" s="53" customFormat="1" ht="17.25" customHeight="1">
      <c r="A46" s="37" t="s">
        <v>63</v>
      </c>
      <c r="B46" s="29" t="s">
        <v>38</v>
      </c>
      <c r="C46" s="28" t="s">
        <v>37</v>
      </c>
      <c r="D46" s="28">
        <v>150</v>
      </c>
      <c r="E46" s="28">
        <v>1</v>
      </c>
      <c r="F46" s="28">
        <f>E46*D46</f>
        <v>150</v>
      </c>
    </row>
    <row r="47" spans="1:6" s="53" customFormat="1" ht="17.25" customHeight="1">
      <c r="A47" s="35" t="s">
        <v>53</v>
      </c>
      <c r="B47" s="34" t="s">
        <v>133</v>
      </c>
      <c r="C47" s="28"/>
      <c r="D47" s="28"/>
      <c r="E47" s="28"/>
      <c r="F47" s="28"/>
    </row>
    <row r="48" spans="1:6" s="53" customFormat="1" ht="17.25" customHeight="1">
      <c r="A48" s="37" t="s">
        <v>51</v>
      </c>
      <c r="B48" s="32" t="s">
        <v>132</v>
      </c>
      <c r="C48" s="28" t="s">
        <v>131</v>
      </c>
      <c r="D48" s="28">
        <v>300</v>
      </c>
      <c r="E48" s="28">
        <v>2</v>
      </c>
      <c r="F48" s="28">
        <f>E48*D48</f>
        <v>600</v>
      </c>
    </row>
    <row r="49" spans="1:6" s="53" customFormat="1" ht="17.25" customHeight="1">
      <c r="A49" s="37" t="s">
        <v>49</v>
      </c>
      <c r="B49" s="32" t="s">
        <v>130</v>
      </c>
      <c r="C49" s="28" t="s">
        <v>28</v>
      </c>
      <c r="D49" s="28">
        <v>340</v>
      </c>
      <c r="E49" s="28">
        <v>1</v>
      </c>
      <c r="F49" s="28">
        <f>E49*D49</f>
        <v>340</v>
      </c>
    </row>
    <row r="50" spans="1:6" s="53" customFormat="1" ht="17.25" customHeight="1">
      <c r="A50" s="37" t="s">
        <v>47</v>
      </c>
      <c r="B50" s="32" t="s">
        <v>129</v>
      </c>
      <c r="C50" s="28" t="s">
        <v>15</v>
      </c>
      <c r="D50" s="28">
        <v>170</v>
      </c>
      <c r="E50" s="28">
        <v>1</v>
      </c>
      <c r="F50" s="28">
        <f>E50*D50</f>
        <v>170</v>
      </c>
    </row>
    <row r="51" spans="1:6" s="53" customFormat="1" ht="17.25" customHeight="1">
      <c r="A51" s="30"/>
      <c r="B51" s="52" t="s">
        <v>128</v>
      </c>
      <c r="C51" s="30"/>
      <c r="D51" s="30"/>
      <c r="E51" s="30"/>
      <c r="F51" s="25">
        <f>SUM(F44:F50)</f>
        <v>1410</v>
      </c>
    </row>
    <row r="52" spans="1:6" s="53" customFormat="1" ht="17.25" customHeight="1">
      <c r="A52" s="30"/>
      <c r="B52" s="31"/>
      <c r="C52" s="30"/>
      <c r="D52" s="30"/>
      <c r="E52" s="30"/>
      <c r="F52" s="30"/>
    </row>
    <row r="53" spans="1:6" s="53" customFormat="1" ht="20.25" customHeight="1">
      <c r="A53" s="9">
        <v>3</v>
      </c>
      <c r="B53" s="276" t="s">
        <v>26</v>
      </c>
      <c r="C53" s="277"/>
      <c r="D53" s="63"/>
      <c r="E53" s="62"/>
      <c r="F53" s="61"/>
    </row>
    <row r="54" spans="1:6" s="53" customFormat="1" ht="28.5" customHeight="1">
      <c r="A54" s="28" t="s">
        <v>25</v>
      </c>
      <c r="B54" s="29" t="s">
        <v>24</v>
      </c>
      <c r="C54" s="28" t="s">
        <v>23</v>
      </c>
      <c r="D54" s="28"/>
      <c r="E54" s="28">
        <v>4</v>
      </c>
      <c r="F54" s="27">
        <v>800</v>
      </c>
    </row>
    <row r="55" spans="1:6" ht="14.25" customHeight="1"/>
    <row r="56" spans="1:6" ht="20.25" customHeight="1">
      <c r="A56" s="9">
        <v>4</v>
      </c>
      <c r="B56" s="276" t="s">
        <v>22</v>
      </c>
      <c r="C56" s="277"/>
      <c r="D56" s="55"/>
      <c r="E56" s="55"/>
      <c r="F56" s="54"/>
    </row>
    <row r="57" spans="1:6">
      <c r="A57" s="20" t="s">
        <v>21</v>
      </c>
      <c r="B57" s="23" t="s">
        <v>127</v>
      </c>
      <c r="C57" s="20" t="s">
        <v>15</v>
      </c>
      <c r="D57" s="20">
        <v>6.6</v>
      </c>
      <c r="E57" s="20">
        <v>75</v>
      </c>
      <c r="F57" s="20">
        <f>E57*D57</f>
        <v>495</v>
      </c>
    </row>
    <row r="58" spans="1:6">
      <c r="A58" s="20" t="s">
        <v>19</v>
      </c>
      <c r="B58" s="23" t="s">
        <v>126</v>
      </c>
      <c r="C58" s="20" t="s">
        <v>15</v>
      </c>
      <c r="D58" s="20">
        <v>1.8</v>
      </c>
      <c r="E58" s="20">
        <v>75</v>
      </c>
      <c r="F58" s="20">
        <f>E58*D58</f>
        <v>135</v>
      </c>
    </row>
    <row r="59" spans="1:6">
      <c r="A59" s="20" t="s">
        <v>17</v>
      </c>
      <c r="B59" s="23" t="s">
        <v>125</v>
      </c>
      <c r="C59" s="20" t="s">
        <v>15</v>
      </c>
      <c r="D59" s="20">
        <v>1</v>
      </c>
      <c r="E59" s="20">
        <v>75</v>
      </c>
      <c r="F59" s="20">
        <f>E59*D59</f>
        <v>75</v>
      </c>
    </row>
    <row r="60" spans="1:6" s="53" customFormat="1">
      <c r="A60" s="30"/>
      <c r="B60" s="19" t="s">
        <v>124</v>
      </c>
      <c r="C60" s="30"/>
      <c r="D60" s="30"/>
      <c r="E60" s="30"/>
      <c r="F60" s="25">
        <f>SUM(F57:F59)</f>
        <v>705</v>
      </c>
    </row>
    <row r="62" spans="1:6" ht="21.75" customHeight="1">
      <c r="A62" s="9">
        <v>5</v>
      </c>
      <c r="B62" s="276" t="s">
        <v>123</v>
      </c>
      <c r="C62" s="277"/>
      <c r="D62" s="277"/>
      <c r="E62" s="277"/>
      <c r="F62" s="278"/>
    </row>
    <row r="63" spans="1:6">
      <c r="A63" s="20" t="s">
        <v>122</v>
      </c>
      <c r="B63" s="23" t="s">
        <v>351</v>
      </c>
      <c r="C63" s="20" t="s">
        <v>121</v>
      </c>
      <c r="D63" s="20"/>
      <c r="E63" s="20"/>
      <c r="F63" s="20">
        <v>8000</v>
      </c>
    </row>
    <row r="64" spans="1:6">
      <c r="A64" s="20" t="s">
        <v>120</v>
      </c>
      <c r="B64" s="23" t="s">
        <v>119</v>
      </c>
      <c r="C64" s="20" t="s">
        <v>23</v>
      </c>
      <c r="D64" s="20">
        <v>60</v>
      </c>
      <c r="E64" s="20">
        <v>350</v>
      </c>
      <c r="F64" s="20">
        <f>E64*D64</f>
        <v>21000</v>
      </c>
    </row>
    <row r="65" spans="1:6">
      <c r="A65" s="20" t="s">
        <v>118</v>
      </c>
      <c r="B65" s="23" t="s">
        <v>117</v>
      </c>
      <c r="C65" s="20" t="s">
        <v>116</v>
      </c>
      <c r="D65" s="20">
        <v>6000</v>
      </c>
      <c r="E65" s="20">
        <v>1</v>
      </c>
      <c r="F65" s="20">
        <f>D65*E65</f>
        <v>6000</v>
      </c>
    </row>
    <row r="66" spans="1:6">
      <c r="A66" s="20" t="s">
        <v>115</v>
      </c>
      <c r="B66" s="23" t="s">
        <v>114</v>
      </c>
      <c r="C66" s="20" t="s">
        <v>113</v>
      </c>
      <c r="D66" s="20">
        <v>150</v>
      </c>
      <c r="E66" s="20">
        <v>1</v>
      </c>
      <c r="F66" s="20">
        <v>400</v>
      </c>
    </row>
    <row r="67" spans="1:6">
      <c r="A67" s="20" t="s">
        <v>112</v>
      </c>
      <c r="B67" s="23" t="s">
        <v>110</v>
      </c>
      <c r="C67" s="20"/>
      <c r="D67" s="20"/>
      <c r="E67" s="20"/>
      <c r="F67" s="20">
        <v>200</v>
      </c>
    </row>
    <row r="68" spans="1:6">
      <c r="A68" s="20" t="s">
        <v>111</v>
      </c>
      <c r="B68" s="23" t="s">
        <v>352</v>
      </c>
      <c r="C68" s="20"/>
      <c r="D68" s="20"/>
      <c r="E68" s="20"/>
      <c r="F68" s="20">
        <v>9500</v>
      </c>
    </row>
    <row r="69" spans="1:6">
      <c r="A69" s="13"/>
      <c r="B69" s="19" t="s">
        <v>109</v>
      </c>
      <c r="C69" s="13"/>
      <c r="D69" s="13"/>
      <c r="E69" s="13"/>
      <c r="F69" s="60">
        <f>SUM(F63:F68)</f>
        <v>45100</v>
      </c>
    </row>
    <row r="71" spans="1:6" ht="31.5" customHeight="1">
      <c r="A71" s="9">
        <v>6</v>
      </c>
      <c r="B71" s="229" t="s">
        <v>13</v>
      </c>
      <c r="C71" s="230"/>
      <c r="D71" s="59"/>
      <c r="E71" s="55"/>
      <c r="F71" s="54"/>
    </row>
    <row r="72" spans="1:6" ht="33" customHeight="1">
      <c r="A72" s="20" t="s">
        <v>108</v>
      </c>
      <c r="B72" s="24" t="s">
        <v>11</v>
      </c>
      <c r="C72" s="21" t="s">
        <v>10</v>
      </c>
      <c r="D72" s="20">
        <v>110</v>
      </c>
      <c r="E72" s="20">
        <v>16</v>
      </c>
      <c r="F72" s="20">
        <f>D72*E72</f>
        <v>1760</v>
      </c>
    </row>
    <row r="73" spans="1:6" ht="19.5" customHeight="1">
      <c r="A73" s="20" t="s">
        <v>9</v>
      </c>
      <c r="B73" s="23" t="s">
        <v>8</v>
      </c>
      <c r="C73" s="20" t="s">
        <v>107</v>
      </c>
      <c r="D73" s="20"/>
      <c r="E73" s="20"/>
      <c r="F73" s="20">
        <v>500</v>
      </c>
    </row>
    <row r="74" spans="1:6" ht="45">
      <c r="A74" s="20" t="s">
        <v>6</v>
      </c>
      <c r="B74" s="22" t="s">
        <v>5</v>
      </c>
      <c r="C74" s="21" t="s">
        <v>4</v>
      </c>
      <c r="D74" s="20">
        <v>90</v>
      </c>
      <c r="E74" s="20">
        <v>16</v>
      </c>
      <c r="F74" s="20">
        <f>D74*E74</f>
        <v>1440</v>
      </c>
    </row>
    <row r="75" spans="1:6" s="16" customFormat="1">
      <c r="A75" s="17"/>
      <c r="B75" s="19" t="s">
        <v>3</v>
      </c>
      <c r="C75" s="18"/>
      <c r="D75" s="17"/>
      <c r="E75" s="17"/>
      <c r="F75" s="17">
        <f>SUM(F72:F74)</f>
        <v>3700</v>
      </c>
    </row>
    <row r="77" spans="1:6" ht="20.25" customHeight="1">
      <c r="A77" s="9">
        <v>9</v>
      </c>
      <c r="B77" s="58" t="s">
        <v>106</v>
      </c>
      <c r="C77" s="57" t="s">
        <v>105</v>
      </c>
      <c r="D77" s="57">
        <v>250</v>
      </c>
      <c r="E77" s="57">
        <v>16</v>
      </c>
      <c r="F77" s="56">
        <f>E77*D77</f>
        <v>4000</v>
      </c>
    </row>
    <row r="79" spans="1:6" ht="20.25" customHeight="1">
      <c r="A79" s="9">
        <v>10</v>
      </c>
      <c r="B79" s="229" t="s">
        <v>104</v>
      </c>
      <c r="C79" s="230"/>
      <c r="D79" s="26"/>
      <c r="E79" s="55"/>
      <c r="F79" s="54"/>
    </row>
    <row r="80" spans="1:6">
      <c r="A80" s="20" t="s">
        <v>103</v>
      </c>
      <c r="B80" s="23" t="s">
        <v>102</v>
      </c>
      <c r="C80" s="20" t="s">
        <v>15</v>
      </c>
      <c r="D80" s="20">
        <v>50</v>
      </c>
      <c r="E80" s="20">
        <v>16</v>
      </c>
      <c r="F80" s="20">
        <f>D80*E80</f>
        <v>800</v>
      </c>
    </row>
    <row r="81" spans="1:6" ht="30">
      <c r="A81" s="20" t="s">
        <v>101</v>
      </c>
      <c r="B81" s="22" t="s">
        <v>100</v>
      </c>
      <c r="C81" s="20" t="s">
        <v>15</v>
      </c>
      <c r="D81" s="20">
        <v>10</v>
      </c>
      <c r="E81" s="20">
        <v>350</v>
      </c>
      <c r="F81" s="20">
        <f>D81*E81</f>
        <v>3500</v>
      </c>
    </row>
    <row r="82" spans="1:6" s="53" customFormat="1">
      <c r="A82" s="30"/>
      <c r="B82" s="52" t="s">
        <v>99</v>
      </c>
      <c r="C82" s="30"/>
      <c r="D82" s="30"/>
      <c r="E82" s="30"/>
      <c r="F82" s="17">
        <f>F80+F81</f>
        <v>4300</v>
      </c>
    </row>
    <row r="83" spans="1:6">
      <c r="A83" s="17"/>
      <c r="B83" s="52"/>
      <c r="C83" s="13"/>
      <c r="D83" s="13"/>
      <c r="E83" s="13"/>
      <c r="F83" s="13"/>
    </row>
    <row r="84" spans="1:6" ht="15.75" customHeight="1">
      <c r="A84" s="8"/>
      <c r="B84" s="51"/>
      <c r="C84" s="5"/>
      <c r="D84" s="5"/>
      <c r="E84" s="5"/>
      <c r="F84" s="5"/>
    </row>
    <row r="85" spans="1:6" s="49" customFormat="1" ht="24" customHeight="1">
      <c r="A85" s="279" t="s">
        <v>98</v>
      </c>
      <c r="B85" s="279"/>
      <c r="C85" s="279"/>
      <c r="D85" s="279"/>
      <c r="E85" s="279"/>
      <c r="F85" s="50">
        <f>F38+F51+F54+F69+F75+F77+F82+F60</f>
        <v>65405</v>
      </c>
    </row>
    <row r="86" spans="1:6" ht="28.5" customHeight="1">
      <c r="B86" s="48" t="s">
        <v>97</v>
      </c>
    </row>
    <row r="87" spans="1:6" ht="28.5">
      <c r="A87" s="47" t="s">
        <v>96</v>
      </c>
      <c r="B87" s="46" t="s">
        <v>95</v>
      </c>
      <c r="C87" s="45" t="s">
        <v>94</v>
      </c>
      <c r="D87" s="44" t="s">
        <v>93</v>
      </c>
      <c r="E87" s="44" t="s">
        <v>92</v>
      </c>
      <c r="F87" s="44" t="s">
        <v>91</v>
      </c>
    </row>
    <row r="88" spans="1:6" ht="20.25" customHeight="1">
      <c r="A88" s="9">
        <v>1</v>
      </c>
      <c r="B88" s="229" t="s">
        <v>90</v>
      </c>
      <c r="C88" s="230"/>
      <c r="D88" s="26"/>
      <c r="E88" s="273"/>
      <c r="F88" s="274"/>
    </row>
    <row r="89" spans="1:6" ht="17.25">
      <c r="A89" s="20" t="s">
        <v>89</v>
      </c>
      <c r="B89" s="23" t="s">
        <v>88</v>
      </c>
      <c r="C89" s="20" t="s">
        <v>79</v>
      </c>
      <c r="D89" s="20">
        <v>2100</v>
      </c>
      <c r="E89" s="20">
        <v>1</v>
      </c>
      <c r="F89" s="20">
        <f>D89*E89</f>
        <v>2100</v>
      </c>
    </row>
    <row r="90" spans="1:6">
      <c r="A90" s="43" t="s">
        <v>87</v>
      </c>
      <c r="B90" s="23" t="s">
        <v>86</v>
      </c>
      <c r="C90" s="20" t="s">
        <v>79</v>
      </c>
      <c r="D90" s="20">
        <v>170</v>
      </c>
      <c r="E90" s="20">
        <v>6</v>
      </c>
      <c r="F90" s="20">
        <f>D90*E90</f>
        <v>1020</v>
      </c>
    </row>
    <row r="91" spans="1:6">
      <c r="A91" s="43" t="s">
        <v>85</v>
      </c>
      <c r="B91" s="23" t="s">
        <v>84</v>
      </c>
      <c r="C91" s="20" t="s">
        <v>79</v>
      </c>
      <c r="D91" s="20">
        <v>170</v>
      </c>
      <c r="E91" s="20">
        <v>1</v>
      </c>
      <c r="F91" s="20">
        <f>D91*E91</f>
        <v>170</v>
      </c>
    </row>
    <row r="92" spans="1:6">
      <c r="A92" s="20" t="s">
        <v>83</v>
      </c>
      <c r="B92" s="23" t="s">
        <v>82</v>
      </c>
      <c r="C92" s="20" t="s">
        <v>79</v>
      </c>
      <c r="D92" s="20">
        <v>170</v>
      </c>
      <c r="E92" s="20">
        <v>1</v>
      </c>
      <c r="F92" s="20">
        <f>D92*E92</f>
        <v>170</v>
      </c>
    </row>
    <row r="93" spans="1:6">
      <c r="A93" s="20" t="s">
        <v>81</v>
      </c>
      <c r="B93" s="23" t="s">
        <v>80</v>
      </c>
      <c r="C93" s="20" t="s">
        <v>79</v>
      </c>
      <c r="D93" s="20">
        <v>170</v>
      </c>
      <c r="E93" s="20">
        <v>1</v>
      </c>
      <c r="F93" s="20">
        <f>D93*E93</f>
        <v>170</v>
      </c>
    </row>
    <row r="94" spans="1:6" s="3" customFormat="1" ht="15.75">
      <c r="A94" s="40"/>
      <c r="B94" s="42" t="s">
        <v>78</v>
      </c>
      <c r="C94" s="41"/>
      <c r="D94" s="40"/>
      <c r="E94" s="40"/>
      <c r="F94" s="39">
        <f>SUM(F89:F93)</f>
        <v>3630</v>
      </c>
    </row>
    <row r="95" spans="1:6">
      <c r="A95" s="13"/>
      <c r="B95" s="15"/>
      <c r="C95" s="13"/>
      <c r="D95" s="13"/>
      <c r="E95" s="13"/>
      <c r="F95" s="13"/>
    </row>
    <row r="96" spans="1:6" ht="20.25" customHeight="1">
      <c r="A96" s="9">
        <v>2</v>
      </c>
      <c r="B96" s="229" t="s">
        <v>77</v>
      </c>
      <c r="C96" s="230"/>
      <c r="D96" s="26"/>
      <c r="E96" s="273"/>
      <c r="F96" s="274"/>
    </row>
    <row r="97" spans="1:6" ht="17.25">
      <c r="A97" s="27" t="s">
        <v>76</v>
      </c>
      <c r="B97" s="38" t="s">
        <v>75</v>
      </c>
      <c r="C97" s="20"/>
      <c r="D97" s="20"/>
      <c r="E97" s="20"/>
      <c r="F97" s="20"/>
    </row>
    <row r="98" spans="1:6">
      <c r="A98" s="28" t="s">
        <v>74</v>
      </c>
      <c r="B98" s="32" t="s">
        <v>73</v>
      </c>
      <c r="C98" s="20" t="s">
        <v>70</v>
      </c>
      <c r="D98" s="20">
        <v>20</v>
      </c>
      <c r="E98" s="20">
        <v>10</v>
      </c>
      <c r="F98" s="20">
        <f>D98*E98</f>
        <v>200</v>
      </c>
    </row>
    <row r="99" spans="1:6">
      <c r="A99" s="28" t="s">
        <v>72</v>
      </c>
      <c r="B99" s="32" t="s">
        <v>71</v>
      </c>
      <c r="C99" s="20" t="s">
        <v>70</v>
      </c>
      <c r="D99" s="20">
        <v>100</v>
      </c>
      <c r="E99" s="20">
        <v>1</v>
      </c>
      <c r="F99" s="20">
        <f>D99*E99</f>
        <v>100</v>
      </c>
    </row>
    <row r="100" spans="1:6">
      <c r="A100" s="28" t="s">
        <v>69</v>
      </c>
      <c r="B100" s="32" t="s">
        <v>68</v>
      </c>
      <c r="C100" s="20" t="s">
        <v>45</v>
      </c>
      <c r="D100" s="20">
        <v>25</v>
      </c>
      <c r="E100" s="20">
        <v>10</v>
      </c>
      <c r="F100" s="20">
        <f>D100*E100</f>
        <v>250</v>
      </c>
    </row>
    <row r="101" spans="1:6">
      <c r="A101" s="27" t="s">
        <v>67</v>
      </c>
      <c r="B101" s="38" t="s">
        <v>66</v>
      </c>
      <c r="C101" s="20"/>
      <c r="D101" s="20"/>
      <c r="E101" s="20"/>
      <c r="F101" s="20"/>
    </row>
    <row r="102" spans="1:6">
      <c r="A102" s="37" t="s">
        <v>65</v>
      </c>
      <c r="B102" s="36" t="s">
        <v>64</v>
      </c>
      <c r="C102" s="28" t="s">
        <v>45</v>
      </c>
      <c r="D102" s="28">
        <v>150</v>
      </c>
      <c r="E102" s="28">
        <v>2</v>
      </c>
      <c r="F102" s="28">
        <f t="shared" ref="F102:F107" si="0">D102*E102</f>
        <v>300</v>
      </c>
    </row>
    <row r="103" spans="1:6">
      <c r="A103" s="37" t="s">
        <v>63</v>
      </c>
      <c r="B103" s="36" t="s">
        <v>62</v>
      </c>
      <c r="C103" s="28" t="s">
        <v>45</v>
      </c>
      <c r="D103" s="28">
        <v>65</v>
      </c>
      <c r="E103" s="28">
        <v>2</v>
      </c>
      <c r="F103" s="28">
        <f t="shared" si="0"/>
        <v>130</v>
      </c>
    </row>
    <row r="104" spans="1:6">
      <c r="A104" s="37" t="s">
        <v>61</v>
      </c>
      <c r="B104" s="36" t="s">
        <v>60</v>
      </c>
      <c r="C104" s="28" t="s">
        <v>45</v>
      </c>
      <c r="D104" s="28">
        <v>85</v>
      </c>
      <c r="E104" s="28">
        <v>1</v>
      </c>
      <c r="F104" s="28">
        <f t="shared" si="0"/>
        <v>85</v>
      </c>
    </row>
    <row r="105" spans="1:6">
      <c r="A105" s="37" t="s">
        <v>59</v>
      </c>
      <c r="B105" s="36" t="s">
        <v>58</v>
      </c>
      <c r="C105" s="28" t="s">
        <v>45</v>
      </c>
      <c r="D105" s="28">
        <v>30</v>
      </c>
      <c r="E105" s="28">
        <v>3</v>
      </c>
      <c r="F105" s="28">
        <f t="shared" si="0"/>
        <v>90</v>
      </c>
    </row>
    <row r="106" spans="1:6">
      <c r="A106" s="37" t="s">
        <v>57</v>
      </c>
      <c r="B106" s="36" t="s">
        <v>56</v>
      </c>
      <c r="C106" s="28" t="s">
        <v>45</v>
      </c>
      <c r="D106" s="28">
        <v>75</v>
      </c>
      <c r="E106" s="28">
        <v>5</v>
      </c>
      <c r="F106" s="28">
        <f t="shared" si="0"/>
        <v>375</v>
      </c>
    </row>
    <row r="107" spans="1:6">
      <c r="A107" s="37" t="s">
        <v>55</v>
      </c>
      <c r="B107" s="36" t="s">
        <v>54</v>
      </c>
      <c r="C107" s="28" t="s">
        <v>45</v>
      </c>
      <c r="D107" s="28">
        <v>80</v>
      </c>
      <c r="E107" s="28">
        <v>1</v>
      </c>
      <c r="F107" s="28">
        <f t="shared" si="0"/>
        <v>80</v>
      </c>
    </row>
    <row r="108" spans="1:6">
      <c r="A108" s="35" t="s">
        <v>53</v>
      </c>
      <c r="B108" s="34" t="s">
        <v>52</v>
      </c>
      <c r="C108" s="28"/>
      <c r="D108" s="28"/>
      <c r="E108" s="28"/>
      <c r="F108" s="28"/>
    </row>
    <row r="109" spans="1:6">
      <c r="A109" s="37" t="s">
        <v>51</v>
      </c>
      <c r="B109" s="36" t="s">
        <v>50</v>
      </c>
      <c r="C109" s="28" t="s">
        <v>45</v>
      </c>
      <c r="D109" s="28">
        <v>35</v>
      </c>
      <c r="E109" s="28">
        <v>3</v>
      </c>
      <c r="F109" s="28">
        <f>D109*E109</f>
        <v>105</v>
      </c>
    </row>
    <row r="110" spans="1:6">
      <c r="A110" s="37" t="s">
        <v>49</v>
      </c>
      <c r="B110" s="36" t="s">
        <v>48</v>
      </c>
      <c r="C110" s="28" t="s">
        <v>45</v>
      </c>
      <c r="D110" s="28">
        <v>25</v>
      </c>
      <c r="E110" s="28">
        <v>1</v>
      </c>
      <c r="F110" s="28">
        <f>D110*E110</f>
        <v>25</v>
      </c>
    </row>
    <row r="111" spans="1:6">
      <c r="A111" s="37" t="s">
        <v>47</v>
      </c>
      <c r="B111" s="36" t="s">
        <v>46</v>
      </c>
      <c r="C111" s="28" t="s">
        <v>45</v>
      </c>
      <c r="D111" s="28">
        <v>45</v>
      </c>
      <c r="E111" s="28">
        <v>1</v>
      </c>
      <c r="F111" s="28">
        <f>D111*E111</f>
        <v>45</v>
      </c>
    </row>
    <row r="112" spans="1:6">
      <c r="A112" s="35" t="s">
        <v>44</v>
      </c>
      <c r="B112" s="34" t="s">
        <v>43</v>
      </c>
      <c r="C112" s="28"/>
      <c r="D112" s="28"/>
      <c r="E112" s="28"/>
      <c r="F112" s="28"/>
    </row>
    <row r="113" spans="1:6">
      <c r="A113" s="28" t="s">
        <v>42</v>
      </c>
      <c r="B113" s="29" t="s">
        <v>41</v>
      </c>
      <c r="C113" s="28" t="s">
        <v>40</v>
      </c>
      <c r="D113" s="28">
        <v>150</v>
      </c>
      <c r="E113" s="28">
        <v>1</v>
      </c>
      <c r="F113" s="28">
        <f>E113*D113</f>
        <v>150</v>
      </c>
    </row>
    <row r="114" spans="1:6">
      <c r="A114" s="28" t="s">
        <v>39</v>
      </c>
      <c r="B114" s="29" t="s">
        <v>38</v>
      </c>
      <c r="C114" s="28" t="s">
        <v>37</v>
      </c>
      <c r="D114" s="28">
        <v>150</v>
      </c>
      <c r="E114" s="28">
        <v>1</v>
      </c>
      <c r="F114" s="28">
        <f>E114*D114</f>
        <v>150</v>
      </c>
    </row>
    <row r="115" spans="1:6">
      <c r="A115" s="35" t="s">
        <v>36</v>
      </c>
      <c r="B115" s="34" t="s">
        <v>35</v>
      </c>
      <c r="C115" s="28"/>
      <c r="D115" s="28"/>
      <c r="E115" s="28"/>
      <c r="F115" s="28"/>
    </row>
    <row r="116" spans="1:6">
      <c r="A116" s="33" t="s">
        <v>34</v>
      </c>
      <c r="B116" s="32" t="s">
        <v>33</v>
      </c>
      <c r="C116" s="28" t="s">
        <v>28</v>
      </c>
      <c r="D116" s="28">
        <v>300</v>
      </c>
      <c r="E116" s="28">
        <v>2</v>
      </c>
      <c r="F116" s="28">
        <f>E116*D116</f>
        <v>600</v>
      </c>
    </row>
    <row r="117" spans="1:6">
      <c r="A117" s="28" t="s">
        <v>32</v>
      </c>
      <c r="B117" s="32" t="s">
        <v>31</v>
      </c>
      <c r="C117" s="28" t="s">
        <v>28</v>
      </c>
      <c r="D117" s="28">
        <v>340</v>
      </c>
      <c r="E117" s="28">
        <v>2</v>
      </c>
      <c r="F117" s="28">
        <f>E117*D117</f>
        <v>680</v>
      </c>
    </row>
    <row r="118" spans="1:6" ht="18" customHeight="1">
      <c r="A118" s="28" t="s">
        <v>30</v>
      </c>
      <c r="B118" s="32" t="s">
        <v>29</v>
      </c>
      <c r="C118" s="28" t="s">
        <v>28</v>
      </c>
      <c r="D118" s="28"/>
      <c r="E118" s="28"/>
      <c r="F118" s="28">
        <v>425</v>
      </c>
    </row>
    <row r="119" spans="1:6" s="16" customFormat="1" ht="18" customHeight="1">
      <c r="A119" s="17"/>
      <c r="B119" s="19" t="s">
        <v>27</v>
      </c>
      <c r="C119" s="17"/>
      <c r="D119" s="17"/>
      <c r="E119" s="17"/>
      <c r="F119" s="25">
        <f>SUM(F98:F118)</f>
        <v>3790</v>
      </c>
    </row>
    <row r="120" spans="1:6">
      <c r="A120" s="30"/>
      <c r="B120" s="31"/>
      <c r="C120" s="30"/>
      <c r="D120" s="30"/>
      <c r="E120" s="30"/>
      <c r="F120" s="30"/>
    </row>
    <row r="121" spans="1:6" ht="20.25" customHeight="1">
      <c r="A121" s="9">
        <v>3</v>
      </c>
      <c r="B121" s="229" t="s">
        <v>26</v>
      </c>
      <c r="C121" s="230"/>
      <c r="D121" s="272"/>
      <c r="E121" s="272"/>
      <c r="F121" s="272"/>
    </row>
    <row r="122" spans="1:6" ht="30">
      <c r="A122" s="28" t="s">
        <v>25</v>
      </c>
      <c r="B122" s="29" t="s">
        <v>24</v>
      </c>
      <c r="C122" s="28" t="s">
        <v>23</v>
      </c>
      <c r="D122" s="28"/>
      <c r="E122" s="28">
        <v>4</v>
      </c>
      <c r="F122" s="27">
        <v>800</v>
      </c>
    </row>
    <row r="124" spans="1:6" ht="20.25" customHeight="1">
      <c r="A124" s="9">
        <v>4</v>
      </c>
      <c r="B124" s="229" t="s">
        <v>22</v>
      </c>
      <c r="C124" s="230"/>
      <c r="D124" s="26"/>
      <c r="E124" s="273"/>
      <c r="F124" s="274"/>
    </row>
    <row r="125" spans="1:6">
      <c r="A125" s="20" t="s">
        <v>21</v>
      </c>
      <c r="B125" s="23" t="s">
        <v>20</v>
      </c>
      <c r="C125" s="20" t="s">
        <v>15</v>
      </c>
      <c r="D125" s="20">
        <v>4.95</v>
      </c>
      <c r="E125" s="20">
        <v>350</v>
      </c>
      <c r="F125" s="20">
        <f>D125*E125</f>
        <v>1732.5</v>
      </c>
    </row>
    <row r="126" spans="1:6">
      <c r="A126" s="20" t="s">
        <v>19</v>
      </c>
      <c r="B126" s="23" t="s">
        <v>353</v>
      </c>
      <c r="C126" s="20" t="s">
        <v>15</v>
      </c>
      <c r="D126" s="20">
        <v>4.95</v>
      </c>
      <c r="E126" s="20">
        <v>350</v>
      </c>
      <c r="F126" s="20">
        <f>(D126*E126)*2</f>
        <v>3465</v>
      </c>
    </row>
    <row r="127" spans="1:6">
      <c r="A127" s="20" t="s">
        <v>19</v>
      </c>
      <c r="B127" s="23" t="s">
        <v>18</v>
      </c>
      <c r="C127" s="20" t="s">
        <v>15</v>
      </c>
      <c r="D127" s="20">
        <v>15.4</v>
      </c>
      <c r="E127" s="20">
        <v>350</v>
      </c>
      <c r="F127" s="20">
        <f>D127*E127</f>
        <v>5390</v>
      </c>
    </row>
    <row r="128" spans="1:6">
      <c r="A128" s="20" t="s">
        <v>17</v>
      </c>
      <c r="B128" s="23" t="s">
        <v>16</v>
      </c>
      <c r="C128" s="20" t="s">
        <v>15</v>
      </c>
      <c r="D128" s="20">
        <v>1</v>
      </c>
      <c r="E128" s="20">
        <v>350</v>
      </c>
      <c r="F128" s="20">
        <f>D128*E128</f>
        <v>350</v>
      </c>
    </row>
    <row r="129" spans="1:6">
      <c r="A129" s="13"/>
      <c r="B129" s="19" t="s">
        <v>14</v>
      </c>
      <c r="C129" s="13"/>
      <c r="D129" s="13"/>
      <c r="E129" s="13"/>
      <c r="F129" s="25">
        <f>SUM(F125:F128)</f>
        <v>10937.5</v>
      </c>
    </row>
    <row r="131" spans="1:6" ht="20.25" customHeight="1">
      <c r="A131" s="9">
        <v>5</v>
      </c>
      <c r="B131" s="229" t="s">
        <v>13</v>
      </c>
      <c r="C131" s="230"/>
      <c r="D131" s="272"/>
      <c r="E131" s="272"/>
      <c r="F131" s="272"/>
    </row>
    <row r="132" spans="1:6" ht="30">
      <c r="A132" s="20" t="s">
        <v>12</v>
      </c>
      <c r="B132" s="24" t="s">
        <v>11</v>
      </c>
      <c r="C132" s="21" t="s">
        <v>10</v>
      </c>
      <c r="D132" s="20">
        <v>110</v>
      </c>
      <c r="E132" s="20">
        <v>16</v>
      </c>
      <c r="F132" s="20">
        <f>E132*D132</f>
        <v>1760</v>
      </c>
    </row>
    <row r="133" spans="1:6">
      <c r="A133" s="20" t="s">
        <v>9</v>
      </c>
      <c r="B133" s="23" t="s">
        <v>8</v>
      </c>
      <c r="C133" s="20" t="s">
        <v>7</v>
      </c>
      <c r="D133" s="20">
        <v>90</v>
      </c>
      <c r="E133" s="20">
        <v>16</v>
      </c>
      <c r="F133" s="20">
        <v>500</v>
      </c>
    </row>
    <row r="134" spans="1:6" ht="45">
      <c r="A134" s="20" t="s">
        <v>6</v>
      </c>
      <c r="B134" s="22" t="s">
        <v>5</v>
      </c>
      <c r="C134" s="21" t="s">
        <v>4</v>
      </c>
      <c r="D134" s="20">
        <v>90</v>
      </c>
      <c r="E134" s="20">
        <v>16</v>
      </c>
      <c r="F134" s="20">
        <f>D134*E134</f>
        <v>1440</v>
      </c>
    </row>
    <row r="135" spans="1:6" s="16" customFormat="1">
      <c r="A135" s="17"/>
      <c r="B135" s="19" t="s">
        <v>3</v>
      </c>
      <c r="C135" s="18"/>
      <c r="D135" s="17"/>
      <c r="E135" s="17"/>
      <c r="F135" s="17">
        <f>SUM(F132:F134)</f>
        <v>3700</v>
      </c>
    </row>
    <row r="136" spans="1:6">
      <c r="A136" s="13"/>
      <c r="B136" s="15"/>
      <c r="C136" s="14"/>
      <c r="D136" s="13"/>
      <c r="E136" s="13"/>
      <c r="F136" s="13"/>
    </row>
    <row r="137" spans="1:6" ht="20.25" customHeight="1">
      <c r="A137" s="9">
        <v>8</v>
      </c>
      <c r="B137" s="12" t="s">
        <v>2</v>
      </c>
      <c r="C137" s="11"/>
      <c r="D137" s="10">
        <v>150</v>
      </c>
      <c r="E137" s="10">
        <v>2</v>
      </c>
      <c r="F137" s="9">
        <f>E137*D137</f>
        <v>300</v>
      </c>
    </row>
    <row r="138" spans="1:6" ht="20.25" customHeight="1">
      <c r="A138" s="8"/>
      <c r="B138" s="7"/>
      <c r="C138" s="6"/>
      <c r="D138" s="5"/>
      <c r="E138" s="5"/>
      <c r="F138" s="5"/>
    </row>
    <row r="139" spans="1:6" s="3" customFormat="1" ht="20.25" customHeight="1">
      <c r="A139" s="275" t="s">
        <v>1</v>
      </c>
      <c r="B139" s="275"/>
      <c r="C139" s="275"/>
      <c r="F139" s="4">
        <f>F94+F119+F122+F129+F135+F137</f>
        <v>23157.5</v>
      </c>
    </row>
    <row r="140" spans="1:6" ht="15" customHeight="1"/>
  </sheetData>
  <mergeCells count="16">
    <mergeCell ref="B40:F40"/>
    <mergeCell ref="A2:E2"/>
    <mergeCell ref="B19:C19"/>
    <mergeCell ref="B24:C24"/>
    <mergeCell ref="B31:C31"/>
    <mergeCell ref="B33:C33"/>
    <mergeCell ref="D121:F121"/>
    <mergeCell ref="E124:F124"/>
    <mergeCell ref="D131:F131"/>
    <mergeCell ref="A139:C139"/>
    <mergeCell ref="B53:C53"/>
    <mergeCell ref="B56:C56"/>
    <mergeCell ref="B62:F62"/>
    <mergeCell ref="A85:E85"/>
    <mergeCell ref="E88:F88"/>
    <mergeCell ref="E96:F96"/>
  </mergeCells>
  <pageMargins left="0.7" right="0.7" top="0.75" bottom="0.75" header="0.3" footer="0.3"/>
  <pageSetup paperSize="9" scale="64" fitToHeight="0" orientation="portrait" r:id="rId1"/>
  <rowBreaks count="2" manualBreakCount="2">
    <brk id="70" max="7" man="1"/>
    <brk id="14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workbookViewId="0">
      <selection activeCell="B7" sqref="A1:B7"/>
    </sheetView>
  </sheetViews>
  <sheetFormatPr defaultRowHeight="15"/>
  <cols>
    <col min="1" max="1" width="55.42578125" bestFit="1" customWidth="1"/>
    <col min="2" max="2" width="13.7109375" style="211" customWidth="1"/>
  </cols>
  <sheetData>
    <row r="1" spans="1:2">
      <c r="A1" t="s">
        <v>345</v>
      </c>
    </row>
    <row r="2" spans="1:2" ht="18.75">
      <c r="A2" s="282" t="s">
        <v>316</v>
      </c>
      <c r="B2" s="282"/>
    </row>
    <row r="3" spans="1:2" ht="15.75">
      <c r="A3" s="210" t="s">
        <v>317</v>
      </c>
      <c r="B3" s="208" t="s">
        <v>322</v>
      </c>
    </row>
    <row r="4" spans="1:2" ht="15.75">
      <c r="A4" s="210" t="s">
        <v>318</v>
      </c>
      <c r="B4" s="208" t="s">
        <v>323</v>
      </c>
    </row>
    <row r="5" spans="1:2" ht="15.75">
      <c r="A5" s="210" t="s">
        <v>319</v>
      </c>
      <c r="B5" s="208" t="s">
        <v>321</v>
      </c>
    </row>
    <row r="6" spans="1:2" ht="15.75">
      <c r="A6" s="210" t="s">
        <v>320</v>
      </c>
      <c r="B6" s="208" t="s">
        <v>324</v>
      </c>
    </row>
    <row r="7" spans="1:2" ht="15.75">
      <c r="A7" s="209" t="s">
        <v>315</v>
      </c>
      <c r="B7" s="208" t="s">
        <v>325</v>
      </c>
    </row>
  </sheetData>
  <mergeCells count="1">
    <mergeCell ref="A2:B2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>
      <selection activeCell="D15" sqref="A1:D15"/>
    </sheetView>
  </sheetViews>
  <sheetFormatPr defaultRowHeight="15"/>
  <cols>
    <col min="1" max="1" width="64.140625" customWidth="1"/>
    <col min="2" max="2" width="18.7109375" customWidth="1"/>
    <col min="3" max="3" width="17.42578125" customWidth="1"/>
    <col min="4" max="4" width="13.28515625" customWidth="1"/>
  </cols>
  <sheetData>
    <row r="1" spans="1:5">
      <c r="A1" t="s">
        <v>345</v>
      </c>
    </row>
    <row r="2" spans="1:5" ht="18.75">
      <c r="A2" s="282" t="s">
        <v>337</v>
      </c>
      <c r="B2" s="282"/>
      <c r="C2" s="282"/>
      <c r="D2" s="282"/>
    </row>
    <row r="3" spans="1:5" ht="31.5">
      <c r="A3" s="218"/>
      <c r="B3" s="218" t="s">
        <v>313</v>
      </c>
      <c r="C3" s="219" t="s">
        <v>338</v>
      </c>
      <c r="D3" s="219" t="s">
        <v>311</v>
      </c>
    </row>
    <row r="4" spans="1:5" ht="15.75">
      <c r="A4" s="210" t="s">
        <v>343</v>
      </c>
      <c r="B4" s="220">
        <v>80</v>
      </c>
      <c r="C4" s="221">
        <v>85</v>
      </c>
      <c r="D4" s="221">
        <f>B4*C4</f>
        <v>6800</v>
      </c>
    </row>
    <row r="5" spans="1:5" ht="18">
      <c r="A5" s="222" t="s">
        <v>339</v>
      </c>
      <c r="B5" s="220">
        <v>1</v>
      </c>
      <c r="C5" s="221">
        <v>410</v>
      </c>
      <c r="D5" s="221">
        <f>B5*C5</f>
        <v>410</v>
      </c>
    </row>
    <row r="6" spans="1:5" ht="15.75">
      <c r="A6" s="210" t="s">
        <v>255</v>
      </c>
      <c r="B6" s="220">
        <v>80</v>
      </c>
      <c r="C6" s="221">
        <v>25</v>
      </c>
      <c r="D6" s="221">
        <f t="shared" ref="D6:D14" si="0">B6*C6</f>
        <v>2000</v>
      </c>
    </row>
    <row r="7" spans="1:5" ht="15.75">
      <c r="A7" s="223" t="s">
        <v>258</v>
      </c>
      <c r="B7" s="220">
        <v>80</v>
      </c>
      <c r="C7" s="224">
        <v>6</v>
      </c>
      <c r="D7" s="221">
        <f t="shared" si="0"/>
        <v>480</v>
      </c>
    </row>
    <row r="8" spans="1:5" ht="15.75">
      <c r="A8" s="223" t="s">
        <v>257</v>
      </c>
      <c r="B8" s="220">
        <v>80</v>
      </c>
      <c r="C8" s="224">
        <v>6</v>
      </c>
      <c r="D8" s="221">
        <f t="shared" si="0"/>
        <v>480</v>
      </c>
    </row>
    <row r="9" spans="1:5" ht="15.75">
      <c r="A9" s="223" t="s">
        <v>256</v>
      </c>
      <c r="B9" s="220">
        <v>80</v>
      </c>
      <c r="C9" s="224">
        <v>3</v>
      </c>
      <c r="D9" s="221">
        <f t="shared" si="0"/>
        <v>240</v>
      </c>
    </row>
    <row r="10" spans="1:5" ht="15.75">
      <c r="A10" s="223" t="s">
        <v>340</v>
      </c>
      <c r="B10" s="220">
        <v>80</v>
      </c>
      <c r="C10" s="224">
        <v>35</v>
      </c>
      <c r="D10" s="221">
        <f t="shared" si="0"/>
        <v>2800</v>
      </c>
    </row>
    <row r="11" spans="1:5" ht="15.75">
      <c r="A11" s="223" t="s">
        <v>132</v>
      </c>
      <c r="B11" s="225">
        <v>1</v>
      </c>
      <c r="C11" s="226">
        <v>300</v>
      </c>
      <c r="D11" s="221">
        <f t="shared" si="0"/>
        <v>300</v>
      </c>
      <c r="E11" s="30"/>
    </row>
    <row r="12" spans="1:5" ht="15.75">
      <c r="A12" s="223" t="s">
        <v>130</v>
      </c>
      <c r="B12" s="225">
        <v>1</v>
      </c>
      <c r="C12" s="226">
        <v>340</v>
      </c>
      <c r="D12" s="221">
        <f t="shared" si="0"/>
        <v>340</v>
      </c>
      <c r="E12" s="30"/>
    </row>
    <row r="13" spans="1:5" ht="15.75">
      <c r="A13" s="223" t="s">
        <v>341</v>
      </c>
      <c r="B13" s="225">
        <v>1</v>
      </c>
      <c r="C13" s="226">
        <v>170</v>
      </c>
      <c r="D13" s="221">
        <f t="shared" si="0"/>
        <v>170</v>
      </c>
      <c r="E13" s="30"/>
    </row>
    <row r="14" spans="1:5" ht="15.75" customHeight="1">
      <c r="A14" s="228" t="s">
        <v>342</v>
      </c>
      <c r="B14" s="225">
        <v>1</v>
      </c>
      <c r="C14" s="226">
        <v>2400</v>
      </c>
      <c r="D14" s="221">
        <f t="shared" si="0"/>
        <v>2400</v>
      </c>
      <c r="E14" s="30"/>
    </row>
    <row r="15" spans="1:5" ht="15.75">
      <c r="A15" s="209" t="s">
        <v>315</v>
      </c>
      <c r="B15" s="220"/>
      <c r="C15" s="221"/>
      <c r="D15" s="221">
        <f>SUM(D4:D14)</f>
        <v>16420</v>
      </c>
    </row>
    <row r="16" spans="1:5">
      <c r="D16" s="227"/>
    </row>
  </sheetData>
  <mergeCells count="1">
    <mergeCell ref="A2:D2"/>
  </mergeCells>
  <pageMargins left="0.7" right="0.7" top="0.75" bottom="0.75" header="0.3" footer="0.3"/>
  <pageSetup paperSize="9"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view="pageBreakPreview" zoomScaleNormal="100" zoomScaleSheetLayoutView="100" workbookViewId="0">
      <selection activeCell="F36" sqref="F36"/>
    </sheetView>
  </sheetViews>
  <sheetFormatPr defaultRowHeight="12.75"/>
  <cols>
    <col min="1" max="1" width="67.28515625" style="83" customWidth="1"/>
    <col min="2" max="2" width="8.7109375" style="83" customWidth="1"/>
    <col min="3" max="3" width="9.140625" style="83" customWidth="1"/>
    <col min="4" max="4" width="6" style="83" customWidth="1"/>
    <col min="5" max="5" width="10.5703125" style="83" customWidth="1"/>
    <col min="6" max="6" width="30.28515625" style="83" customWidth="1"/>
    <col min="7" max="7" width="2" style="83" customWidth="1"/>
    <col min="8" max="16384" width="9.140625" style="83"/>
  </cols>
  <sheetData>
    <row r="1" spans="1:7" ht="15">
      <c r="A1" t="s">
        <v>346</v>
      </c>
      <c r="B1" s="80"/>
      <c r="C1" s="81"/>
      <c r="D1" s="81"/>
      <c r="E1" s="81"/>
      <c r="F1" s="81"/>
      <c r="G1" s="82"/>
    </row>
    <row r="2" spans="1:7" ht="2.25" hidden="1" customHeight="1">
      <c r="A2" s="79"/>
      <c r="B2" s="80"/>
      <c r="C2" s="81"/>
      <c r="D2" s="81"/>
      <c r="E2" s="81"/>
      <c r="F2" s="81"/>
      <c r="G2" s="82"/>
    </row>
    <row r="3" spans="1:7" ht="2.25" hidden="1" customHeight="1">
      <c r="C3" s="84"/>
      <c r="D3" s="85"/>
      <c r="G3" s="82"/>
    </row>
    <row r="4" spans="1:7">
      <c r="C4" s="84"/>
      <c r="D4" s="85"/>
      <c r="G4" s="82"/>
    </row>
    <row r="5" spans="1:7" ht="17.25" customHeight="1">
      <c r="A5" s="283" t="s">
        <v>354</v>
      </c>
      <c r="B5" s="283"/>
      <c r="C5" s="283"/>
      <c r="D5" s="283"/>
      <c r="E5" s="283"/>
      <c r="F5" s="283"/>
      <c r="G5" s="82"/>
    </row>
    <row r="6" spans="1:7" ht="13.5" customHeight="1" thickBot="1">
      <c r="A6" s="87"/>
      <c r="B6" s="80"/>
      <c r="C6" s="88"/>
      <c r="D6" s="89"/>
      <c r="E6" s="90"/>
      <c r="G6" s="82"/>
    </row>
    <row r="7" spans="1:7" ht="13.5" customHeight="1">
      <c r="A7" s="285" t="s">
        <v>169</v>
      </c>
      <c r="B7" s="287" t="s">
        <v>170</v>
      </c>
      <c r="C7" s="287" t="s">
        <v>171</v>
      </c>
      <c r="D7" s="289" t="s">
        <v>172</v>
      </c>
      <c r="E7" s="287" t="s">
        <v>173</v>
      </c>
      <c r="F7" s="291" t="s">
        <v>174</v>
      </c>
      <c r="G7" s="91"/>
    </row>
    <row r="8" spans="1:7" ht="46.5" customHeight="1" thickBot="1">
      <c r="A8" s="286"/>
      <c r="B8" s="288"/>
      <c r="C8" s="288"/>
      <c r="D8" s="290"/>
      <c r="E8" s="288"/>
      <c r="F8" s="292"/>
      <c r="G8" s="92"/>
    </row>
    <row r="9" spans="1:7" ht="3" customHeight="1">
      <c r="A9" s="284"/>
      <c r="B9" s="284"/>
      <c r="C9" s="284"/>
      <c r="D9" s="284"/>
      <c r="E9" s="284"/>
      <c r="F9" s="84"/>
      <c r="G9" s="93"/>
    </row>
    <row r="10" spans="1:7" ht="16.5" customHeight="1">
      <c r="A10" s="94" t="s">
        <v>175</v>
      </c>
      <c r="B10" s="95"/>
      <c r="C10" s="96"/>
      <c r="D10" s="97"/>
      <c r="E10" s="97"/>
      <c r="F10" s="97"/>
      <c r="G10" s="93"/>
    </row>
    <row r="11" spans="1:7" ht="15" customHeight="1">
      <c r="A11" s="98" t="s">
        <v>176</v>
      </c>
      <c r="B11" s="99">
        <v>30000</v>
      </c>
      <c r="C11" s="100" t="s">
        <v>177</v>
      </c>
      <c r="D11" s="101">
        <v>1</v>
      </c>
      <c r="E11" s="102">
        <f>B11*D11</f>
        <v>30000</v>
      </c>
      <c r="F11" s="103"/>
      <c r="G11" s="93"/>
    </row>
    <row r="12" spans="1:7" ht="15" customHeight="1">
      <c r="A12" s="98" t="s">
        <v>178</v>
      </c>
      <c r="B12" s="99">
        <v>20000</v>
      </c>
      <c r="C12" s="100" t="s">
        <v>177</v>
      </c>
      <c r="D12" s="101">
        <v>1</v>
      </c>
      <c r="E12" s="102">
        <f t="shared" ref="E12:E16" si="0">B12*D12</f>
        <v>20000</v>
      </c>
      <c r="F12" s="103"/>
      <c r="G12" s="93"/>
    </row>
    <row r="13" spans="1:7" ht="15" customHeight="1">
      <c r="A13" s="98" t="s">
        <v>179</v>
      </c>
      <c r="B13" s="99">
        <v>8500</v>
      </c>
      <c r="C13" s="100" t="s">
        <v>177</v>
      </c>
      <c r="D13" s="101">
        <v>1</v>
      </c>
      <c r="E13" s="102">
        <f t="shared" si="0"/>
        <v>8500</v>
      </c>
      <c r="F13" s="103"/>
      <c r="G13" s="93"/>
    </row>
    <row r="14" spans="1:7" ht="22.5">
      <c r="A14" s="98" t="s">
        <v>180</v>
      </c>
      <c r="B14" s="99">
        <v>8000</v>
      </c>
      <c r="C14" s="100" t="s">
        <v>177</v>
      </c>
      <c r="D14" s="101">
        <v>1</v>
      </c>
      <c r="E14" s="102">
        <f t="shared" si="0"/>
        <v>8000</v>
      </c>
      <c r="F14" s="103"/>
      <c r="G14" s="93"/>
    </row>
    <row r="15" spans="1:7" ht="15" customHeight="1">
      <c r="A15" s="98" t="s">
        <v>181</v>
      </c>
      <c r="B15" s="99">
        <v>60000</v>
      </c>
      <c r="C15" s="100" t="s">
        <v>177</v>
      </c>
      <c r="D15" s="101">
        <v>1</v>
      </c>
      <c r="E15" s="102">
        <f t="shared" si="0"/>
        <v>60000</v>
      </c>
      <c r="F15" s="103"/>
      <c r="G15" s="93"/>
    </row>
    <row r="16" spans="1:7" ht="15" customHeight="1">
      <c r="A16" s="98" t="s">
        <v>182</v>
      </c>
      <c r="B16" s="99">
        <v>3000</v>
      </c>
      <c r="C16" s="100" t="s">
        <v>183</v>
      </c>
      <c r="D16" s="101">
        <v>1</v>
      </c>
      <c r="E16" s="102">
        <f t="shared" si="0"/>
        <v>3000</v>
      </c>
      <c r="F16" s="103"/>
      <c r="G16" s="93"/>
    </row>
    <row r="17" spans="1:7" ht="22.5">
      <c r="A17" s="98" t="s">
        <v>184</v>
      </c>
      <c r="B17" s="99">
        <v>20000</v>
      </c>
      <c r="C17" s="100" t="s">
        <v>183</v>
      </c>
      <c r="D17" s="101">
        <v>1</v>
      </c>
      <c r="E17" s="102">
        <f>B17*D17</f>
        <v>20000</v>
      </c>
      <c r="F17" s="103"/>
      <c r="G17" s="93"/>
    </row>
    <row r="19" spans="1:7" ht="3" customHeight="1">
      <c r="A19" s="104"/>
      <c r="B19" s="104"/>
      <c r="C19" s="104"/>
      <c r="D19" s="104"/>
      <c r="E19" s="104"/>
      <c r="F19" s="105"/>
      <c r="G19" s="93"/>
    </row>
    <row r="20" spans="1:7">
      <c r="A20" s="106" t="s">
        <v>185</v>
      </c>
      <c r="B20" s="107"/>
      <c r="C20" s="108" t="s">
        <v>109</v>
      </c>
      <c r="D20" s="109"/>
      <c r="E20" s="216">
        <f>SUM(E10:E19)</f>
        <v>149500</v>
      </c>
      <c r="F20" s="110"/>
      <c r="G20" s="93"/>
    </row>
    <row r="21" spans="1:7" ht="3" customHeight="1">
      <c r="B21" s="111"/>
      <c r="C21" s="112"/>
      <c r="D21" s="113"/>
      <c r="E21" s="114"/>
      <c r="F21" s="115"/>
      <c r="G21" s="93"/>
    </row>
    <row r="22" spans="1:7" ht="5.25" customHeight="1">
      <c r="A22" s="116"/>
      <c r="B22" s="117"/>
      <c r="C22" s="118"/>
      <c r="D22" s="117"/>
      <c r="E22" s="116"/>
      <c r="F22" s="119"/>
      <c r="G22" s="93"/>
    </row>
    <row r="23" spans="1:7">
      <c r="G23" s="93"/>
    </row>
    <row r="24" spans="1:7" ht="15">
      <c r="A24" t="s">
        <v>345</v>
      </c>
      <c r="G24" s="93"/>
    </row>
    <row r="25" spans="1:7" ht="15">
      <c r="A25"/>
      <c r="G25" s="93"/>
    </row>
    <row r="26" spans="1:7" ht="14.25">
      <c r="A26" s="283" t="s">
        <v>326</v>
      </c>
      <c r="B26" s="283"/>
      <c r="C26" s="283"/>
      <c r="D26" s="283"/>
      <c r="E26" s="283"/>
      <c r="F26" s="283"/>
      <c r="G26" s="93"/>
    </row>
    <row r="27" spans="1:7" ht="15" thickBot="1">
      <c r="A27" s="86"/>
      <c r="B27" s="86"/>
      <c r="C27" s="86"/>
      <c r="D27" s="86"/>
      <c r="E27" s="86"/>
      <c r="F27" s="86"/>
      <c r="G27" s="93"/>
    </row>
    <row r="28" spans="1:7" ht="60" customHeight="1" thickBot="1">
      <c r="A28" s="212" t="s">
        <v>169</v>
      </c>
      <c r="B28" s="213" t="s">
        <v>170</v>
      </c>
      <c r="C28" s="213" t="s">
        <v>171</v>
      </c>
      <c r="D28" s="214" t="s">
        <v>172</v>
      </c>
      <c r="E28" s="213" t="s">
        <v>173</v>
      </c>
      <c r="F28" s="215" t="s">
        <v>174</v>
      </c>
      <c r="G28" s="93"/>
    </row>
    <row r="29" spans="1:7">
      <c r="A29" s="98" t="s">
        <v>327</v>
      </c>
      <c r="B29" s="99">
        <v>4.99466667</v>
      </c>
      <c r="C29" s="100" t="s">
        <v>328</v>
      </c>
      <c r="D29" s="101">
        <v>30</v>
      </c>
      <c r="E29" s="102">
        <v>149.84</v>
      </c>
      <c r="F29" s="103"/>
      <c r="G29" s="93"/>
    </row>
    <row r="30" spans="1:7">
      <c r="A30" s="98" t="s">
        <v>329</v>
      </c>
      <c r="B30" s="99">
        <v>30.681999999999999</v>
      </c>
      <c r="C30" s="100" t="s">
        <v>328</v>
      </c>
      <c r="D30" s="101">
        <v>30</v>
      </c>
      <c r="E30" s="102">
        <v>920.46</v>
      </c>
      <c r="F30" s="103"/>
      <c r="G30" s="93"/>
    </row>
    <row r="31" spans="1:7">
      <c r="A31" s="98" t="s">
        <v>330</v>
      </c>
      <c r="B31" s="99">
        <v>14984.16</v>
      </c>
      <c r="C31" s="100" t="s">
        <v>331</v>
      </c>
      <c r="D31" s="101">
        <v>1</v>
      </c>
      <c r="E31" s="102">
        <v>14984.16</v>
      </c>
      <c r="F31" s="103"/>
      <c r="G31" s="93"/>
    </row>
    <row r="32" spans="1:7" ht="22.5">
      <c r="A32" s="98" t="s">
        <v>332</v>
      </c>
      <c r="B32" s="99">
        <v>713.53</v>
      </c>
      <c r="C32" s="100" t="s">
        <v>336</v>
      </c>
      <c r="D32" s="101">
        <v>1</v>
      </c>
      <c r="E32" s="102">
        <v>713.53</v>
      </c>
      <c r="F32" s="103"/>
      <c r="G32" s="93"/>
    </row>
    <row r="33" spans="1:7">
      <c r="A33" s="98" t="s">
        <v>333</v>
      </c>
      <c r="B33" s="99">
        <v>4281.1899999999996</v>
      </c>
      <c r="C33" s="100" t="s">
        <v>177</v>
      </c>
      <c r="D33" s="101">
        <v>1</v>
      </c>
      <c r="E33" s="102">
        <v>4281.1899999999996</v>
      </c>
      <c r="F33" s="103"/>
      <c r="G33" s="93"/>
    </row>
    <row r="34" spans="1:7" ht="22.5">
      <c r="A34" s="98" t="s">
        <v>334</v>
      </c>
      <c r="B34" s="99">
        <v>1049.8900000000001</v>
      </c>
      <c r="C34" s="100" t="s">
        <v>336</v>
      </c>
      <c r="D34" s="101">
        <v>1</v>
      </c>
      <c r="E34" s="102">
        <v>1049.8900000000001</v>
      </c>
      <c r="F34" s="103"/>
      <c r="G34" s="93"/>
    </row>
    <row r="35" spans="1:7">
      <c r="G35" s="93"/>
    </row>
    <row r="36" spans="1:7" ht="22.5">
      <c r="C36" s="108" t="s">
        <v>109</v>
      </c>
      <c r="E36" s="216">
        <f>SUM(E29:E35)</f>
        <v>22099.069999999996</v>
      </c>
      <c r="F36" s="217" t="s">
        <v>335</v>
      </c>
      <c r="G36" s="93"/>
    </row>
    <row r="37" spans="1:7">
      <c r="G37" s="93"/>
    </row>
    <row r="38" spans="1:7">
      <c r="G38" s="93"/>
    </row>
    <row r="39" spans="1:7">
      <c r="G39" s="93"/>
    </row>
    <row r="40" spans="1:7">
      <c r="G40" s="93"/>
    </row>
    <row r="41" spans="1:7">
      <c r="G41" s="93"/>
    </row>
    <row r="42" spans="1:7">
      <c r="G42" s="93"/>
    </row>
  </sheetData>
  <mergeCells count="9">
    <mergeCell ref="A26:F26"/>
    <mergeCell ref="A9:E9"/>
    <mergeCell ref="A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Samits</vt:lpstr>
      <vt:lpstr>Biznesa forums</vt:lpstr>
      <vt:lpstr>TMM</vt:lpstr>
      <vt:lpstr>Nacionālie koordinatori</vt:lpstr>
      <vt:lpstr>Domnīcas</vt:lpstr>
      <vt:lpstr>25 gadi</vt:lpstr>
      <vt:lpstr>'25 gadi'!Print_Area</vt:lpstr>
      <vt:lpstr>Samits!Print_Area</vt:lpstr>
      <vt:lpstr>TMM!Print_Area</vt:lpstr>
    </vt:vector>
  </TitlesOfParts>
  <Company>MFA Latvia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Darta Brikaine</dc:creator>
  <cp:lastModifiedBy>Vita Nagle</cp:lastModifiedBy>
  <cp:lastPrinted>2016-01-08T15:26:45Z</cp:lastPrinted>
  <dcterms:created xsi:type="dcterms:W3CDTF">2016-01-06T13:25:31Z</dcterms:created>
  <dcterms:modified xsi:type="dcterms:W3CDTF">2016-12-21T14:31:53Z</dcterms:modified>
</cp:coreProperties>
</file>