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gita.rubene\AppData\Local\Microsoft\Windows\INetCache\Content.Outlook\5EKVH5UE\"/>
    </mc:Choice>
  </mc:AlternateContent>
  <bookViews>
    <workbookView xWindow="0" yWindow="0" windowWidth="19200" windowHeight="9495"/>
  </bookViews>
  <sheets>
    <sheet name="kopsav" sheetId="1" r:id="rId1"/>
  </sheets>
  <calcPr calcId="162913"/>
</workbook>
</file>

<file path=xl/calcChain.xml><?xml version="1.0" encoding="utf-8"?>
<calcChain xmlns="http://schemas.openxmlformats.org/spreadsheetml/2006/main">
  <c r="P53" i="1" l="1"/>
  <c r="M53" i="1"/>
  <c r="L59" i="1" l="1"/>
  <c r="L60" i="1"/>
  <c r="V60" i="1"/>
  <c r="U60" i="1"/>
  <c r="Q60" i="1"/>
  <c r="O60" i="1"/>
  <c r="P59" i="1"/>
  <c r="M60" i="1"/>
  <c r="M59" i="1"/>
  <c r="K60" i="1"/>
  <c r="R53" i="1"/>
  <c r="Y10" i="1"/>
  <c r="Y13" i="1"/>
  <c r="Y16" i="1"/>
  <c r="Y33" i="1"/>
  <c r="Y49" i="1"/>
  <c r="Y53" i="1"/>
  <c r="Y54" i="1"/>
  <c r="Y12" i="1"/>
  <c r="W16" i="1"/>
  <c r="W10" i="1"/>
  <c r="W13" i="1"/>
  <c r="W54" i="1"/>
  <c r="W19" i="1"/>
  <c r="W22" i="1"/>
  <c r="W47" i="1"/>
  <c r="W48" i="1"/>
  <c r="W49" i="1"/>
  <c r="W50" i="1"/>
  <c r="W51" i="1"/>
  <c r="W52" i="1"/>
  <c r="W53" i="1"/>
  <c r="U55" i="1"/>
  <c r="W55" i="1" s="1"/>
  <c r="U56" i="1"/>
  <c r="W56" i="1" s="1"/>
  <c r="M57" i="1"/>
  <c r="R47" i="1"/>
  <c r="R48" i="1"/>
  <c r="R49" i="1"/>
  <c r="R50" i="1"/>
  <c r="R51" i="1"/>
  <c r="R52" i="1"/>
  <c r="R55" i="1"/>
  <c r="R56" i="1"/>
  <c r="R19" i="1"/>
  <c r="R22" i="1"/>
  <c r="O46" i="1"/>
  <c r="U46" i="1" s="1"/>
  <c r="O12" i="1"/>
  <c r="R12" i="1" s="1"/>
  <c r="O14" i="1"/>
  <c r="R14" i="1" s="1"/>
  <c r="O15" i="1"/>
  <c r="R15" i="1" s="1"/>
  <c r="O17" i="1"/>
  <c r="R17" i="1" s="1"/>
  <c r="O18" i="1"/>
  <c r="R18" i="1" s="1"/>
  <c r="R20" i="1"/>
  <c r="O21" i="1"/>
  <c r="R21" i="1" s="1"/>
  <c r="O24" i="1"/>
  <c r="R24" i="1" s="1"/>
  <c r="O25" i="1"/>
  <c r="R25" i="1" s="1"/>
  <c r="O26" i="1"/>
  <c r="U26" i="1" s="1"/>
  <c r="O28" i="1"/>
  <c r="R28" i="1" s="1"/>
  <c r="O29" i="1"/>
  <c r="R29" i="1" s="1"/>
  <c r="O30" i="1"/>
  <c r="U30" i="1" s="1"/>
  <c r="O31" i="1"/>
  <c r="R31" i="1" s="1"/>
  <c r="O32" i="1"/>
  <c r="R32" i="1" s="1"/>
  <c r="O34" i="1"/>
  <c r="R34" i="1" s="1"/>
  <c r="O35" i="1"/>
  <c r="U35" i="1" s="1"/>
  <c r="O36" i="1"/>
  <c r="R36" i="1" s="1"/>
  <c r="O37" i="1"/>
  <c r="R37" i="1" s="1"/>
  <c r="O38" i="1"/>
  <c r="O39" i="1"/>
  <c r="U39" i="1" s="1"/>
  <c r="O40" i="1"/>
  <c r="R40" i="1" s="1"/>
  <c r="O41" i="1"/>
  <c r="R41" i="1" s="1"/>
  <c r="O42" i="1"/>
  <c r="R42" i="1" s="1"/>
  <c r="O43" i="1"/>
  <c r="U43" i="1" s="1"/>
  <c r="O44" i="1"/>
  <c r="R44" i="1" s="1"/>
  <c r="O45" i="1"/>
  <c r="R45" i="1" s="1"/>
  <c r="O9" i="1"/>
  <c r="U9" i="1" s="1"/>
  <c r="P57" i="1"/>
  <c r="Q33" i="1"/>
  <c r="Q11" i="1"/>
  <c r="W60" i="1" l="1"/>
  <c r="P60" i="1"/>
  <c r="R60" i="1"/>
  <c r="Q57" i="1"/>
  <c r="R39" i="1"/>
  <c r="R46" i="1"/>
  <c r="U29" i="1"/>
  <c r="Y29" i="1" s="1"/>
  <c r="U17" i="1"/>
  <c r="W17" i="1" s="1"/>
  <c r="Q59" i="1"/>
  <c r="U25" i="1"/>
  <c r="Y25" i="1" s="1"/>
  <c r="W43" i="1"/>
  <c r="Y43" i="1"/>
  <c r="W39" i="1"/>
  <c r="Y39" i="1"/>
  <c r="W35" i="1"/>
  <c r="Y35" i="1"/>
  <c r="Y30" i="1"/>
  <c r="Y26" i="1"/>
  <c r="Y9" i="1"/>
  <c r="W9" i="1"/>
  <c r="Y38" i="1"/>
  <c r="Y31" i="1"/>
  <c r="U42" i="1"/>
  <c r="U34" i="1"/>
  <c r="U21" i="1"/>
  <c r="R9" i="1"/>
  <c r="R38" i="1"/>
  <c r="R30" i="1"/>
  <c r="U45" i="1"/>
  <c r="U41" i="1"/>
  <c r="U37" i="1"/>
  <c r="U32" i="1"/>
  <c r="U28" i="1"/>
  <c r="U24" i="1"/>
  <c r="U15" i="1"/>
  <c r="Y56" i="1"/>
  <c r="Y52" i="1"/>
  <c r="Y48" i="1"/>
  <c r="R43" i="1"/>
  <c r="R35" i="1"/>
  <c r="U44" i="1"/>
  <c r="U40" i="1"/>
  <c r="U36" i="1"/>
  <c r="U14" i="1"/>
  <c r="Y55" i="1"/>
  <c r="Y51" i="1"/>
  <c r="Y47" i="1"/>
  <c r="Y19" i="1"/>
  <c r="R26" i="1"/>
  <c r="U18" i="1"/>
  <c r="Y50" i="1"/>
  <c r="Y46" i="1"/>
  <c r="Y22" i="1"/>
  <c r="G10" i="1"/>
  <c r="H10" i="1" s="1"/>
  <c r="I10" i="1" s="1"/>
  <c r="G11" i="1"/>
  <c r="H11" i="1" s="1"/>
  <c r="I11" i="1" s="1"/>
  <c r="K11" i="1" s="1"/>
  <c r="H13" i="1"/>
  <c r="I13" i="1" s="1"/>
  <c r="K13" i="1" s="1"/>
  <c r="H16" i="1"/>
  <c r="I16" i="1" s="1"/>
  <c r="K16" i="1" s="1"/>
  <c r="V24" i="1"/>
  <c r="V25" i="1"/>
  <c r="V26" i="1"/>
  <c r="W26" i="1" s="1"/>
  <c r="V28" i="1"/>
  <c r="V29" i="1"/>
  <c r="V30" i="1"/>
  <c r="W30" i="1" s="1"/>
  <c r="V31" i="1"/>
  <c r="W31" i="1" s="1"/>
  <c r="H33" i="1"/>
  <c r="I33" i="1" s="1"/>
  <c r="K33" i="1" s="1"/>
  <c r="V33" i="1"/>
  <c r="W33" i="1" s="1"/>
  <c r="V34" i="1"/>
  <c r="V38" i="1"/>
  <c r="W38" i="1" s="1"/>
  <c r="V46" i="1"/>
  <c r="W46" i="1" s="1"/>
  <c r="H54" i="1"/>
  <c r="I54" i="1" s="1"/>
  <c r="K54" i="1" s="1"/>
  <c r="J57" i="1"/>
  <c r="W29" i="1" l="1"/>
  <c r="W25" i="1"/>
  <c r="V59" i="1"/>
  <c r="Y60" i="1"/>
  <c r="Y17" i="1"/>
  <c r="O16" i="1"/>
  <c r="R16" i="1" s="1"/>
  <c r="O33" i="1"/>
  <c r="R33" i="1" s="1"/>
  <c r="W14" i="1"/>
  <c r="Y14" i="1"/>
  <c r="W44" i="1"/>
  <c r="Y44" i="1"/>
  <c r="W20" i="1"/>
  <c r="Y20" i="1"/>
  <c r="W37" i="1"/>
  <c r="Y37" i="1"/>
  <c r="O54" i="1"/>
  <c r="W36" i="1"/>
  <c r="Y36" i="1"/>
  <c r="W28" i="1"/>
  <c r="Y28" i="1"/>
  <c r="W45" i="1"/>
  <c r="Y45" i="1"/>
  <c r="V57" i="1"/>
  <c r="W12" i="1"/>
  <c r="W40" i="1"/>
  <c r="Y40" i="1"/>
  <c r="W15" i="1"/>
  <c r="Y15" i="1"/>
  <c r="W32" i="1"/>
  <c r="Y32" i="1"/>
  <c r="W34" i="1"/>
  <c r="Y34" i="1"/>
  <c r="O11" i="1"/>
  <c r="W42" i="1"/>
  <c r="Y42" i="1"/>
  <c r="O13" i="1"/>
  <c r="R13" i="1" s="1"/>
  <c r="W18" i="1"/>
  <c r="Y18" i="1"/>
  <c r="W24" i="1"/>
  <c r="Y24" i="1"/>
  <c r="W41" i="1"/>
  <c r="Y41" i="1"/>
  <c r="W21" i="1"/>
  <c r="Y21" i="1"/>
  <c r="K10" i="1"/>
  <c r="K59" i="1" s="1"/>
  <c r="I57" i="1"/>
  <c r="R54" i="1" l="1"/>
  <c r="O10" i="1"/>
  <c r="O59" i="1" s="1"/>
  <c r="R11" i="1"/>
  <c r="U11" i="1"/>
  <c r="U59" i="1" s="1"/>
  <c r="K57" i="1"/>
  <c r="R10" i="1" l="1"/>
  <c r="R57" i="1" s="1"/>
  <c r="O57" i="1"/>
  <c r="W11" i="1"/>
  <c r="Y11" i="1"/>
  <c r="U57" i="1"/>
  <c r="R59" i="1" l="1"/>
  <c r="Y57" i="1"/>
  <c r="Y59" i="1"/>
  <c r="W57" i="1"/>
  <c r="W59" i="1"/>
</calcChain>
</file>

<file path=xl/sharedStrings.xml><?xml version="1.0" encoding="utf-8"?>
<sst xmlns="http://schemas.openxmlformats.org/spreadsheetml/2006/main" count="112" uniqueCount="102">
  <si>
    <t xml:space="preserve">*programmas pozīcijas un izdevumi var mainīties atkarībā no EK atbalstāmajām izdevumu pozīcijām, epidemioloģiskās situācijas Latvijā, kā arī citiem apstākļiem, kuri ziņojuma izskatīšanas brīdī nav paredzami;
** saskaņā ar Eiropas Komisijas 2016. gada 29. janvāra dotāciju lēmumu SANTE/2016/LV/SI2.726019, un kas apstiprina nacionālās programmas un asociēto finansējumu
*** kompensācija dzīvnieku īpašniekiem tiek izmaksāta saskaņā ar Ministru kabineta 2005. gada 15. marta noteikumiem Nr.177 
"Kārtība, kādā piešķir un dzīvnieku īpašnieks saņem kompensāciju par zaudējumiem, kas radušies valsts uzraudzībā esošās dzīvnieku infekcijas slimības vai epizootijas uzliesmojuma laikā";                                                                      </t>
  </si>
  <si>
    <t>KOPĀ:</t>
  </si>
  <si>
    <t>18 000,00***</t>
  </si>
  <si>
    <t>42. Kompensācija dzīvnieku īpašniekiem par infekcijas slimības skarto dzīvnieku nogalināšanu un iznīcināšanu</t>
  </si>
  <si>
    <t>Finansējums 2014.gadā iegādāto 14 automašīnu uzturēšanai ir piešķirts PVD pamatbudžetā</t>
  </si>
  <si>
    <t xml:space="preserve">41. Transportlīdzekļu uzturēšanas izdevumi </t>
  </si>
  <si>
    <t>40. Netiešie izdevumi (75EUR mēnesī) - kanc.pr., saimn.preces, sakaru pakalp.u.c. no programmas līdzekļiem finansējamo amata vietu uzturēšanai</t>
  </si>
  <si>
    <t>Pozīcija nepieciešama sakarā ar ĀCM skartās teritorijas paplašināšanos un attiecīgi tur veicamajiem uzraudzības, apkarošanas un kontroles pasākumiem.</t>
  </si>
  <si>
    <t>39. Laboratorijas ekspertu virsstundu darbs operatīvai testēšanas rezultātu nodrošināšanai</t>
  </si>
  <si>
    <t>38.Laboratoriskie izmeklējumi (ĀCM vīrusa antivielu noteikšana -Imūnblotēšanas tests)</t>
  </si>
  <si>
    <t>37.Laboratoriskie izmeklējumi (ĀCM vīrusa antivielu noteikšana - Imūnperoksidāzes tests)</t>
  </si>
  <si>
    <t>36.Āfrikas cūku mēra vīrusa izolātu nosūtīšana uz Eiropas Savienības references laboratoriju</t>
  </si>
  <si>
    <t xml:space="preserve">35. Vīrusa specifiskā ģenētiskā materiāla genoma sekvenēšana </t>
  </si>
  <si>
    <t>34. Laboratoriskie izmeklējumi (ĀCM vīrusa specifiskais ģenētiskais materiāls - PĶR)</t>
  </si>
  <si>
    <t>Visas laboratorisko izmeklējumu pozīcijas palielinās sakarā ar ĀCM izplatību jaunās teritorijās, kā rezultātā palielinās izmeklējamo dzīvnieku, medījumu un līķu apjoms.</t>
  </si>
  <si>
    <t>33. Laboratoriskie izmeklējumi (ĀCM vīrusa antivielu noteikšana - ELISA)</t>
  </si>
  <si>
    <t>Šajā pozīcijā komandējumi saistīti ar nepieciešamību nodrošināt visus uzraudzības pasākumus Dienvidlatgales un Ziemeļlatgales pārvalžu teritorijās. Sakarā ar ļoti lielu uzraudzības objektu (cūku novietņu) īpatsvaru, lai īstenotu biodrošības pārbaudes noteiktajā apjomā, ir jānodrošina papildu inspektoru resurss. Tāpēc inspektori no citām PVD pārvaldēm tiek norīkoti komandējumā. Šāda inspektoru piesaistīšana no citām PVD struktūrvienībām tiek paredzēta un īstenota atkarībā no veicamo uzraudzības /apkarošanas pasākumu apjoma un var tikt realizēta jebkturā PVD uzraudzības teritorijā pēc nepieciešamības.</t>
  </si>
  <si>
    <t>31. Teritorijas noma Hurikan, elektroenerģija</t>
  </si>
  <si>
    <t>30. Ar ĀCM saistīto ārvalstu komandējumu izdevumu apmaksa (t.sk.dalības maksa apmācībās)</t>
  </si>
  <si>
    <t>29. Finansējums Baltijas valstu un Polijas veterināro dienestu ĀCM ekspertu semināra un ĀCM uzraudzības rezultātu analīzes darba sanāksmju nodrošināšanai  (t.sk.vieslektoru, ĀCM ekspertu pieaicināšana)</t>
  </si>
  <si>
    <t>28. Konteineri (saskaņā ar līgumu nepieciešamības gadījumā)</t>
  </si>
  <si>
    <t>27. Brīdinājuma zīmes</t>
  </si>
  <si>
    <t>26. Hurikan rezerves daļas un tehniskā apkalpošana</t>
  </si>
  <si>
    <t>25. Konfiscēto pārtikas produktu šķirotāji kontroles punktos (pirms iznīcināšanas)</t>
  </si>
  <si>
    <t>24. Konteineru satura nogādāšana līdz Hurikan</t>
  </si>
  <si>
    <t>23. Hurikan apkalpojošais personāls (5 strādājošie x vidēji 753 EUR mēnesī x 1,2359 (DD VSAOI))</t>
  </si>
  <si>
    <t>Pozīcija nepieciešama sakarā ar inficēto (nomedīto) un beigto meža cūku skaita palielināšanos, ĀCM izplatoties arvien jaunās teritorijās. Tādējādi pieaug arī sadedzināmo blakusproduktu apjoms.</t>
  </si>
  <si>
    <t>22. Degviela Hurikan darbības nodrošināšanai</t>
  </si>
  <si>
    <t>21. Vakutaineri ar stabilizatoru</t>
  </si>
  <si>
    <t>20. Trauciņi audu paraugu noņemšanai</t>
  </si>
  <si>
    <t>19. Aizsargapģērbs (kombinezoni, cimdi, gāzmaskas, zābaki) un inventārs (piltuves, mērglāzes, aukstumsomas, mērlīdzekļi u.c.)</t>
  </si>
  <si>
    <t>Pozīcija nepieciešama sakarā ar ĀCM skartās teritorijas paplašināšanos un attiecīgi tur veicamajiem uzraudzības, apkarošanas un kontroles pasākumiem. Dezinfekcijas līdzekļi tiek lietoti katras pārbaudes laikā, kā arī mājas cūku novietnēs ĀCM apkarošanas pasākumu ietvaros novietnes, aprīkojuma u.c. virsmu dezinfekcijai. Ņemot vērā epidemioloģiskos datus par ĀCM izplatības tendencēm, ir konstatēts, ka katru gadu pieaug saslimušo un mirušo dzīvnieku skaits. Līdz ar to nav pamata izdarīt secinājumu, ka slimībai ir tendences samazināties.</t>
  </si>
  <si>
    <t xml:space="preserve">18. Dezinfekcijas līdzekļi </t>
  </si>
  <si>
    <t>17. Palīgpersonāls ĀCM apkarošanas pasākumu organizēšanai (5 personas)</t>
  </si>
  <si>
    <t>16.3. Asins paraugu noņemšana</t>
  </si>
  <si>
    <t>16.2. Audu paraugu noņemšana</t>
  </si>
  <si>
    <t>16.1. Veterinārārsta vizīte, t.sk., dokumentu aizpildīšana, transporta izmaksas, biodrošības pasākumu ievērošana (vienas vizītes izmaksas)</t>
  </si>
  <si>
    <t>Pozīcija paredzēta gadījumiem, kad  dzīvnieku (cūku) īpašnieks/turētājs ziņojis veterinārārstam par cūku saslimšanu jeb aizdomām uz ĀCM. Šādos gadījumos veterinārārsts  ierodas novietnē, veic attiecīgās darbības. Asins paraugus noņem dzīviem dzīvniekiem, bet audu paraugus - mirušiem dzīvniekiem, ja tādi ir. Izplatoties ĀCM meža cūku populācijā, skartajās teritorijās palielinās risks saslimt  arī mājas cūkām.</t>
  </si>
  <si>
    <t>15.3. Asins parauga noņemšana vienam dzīvniekam</t>
  </si>
  <si>
    <t>15.2. Dzīvnieka klīniskā izmeklēšana (viena dzīvnieka izmeklēšana)</t>
  </si>
  <si>
    <t>15.1.Veterinārārsta vizīte, t.sk., dokumentu aizpildīšana, transporta izmaksas, biodrošības pasākumu ievērošana (vienas vizītes izmaksas)</t>
  </si>
  <si>
    <t>Lai nodrošinātu cūku un cūkgaļas produkcijas apriti/izvešanu no ierobežojumu zonām, jāīsteno regulāri uzraudzības pasākumi - jāveic cūku klīniskā un laboratoriskā izmeklēšana uz ĀCM. Turklāt tas jānodrošina ne retāk kā 2 reizes gadā cūku novietnēs, kuras cūkas/produktus realizē pastāvīgi vai pirms katras plānotās cūku/produkcijas izvešanas reizes, ja tas notiek neregulāri. Šīs funkcijas īstenošanai PVD iesaista pilnvarotos praktizējošos veterinārārstus, jo praktizējošiem veterinārārstiem ir lielāka pieredze dzīvnieku klīniskajā izmeklēšanā un paraugu noņemšanā.</t>
  </si>
  <si>
    <t>15. Samaksa veterinārārstiem par darbībām cūku novietnēs tirdzniecības nodrošināšanai (dzīviem dzīvniekiem):</t>
  </si>
  <si>
    <t>14. Atlīdzība medniekiem par nomedītu sieviešu kārtas mežacūku</t>
  </si>
  <si>
    <t>13. Atlīdzība (kompensācija) medniekiem par izņemto mežacūkas liemeni (ĀCM pozitīva rezultāta gadījumā)</t>
  </si>
  <si>
    <t>12. Plombas mežacūku liemeņu marķēšanai</t>
  </si>
  <si>
    <t>11. Samaksa medniekiem par paraugu noņemšanu nomedītām mežacūkām</t>
  </si>
  <si>
    <t>Sakarā ar iznīcināšanas veida un uzņēmuma maiņu ir sadārdzinājies pakalpojums. No 08.03.2016. konfiscēto pārtikas produktu iznīcināšanu nodrošina SIA "Entalpija".</t>
  </si>
  <si>
    <t>10. Samaksa pašvaldībām par mežacūku līķu savākšanu un nogādāšanu uz konteineru</t>
  </si>
  <si>
    <t>Līdz 2016. gada 1. janvārim mežacūku līķu savākšanu un aprakšanu organizēja PVD teritoriālās struktūrvienības. Ņemot vērā noslēgto vienošanos starp PVD un pašvaldībām, šo pasākumu  pašvaldības sāka realizēt 2016. gada sākumā. Saskaņā ar noslēgto vienošanos, meža cūku līķu aprakšanu vai nogādāšanu līdz PVD izvietotajam konteineram organizē vietējā pašvaldība, par šo darbu saņemot samaksu. Izmaksu pozīcijas palielinājums tiek pamatots ar to, ka meža cūkām 2015. gada laikā tika reģistrēti 1 048 ĀCM saslimšanas gadījumi  (saslimšana ar ĀCM tika laboratoriski apstiprināta 626 mirušām mežacūkām). Līdz ar to, ka ĀCM riska zona paplašinās, mirušo mežacūku skaits varētu būt arī lielāks nekā sākotnēji tika plānots.</t>
  </si>
  <si>
    <t>9.Samaksa pašvaldībām par mežacūku līķu savākšanu un aprakšanu</t>
  </si>
  <si>
    <t>ĀCM turpina izplatīties meža cūku populācijā arvien jaunās administratīvās teritorijās. Līdz ar to, paplašinās arī uzraudzības/kontroles teritorija, ietverot jaunas pārbaudāmās cūku novietnes un meža cūkas. I, II un III ierobežojumu zonā jānodrošina katras cūku novietnes biodrošības pārbaude 2 reizes gadā, bet attiecībā uz meža cūkām - jānodrošina katras nomedītās meža cūkas laboratoriskā izmeklēšana un, konstatējot slimu meža cūku, PVD inspektoram tā jāizņem. Konstatējot saslimšanu kādā no mājas cūku novietnēm, PVD jāpilda vēl papildus kontroles un apkarošanas pasākumi 3 un 10 km rādiusā ap skarto novietni.</t>
  </si>
  <si>
    <t xml:space="preserve">7. Informatīvie materiāli </t>
  </si>
  <si>
    <t xml:space="preserve">6. Aprīkojums dezinfekcijas veikšanai </t>
  </si>
  <si>
    <t>Iekļauts papildu finansējums nelaimes gadījumu apdrošināšanai.</t>
  </si>
  <si>
    <t>5. Veselības un nelaimes gadījumu apdrošināšana</t>
  </si>
  <si>
    <t>3. Piemaksu piešķiršana strādājošajiem TSV un KP ar inspektora pilnvarojumu (26.3.saime, IIIA, IV, V līmenis)</t>
  </si>
  <si>
    <t>Atalgojuma aprēķins - 760 EUR x 1.22 (~22% piemaksa atbilstoši pārējo inspektoru piemaksas aprēķinam) x 12 mēn. x 20 inspektori x 1.2359 (darba devēja VSAOI) = 275 022.36 EUR</t>
  </si>
  <si>
    <t>2. Atlīdzība 20 amatu vietām</t>
  </si>
  <si>
    <t>1. Konfiscēto pārtikas produktu iznīcināšana (dedzināšana)</t>
  </si>
  <si>
    <t>PVD</t>
  </si>
  <si>
    <t>kopā par visām darbībām</t>
  </si>
  <si>
    <t>vienas darbības cena</t>
  </si>
  <si>
    <t>kopā par visiem izmeklē-jumiem</t>
  </si>
  <si>
    <t>viena izmeklē-juma cena</t>
  </si>
  <si>
    <t>citas darbības</t>
  </si>
  <si>
    <t>Komentārs</t>
  </si>
  <si>
    <t>Piešķirts 2016.g. (ar FM rīk.un iekšējām pārdalēm)****</t>
  </si>
  <si>
    <t xml:space="preserve">ES līdzfinansē-jums** </t>
  </si>
  <si>
    <r>
      <rPr>
        <b/>
        <sz val="10"/>
        <rFont val="Times New Roman"/>
        <family val="1"/>
        <charset val="186"/>
      </rPr>
      <t>Iepriekš plānotais</t>
    </r>
    <r>
      <rPr>
        <sz val="10"/>
        <rFont val="Times New Roman"/>
        <family val="1"/>
        <charset val="186"/>
      </rPr>
      <t xml:space="preserve"> programmas kopīgais finansējums (EUR)</t>
    </r>
  </si>
  <si>
    <t>Budžeta apakšprogrammas</t>
  </si>
  <si>
    <t>Finansējums (EUR)</t>
  </si>
  <si>
    <t>Skaits</t>
  </si>
  <si>
    <t>Programmā iekļautās darbības</t>
  </si>
  <si>
    <t xml:space="preserve">Āfrikas cūku mēra uzraudzības un apkarošanas programmas finansējums 2017. - 2019. gadam* </t>
  </si>
  <si>
    <t>t.sk.</t>
  </si>
  <si>
    <t>8. Degvielas izdevumi saistībā ar paraugu noņemšanu mežacūkām un novietņu pārbaudēm</t>
  </si>
  <si>
    <t>16. Samaksa veterinārārstiem par darbībām cūku novietnēs (skartajos punktos un aizdomu gadījumos - nedzīviem dzīvniekiem):</t>
  </si>
  <si>
    <t>32. Iekšzemes komandējumu izmaksas (dienas nauda un naktsmītne) (6 inspektori * 100 dienas*41 EUR (6 EUR dienas nauda, 35 EUR viesnīca 1 cilvēkam))</t>
  </si>
  <si>
    <t>Kopā nepieciešamais finansējums</t>
  </si>
  <si>
    <t>Programmas saskaņotā bāze (piešķirta)</t>
  </si>
  <si>
    <t xml:space="preserve">Ar MK izskatīto informatīvo ziņojumu piešķirtais finansējums </t>
  </si>
  <si>
    <t>2017.gads</t>
  </si>
  <si>
    <t>2016.gads</t>
  </si>
  <si>
    <t>2018.gads</t>
  </si>
  <si>
    <t>2019.gads</t>
  </si>
  <si>
    <t>Kopā nepieciešamais finansējums (bāzes finansējums nav piešķirts)</t>
  </si>
  <si>
    <r>
      <t>Programmas bāze (</t>
    </r>
    <r>
      <rPr>
        <b/>
        <sz val="10"/>
        <rFont val="Times New Roman"/>
        <family val="1"/>
        <charset val="186"/>
      </rPr>
      <t>koriģēta)</t>
    </r>
  </si>
  <si>
    <t>Papildus nepieciešamais finansējums</t>
  </si>
  <si>
    <t>ZI BIOR</t>
  </si>
  <si>
    <t>paraugu skaits</t>
  </si>
  <si>
    <t>izmeklē-jumu skaits</t>
  </si>
  <si>
    <t xml:space="preserve">**** 2016. gadā kopš gada sākuma Āfrikas cūku mērim papildus iedalīti 2 105 789 EUR, no tiem:
- 300 000 EUR iekšēji pārdalīts no Klasiskā cūku mēra programmas;
- 205 789 EUR iekšēji pārdalīts no 2 programmām - 157 862 EUR no Baltkrievijas programmas un 47 927 EUR no Bišu veselības programmas. 
- 1 600 000 EUR (sieviešu kārtas mežacūku medīšana)– papildus finansējums no Finanšu ministrijas ar 2016. gada 17. marta rīkojumu Nr.132
</t>
  </si>
  <si>
    <t xml:space="preserve">Pozīcija nepieciešama sakarā ar ĀCM skartās teritorijas paplašināšanos un attiecīgi tur veicamajiem uzraudzības, apkarošanas un kontroles pasākumiem. </t>
  </si>
  <si>
    <t>Pozīcija nepieciešama sakarā ar inficēto (nomedīto) un beigto meža cūku skaita palielināšanos, ĀCM izplatoties arvien jaunās teritorijās. Tādējādi pieaug arī nepieciešamo konteineru skaits, kurus izvieto skartajās pašvaldību teritorjās. Konteineros ievieto meža cūku līķus un no medniekiem izņemto inficēto meža cūku liemeņus. Konteineru saturs tiek iznīcināts iekārtā Hurikan.</t>
  </si>
  <si>
    <t>Pastāvot un izplatoties ĀCM visās Baltijas valstīs un Polijā, notiek regulāra sadarbība starp šo valstu veterinārajiem dienestiem, laboratorijām, pētniekiem. Problēmas izpētē un risināšanā iesaistīta arī Eiropas Komisija un citu ES dalībvalstu, piemēram, Vācijas zinātniekie institūti, ar tajās strādājošajiem ekspertiem, kā arī EFSA eksperti.  Sanāksmes un semināri tiek organizēti arī Latvijā.</t>
  </si>
  <si>
    <t>Skatīt 29.punkta komentāru. Pasākumi tiek organizēti arī citās valstīs, kur ir jānodrošina Latvijas ekspertu dalība šajās sanāksmes, semināros. ĀCM apkarošana ir viena no Eiropas Savienības prioritātēm un attiecīgi tiek strādāts gan pie zinātniskās izpētes, gan praktiskajiem slimības apkarošanas aspektiem.</t>
  </si>
  <si>
    <t>Pielikums</t>
  </si>
  <si>
    <r>
      <t xml:space="preserve">4. PVD virsstundu darbs </t>
    </r>
    <r>
      <rPr>
        <b/>
        <sz val="10"/>
        <rFont val="Times New Roman"/>
        <family val="1"/>
      </rPr>
      <t>vai</t>
    </r>
    <r>
      <rPr>
        <sz val="10"/>
        <rFont val="Times New Roman"/>
        <family val="1"/>
        <charset val="186"/>
      </rPr>
      <t xml:space="preserve"> piemaksa par pasākumu  koordinēšanas darbu </t>
    </r>
  </si>
  <si>
    <t>Mainījusies inspektora algas likme no 720 uz 760 EUR, kas ietekmē piemaksu aprēķinu.
Valsts kontroles ziņojumā tika norādīts, ka reālais inspektoru skaits, kas veic darbu un kuriem tiek maksātas piemaksas, ir 276. Ziņojumā tāpat tika norādīts izvērtēt un precizēt aprēķināto nepieciešamo finansējumu attiecīgi 276 PVD inspektoriem. Ar šo paskaidrojam, ka ĀCM programmas īstenošanu joprojām nodrošina 330 PVD inspektori, nevis 276 kā tika norādīts Valsts kontroles ziņojumā. ĀCM programmas pozīcijas nosaukums papildināts ar amatu līmeņiem, uz kuriem attiecināmas piemaksas.
330 ir inspektoru skaits (PVD teritoriālajās struktūrvienībās un robežkontroles punktos strādājošie ar inspektora pilnvarojumu - detalizētu amatu sadalījumu skatīt inf.ziņojumā), neieskaitot uz laiku piešķirtās 20 amatu vietas. Aprēķins: EUR 760,00 (vidējā darba samaksa inspektoriem) x 22% = EUR 167,20 x 330 inspektori x 12 mēneši = EUR 662 112,00 + sociālais nodoklis (23,59%) = EUR 818 304,22.</t>
  </si>
  <si>
    <t>Papildus nepieciešamais finansējuma apmērs piemaksām par virsstundu darbu un par pasākumu koordinēšanas darbu.
Virsstundu darba apjomu nav iespējams precīzi noteikt, jo tas ir atkarīgs no ĀCM epidemioloģiskās situācijas valstī, kā arī no tā, vai tiks pagarināts termiņš uz laiku piešķirtajām papildu amata vietām. Tādēļ virsstundu darba apmaksai nepieciešamā finansējuma plānošana tiek veikta, balstoties uz 2015.gada izpildes datiem (Kopējais nostrādāto virsstundu skaits 2015.gadā ĀCM ietvaros ir 9142 stundas, faktiskā izpilde saskaņā ar Valsts kases izdruku ir 88 387.27 EUR, vidējā faktiskā stundas likme 2015.gadā bija 88 387.27/9142/2 = 4.834 EUR) un palielinot par virsstundām izmaksāto finansējumu par aptuveni 2760 virsstundām, jo ĀCM ierobežojumu teritorija 2016. gadā būtiski ir paplašināta. Faktiskā stundas likme (4,834 EUR/h) ir atšķirīga no inspektoriem vidējās noteiktās stundas likmes (4.52 EUR/h), jo virsstundu darbā tika iesaistīti arī PVD teritoriālo struktūrvienību un robežkontroles punktu vadītāji un vietnieki, automobiļu vadītāji.
Par koordinēšanas darbu atbildīgajiem speciālistiem PVD centrālajā aparātā piemaksas regulāri tiek pārskatītas, jo mainās koordinēšanas darbā iesaistītās personas atkarībā no veicamajām aktivitātēm (piemēram, liela apjoma dokumentācijas sagatavošana iesniegšanai Eiropas Komisijā, līdzdalība kampaņveida pasākumos, virsuzraudzība teritoriālajās struktūrvienībās un robežkontroles punktos, EK ārpuskārtas auditi u.tml.). Koordinēšanas darbā iesaistītajiem PVD darbiniekiem tiek noteiktas piemaksas atbilstoši katra darbinieka ieguldījumam (2015.gadā ir bijuši iesaistīti vidēji 27 darbinieki mēnesī, vidēji uz vienu darbinieku aprēķināti 203.6918 EUR mēnesī, ar piemaksas apmēru 10%, 15% vai 20%). Provizoriski šīm piemaksām plānotais finansējums 5499.68 EUR/mēn. X 12 mēn. X 1,2359 (darba devēja VSAOI) =  81 564.63 EUR.
2018.un 2019.gadā (286 099.82 EUR): t.sk. 79 631.35 EUR piemaksām koordinēšanas darbā iesaistītajiem (198.8638 EUR/mēn.x27 darb.x 12 mēn.x 1.2359 (darba devēja VSAOI= 79 631.35 EUR); 206 468.47 EUR virsstundu darba apmaksai, t.i. vidēji 1 virsstunda nedēļā uz vienu inspektoru (56 ned. (56 virsstundas gadā) x 330 inspektori = 18 480 virsstundas x 4.52 EUR/h x 200% x 1.2359 (darba devēja VSAOI) = 206 468.47 EUR).</t>
  </si>
  <si>
    <t>Zemkopības ministra p. i.                                             Uldis Augulis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</si>
</sst>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1"/>
      <color theme="1"/>
      <name val="Times New Roman"/>
      <family val="1"/>
    </font>
    <font>
      <sz val="11"/>
      <color theme="1"/>
      <name val="Times New Roman"/>
      <family val="1"/>
      <charset val="186"/>
    </font>
    <font>
      <b/>
      <sz val="10"/>
      <color theme="1"/>
      <name val="Times New Roman"/>
      <family val="1"/>
      <charset val="186"/>
    </font>
    <font>
      <b/>
      <sz val="10"/>
      <name val="Times New Roman"/>
      <family val="1"/>
      <charset val="186"/>
    </font>
    <font>
      <b/>
      <sz val="11"/>
      <name val="Calibri"/>
      <family val="2"/>
      <charset val="186"/>
      <scheme val="minor"/>
    </font>
    <font>
      <sz val="11"/>
      <name val="Calibri"/>
      <family val="2"/>
      <charset val="186"/>
      <scheme val="minor"/>
    </font>
    <font>
      <sz val="10"/>
      <name val="Times New Roman"/>
      <family val="1"/>
      <charset val="186"/>
    </font>
    <font>
      <sz val="8"/>
      <name val="Times New Roman"/>
      <family val="1"/>
      <charset val="186"/>
    </font>
    <font>
      <sz val="10"/>
      <name val="Arial"/>
      <family val="2"/>
      <charset val="186"/>
    </font>
    <font>
      <sz val="10"/>
      <color theme="1"/>
      <name val="Times New Roman"/>
      <family val="1"/>
    </font>
    <font>
      <b/>
      <sz val="10"/>
      <name val="Times New Roman"/>
      <family val="1"/>
    </font>
    <font>
      <sz val="12"/>
      <color theme="1"/>
      <name val="Times New Roman"/>
      <family val="1"/>
      <charset val="186"/>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cellStyleXfs>
  <cellXfs count="119">
    <xf numFmtId="0" fontId="0" fillId="0" borderId="0" xfId="0"/>
    <xf numFmtId="0" fontId="0" fillId="0" borderId="0" xfId="0" applyAlignment="1">
      <alignment vertical="center"/>
    </xf>
    <xf numFmtId="0" fontId="2" fillId="0" borderId="0" xfId="0" applyFont="1" applyBorder="1" applyAlignment="1">
      <alignment vertical="center"/>
    </xf>
    <xf numFmtId="4" fontId="0" fillId="0" borderId="0" xfId="0" applyNumberFormat="1" applyFill="1" applyAlignment="1">
      <alignment horizontal="center" vertical="center"/>
    </xf>
    <xf numFmtId="4" fontId="0" fillId="0" borderId="0" xfId="0" applyNumberFormat="1" applyAlignment="1">
      <alignment horizontal="center" vertical="center"/>
    </xf>
    <xf numFmtId="4" fontId="0" fillId="0" borderId="0" xfId="0" applyNumberFormat="1" applyAlignment="1">
      <alignment vertical="center"/>
    </xf>
    <xf numFmtId="0" fontId="0" fillId="0" borderId="0" xfId="0" applyAlignment="1">
      <alignment vertical="center" wrapText="1"/>
    </xf>
    <xf numFmtId="4" fontId="0" fillId="0" borderId="0" xfId="0" applyNumberFormat="1" applyFill="1" applyBorder="1" applyAlignment="1">
      <alignment horizontal="center" vertical="center"/>
    </xf>
    <xf numFmtId="4" fontId="4" fillId="0" borderId="2" xfId="0" applyNumberFormat="1" applyFont="1" applyBorder="1" applyAlignment="1">
      <alignment vertical="center"/>
    </xf>
    <xf numFmtId="4" fontId="6" fillId="0" borderId="1" xfId="0" applyNumberFormat="1" applyFont="1" applyFill="1" applyBorder="1" applyAlignment="1">
      <alignment horizontal="center" vertical="center" wrapText="1"/>
    </xf>
    <xf numFmtId="4" fontId="8" fillId="0" borderId="4" xfId="0" applyNumberFormat="1" applyFont="1" applyBorder="1" applyAlignment="1">
      <alignment vertical="center" wrapText="1"/>
    </xf>
    <xf numFmtId="0" fontId="8" fillId="0" borderId="5" xfId="0" applyFont="1" applyBorder="1" applyAlignment="1">
      <alignment vertical="center" wrapText="1"/>
    </xf>
    <xf numFmtId="164" fontId="9" fillId="0" borderId="2" xfId="1" applyNumberFormat="1" applyFont="1" applyBorder="1" applyAlignment="1">
      <alignment vertical="center" wrapText="1"/>
    </xf>
    <xf numFmtId="4" fontId="2" fillId="0" borderId="3" xfId="0" applyNumberFormat="1" applyFont="1" applyBorder="1" applyAlignment="1">
      <alignment vertical="center"/>
    </xf>
    <xf numFmtId="4" fontId="9" fillId="0" borderId="1"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xf>
    <xf numFmtId="4"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4" fontId="2" fillId="0" borderId="8" xfId="0" applyNumberFormat="1" applyFont="1" applyBorder="1" applyAlignment="1">
      <alignment vertical="center"/>
    </xf>
    <xf numFmtId="4" fontId="9" fillId="0" borderId="9"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0" fontId="9" fillId="0" borderId="9" xfId="0" applyFont="1" applyBorder="1" applyAlignment="1">
      <alignment vertical="center" wrapText="1"/>
    </xf>
    <xf numFmtId="164" fontId="9" fillId="0" borderId="2" xfId="1" applyNumberFormat="1" applyFont="1" applyBorder="1" applyAlignment="1">
      <alignment vertical="center"/>
    </xf>
    <xf numFmtId="4" fontId="2" fillId="0" borderId="4" xfId="0" applyNumberFormat="1" applyFont="1" applyBorder="1" applyAlignment="1">
      <alignment vertical="center"/>
    </xf>
    <xf numFmtId="4" fontId="9" fillId="0" borderId="14"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 fontId="9" fillId="0" borderId="14" xfId="0" applyNumberFormat="1" applyFont="1" applyFill="1" applyBorder="1" applyAlignment="1">
      <alignment horizontal="center" vertical="center"/>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9" fillId="0" borderId="14" xfId="0" applyFont="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Border="1" applyAlignment="1">
      <alignment vertical="center" wrapText="1"/>
    </xf>
    <xf numFmtId="0" fontId="2" fillId="0" borderId="3" xfId="0" applyFont="1" applyBorder="1" applyAlignment="1">
      <alignment vertical="center"/>
    </xf>
    <xf numFmtId="3" fontId="9" fillId="0" borderId="2"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9" fillId="2" borderId="2" xfId="0" applyFont="1" applyFill="1" applyBorder="1" applyAlignment="1">
      <alignment vertical="center" wrapText="1"/>
    </xf>
    <xf numFmtId="0" fontId="2" fillId="0" borderId="4" xfId="0" applyFont="1" applyBorder="1" applyAlignment="1">
      <alignment vertical="center"/>
    </xf>
    <xf numFmtId="3" fontId="9" fillId="0" borderId="14" xfId="0" applyNumberFormat="1" applyFont="1" applyFill="1" applyBorder="1" applyAlignment="1">
      <alignment horizontal="center" vertical="center" wrapText="1"/>
    </xf>
    <xf numFmtId="3" fontId="2" fillId="0" borderId="3" xfId="0" applyNumberFormat="1" applyFont="1" applyBorder="1" applyAlignment="1">
      <alignment vertical="center"/>
    </xf>
    <xf numFmtId="4" fontId="9" fillId="0" borderId="2" xfId="0" applyNumberFormat="1" applyFont="1" applyBorder="1" applyAlignment="1">
      <alignment vertical="center"/>
    </xf>
    <xf numFmtId="0" fontId="5" fillId="0" borderId="0" xfId="0" applyFont="1" applyFill="1" applyBorder="1" applyAlignment="1">
      <alignment horizontal="center" vertical="center" wrapText="1"/>
    </xf>
    <xf numFmtId="4" fontId="9" fillId="0" borderId="17"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4" fontId="5" fillId="0" borderId="21" xfId="0" applyNumberFormat="1" applyFont="1" applyFill="1" applyBorder="1" applyAlignment="1">
      <alignment vertical="center"/>
    </xf>
    <xf numFmtId="0" fontId="0" fillId="0" borderId="0" xfId="0" applyAlignment="1">
      <alignment horizontal="right" vertical="center"/>
    </xf>
    <xf numFmtId="0" fontId="4" fillId="0" borderId="0" xfId="0" applyFont="1" applyAlignment="1">
      <alignment vertical="center"/>
    </xf>
    <xf numFmtId="4" fontId="4" fillId="0" borderId="0" xfId="0" applyNumberFormat="1" applyFont="1" applyAlignment="1">
      <alignment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2" xfId="0" applyFont="1" applyBorder="1" applyAlignment="1">
      <alignment horizontal="right" vertical="center"/>
    </xf>
    <xf numFmtId="0" fontId="9" fillId="0" borderId="17" xfId="0" applyFont="1" applyBorder="1" applyAlignment="1">
      <alignment vertical="center" wrapText="1"/>
    </xf>
    <xf numFmtId="3" fontId="9"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4" fontId="9" fillId="0" borderId="17" xfId="0" applyNumberFormat="1" applyFont="1" applyFill="1" applyBorder="1" applyAlignment="1">
      <alignment horizontal="center" vertical="center"/>
    </xf>
    <xf numFmtId="4" fontId="9" fillId="0" borderId="16" xfId="0" applyNumberFormat="1" applyFont="1" applyFill="1" applyBorder="1" applyAlignment="1">
      <alignment horizontal="center" vertical="center" wrapText="1"/>
    </xf>
    <xf numFmtId="4" fontId="9" fillId="0" borderId="15" xfId="0" applyNumberFormat="1" applyFont="1" applyBorder="1" applyAlignment="1">
      <alignment vertical="center"/>
    </xf>
    <xf numFmtId="4" fontId="9" fillId="0" borderId="0" xfId="0" applyNumberFormat="1" applyFont="1" applyFill="1" applyBorder="1" applyAlignment="1">
      <alignment vertical="center"/>
    </xf>
    <xf numFmtId="4" fontId="9" fillId="0" borderId="18" xfId="0" applyNumberFormat="1" applyFont="1" applyFill="1" applyBorder="1" applyAlignment="1">
      <alignment horizontal="center" vertical="center" wrapText="1"/>
    </xf>
    <xf numFmtId="0" fontId="8" fillId="0" borderId="0" xfId="0" applyFont="1" applyAlignment="1">
      <alignment vertical="center"/>
    </xf>
    <xf numFmtId="4" fontId="9" fillId="0" borderId="3" xfId="0" applyNumberFormat="1" applyFont="1" applyBorder="1" applyAlignment="1">
      <alignment vertical="center"/>
    </xf>
    <xf numFmtId="0" fontId="9" fillId="0" borderId="12" xfId="0" applyFont="1" applyBorder="1" applyAlignment="1">
      <alignment vertical="center" wrapText="1"/>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xf>
    <xf numFmtId="4" fontId="9" fillId="0" borderId="11" xfId="0" applyNumberFormat="1" applyFont="1" applyBorder="1" applyAlignment="1">
      <alignment vertical="center"/>
    </xf>
    <xf numFmtId="4" fontId="9" fillId="0" borderId="13" xfId="0" applyNumberFormat="1" applyFont="1" applyFill="1" applyBorder="1" applyAlignment="1">
      <alignment horizontal="center" vertical="center" wrapText="1"/>
    </xf>
    <xf numFmtId="0" fontId="2" fillId="0" borderId="1" xfId="0" applyFont="1" applyFill="1" applyBorder="1" applyAlignment="1">
      <alignment vertical="center"/>
    </xf>
    <xf numFmtId="4" fontId="4" fillId="0" borderId="1" xfId="0" applyNumberFormat="1" applyFont="1" applyFill="1" applyBorder="1" applyAlignment="1">
      <alignment horizontal="center" vertical="center"/>
    </xf>
    <xf numFmtId="4" fontId="7" fillId="3" borderId="2" xfId="0" applyNumberFormat="1" applyFont="1" applyFill="1" applyBorder="1" applyAlignment="1">
      <alignment vertical="center"/>
    </xf>
    <xf numFmtId="4" fontId="6" fillId="3" borderId="2" xfId="0" applyNumberFormat="1" applyFont="1" applyFill="1" applyBorder="1" applyAlignment="1">
      <alignment horizontal="center" vertical="center" wrapText="1"/>
    </xf>
    <xf numFmtId="4" fontId="5" fillId="3" borderId="3" xfId="0" applyNumberFormat="1" applyFont="1" applyFill="1" applyBorder="1" applyAlignment="1">
      <alignment vertical="center"/>
    </xf>
    <xf numFmtId="4" fontId="4" fillId="0" borderId="21" xfId="0" applyNumberFormat="1" applyFont="1" applyFill="1" applyBorder="1" applyAlignment="1">
      <alignment horizontal="center" vertical="center"/>
    </xf>
    <xf numFmtId="4" fontId="0" fillId="0" borderId="0" xfId="0" applyNumberFormat="1" applyFill="1" applyAlignment="1">
      <alignment horizontal="left" vertical="center"/>
    </xf>
    <xf numFmtId="4" fontId="9" fillId="0" borderId="2" xfId="0" applyNumberFormat="1" applyFont="1" applyFill="1" applyBorder="1" applyAlignment="1">
      <alignment horizontal="left" vertical="center" wrapText="1"/>
    </xf>
    <xf numFmtId="4" fontId="6" fillId="3" borderId="2" xfId="0" applyNumberFormat="1" applyFont="1" applyFill="1" applyBorder="1" applyAlignment="1">
      <alignment horizontal="left" vertical="center" wrapText="1"/>
    </xf>
    <xf numFmtId="4" fontId="4" fillId="0" borderId="19" xfId="0" applyNumberFormat="1" applyFont="1" applyBorder="1" applyAlignment="1">
      <alignment horizontal="left" vertical="center"/>
    </xf>
    <xf numFmtId="164" fontId="9" fillId="0" borderId="2" xfId="1" applyNumberFormat="1" applyFont="1" applyFill="1" applyBorder="1" applyAlignment="1">
      <alignment vertical="center" wrapText="1"/>
    </xf>
    <xf numFmtId="4" fontId="12" fillId="0" borderId="0" xfId="0" applyNumberFormat="1" applyFont="1" applyAlignment="1">
      <alignment horizontal="center" vertical="center"/>
    </xf>
    <xf numFmtId="0" fontId="9" fillId="0" borderId="2" xfId="0" applyFont="1" applyBorder="1" applyAlignment="1">
      <alignment vertical="top" wrapText="1"/>
    </xf>
    <xf numFmtId="164" fontId="9" fillId="0" borderId="14" xfId="1" applyNumberFormat="1" applyFont="1" applyFill="1" applyBorder="1" applyAlignment="1">
      <alignment horizontal="left" vertical="center" wrapText="1"/>
    </xf>
    <xf numFmtId="164" fontId="9" fillId="0" borderId="1" xfId="1" applyNumberFormat="1" applyFont="1" applyFill="1" applyBorder="1" applyAlignment="1">
      <alignment horizontal="left" vertical="center" wrapText="1"/>
    </xf>
    <xf numFmtId="164" fontId="9" fillId="0" borderId="9" xfId="1" applyNumberFormat="1" applyFont="1" applyFill="1" applyBorder="1" applyAlignment="1">
      <alignment horizontal="left" vertical="center" wrapText="1"/>
    </xf>
    <xf numFmtId="164" fontId="9" fillId="0" borderId="14" xfId="1" applyNumberFormat="1" applyFont="1" applyBorder="1" applyAlignment="1">
      <alignment horizontal="left" vertical="center" wrapText="1"/>
    </xf>
    <xf numFmtId="164" fontId="9" fillId="0" borderId="1" xfId="1" applyNumberFormat="1" applyFont="1" applyBorder="1" applyAlignment="1">
      <alignment horizontal="left" vertical="center" wrapText="1"/>
    </xf>
    <xf numFmtId="164" fontId="9" fillId="0" borderId="9" xfId="1" applyNumberFormat="1" applyFont="1" applyBorder="1" applyAlignment="1">
      <alignment horizontal="left" vertical="center" wrapText="1"/>
    </xf>
    <xf numFmtId="0" fontId="3" fillId="0" borderId="0" xfId="0" applyFont="1" applyFill="1" applyAlignment="1">
      <alignment horizontal="left" vertical="top" wrapText="1"/>
    </xf>
    <xf numFmtId="0" fontId="0" fillId="0" borderId="0" xfId="0" applyFont="1" applyFill="1" applyAlignment="1">
      <alignment horizontal="left" vertical="top"/>
    </xf>
    <xf numFmtId="0" fontId="10"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4" fontId="9" fillId="3" borderId="2" xfId="0" applyNumberFormat="1" applyFont="1" applyFill="1" applyBorder="1" applyAlignment="1">
      <alignment horizontal="center" vertical="center" wrapText="1"/>
    </xf>
    <xf numFmtId="0" fontId="4" fillId="0" borderId="0" xfId="0" applyFont="1" applyAlignment="1">
      <alignment horizontal="left" vertical="top" wrapText="1"/>
    </xf>
    <xf numFmtId="4" fontId="9" fillId="3" borderId="14" xfId="0" applyNumberFormat="1" applyFont="1" applyFill="1" applyBorder="1" applyAlignment="1">
      <alignment horizontal="center" vertical="center" wrapText="1"/>
    </xf>
    <xf numFmtId="4" fontId="9" fillId="3" borderId="9"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9" xfId="0"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 xfId="0" applyFont="1" applyBorder="1" applyAlignment="1">
      <alignment horizontal="center" vertical="center" wrapText="1"/>
    </xf>
    <xf numFmtId="4" fontId="9" fillId="3" borderId="10" xfId="0" applyNumberFormat="1" applyFont="1" applyFill="1" applyBorder="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vertical="center" wrapText="1"/>
    </xf>
  </cellXfs>
  <cellStyles count="3">
    <cellStyle name="Normal 2" xfId="2"/>
    <cellStyle name="Parasts" xfId="0" builtinId="0"/>
    <cellStyle name="Procenti" xfId="1" builtinId="5"/>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tabSelected="1" topLeftCell="A3" zoomScale="90" zoomScaleNormal="90" workbookViewId="0">
      <pane xSplit="1" ySplit="6" topLeftCell="B51" activePane="bottomRight" state="frozen"/>
      <selection activeCell="A4" sqref="A4"/>
      <selection pane="topRight" activeCell="B4" sqref="B4"/>
      <selection pane="bottomLeft" activeCell="A9" sqref="A9"/>
      <selection pane="bottomRight" activeCell="D70" sqref="D70"/>
    </sheetView>
  </sheetViews>
  <sheetFormatPr defaultRowHeight="15" x14ac:dyDescent="0.25"/>
  <cols>
    <col min="1" max="1" width="65.42578125" style="1" customWidth="1"/>
    <col min="2" max="2" width="6.85546875" style="1" customWidth="1"/>
    <col min="3" max="3" width="7.28515625" style="1" customWidth="1"/>
    <col min="4" max="4" width="9.7109375" style="1" bestFit="1" customWidth="1"/>
    <col min="5" max="5" width="10.28515625" style="1" customWidth="1"/>
    <col min="6" max="6" width="10.7109375" style="1" customWidth="1"/>
    <col min="7" max="7" width="11.42578125" style="5" customWidth="1"/>
    <col min="8" max="8" width="13.140625" style="5" customWidth="1"/>
    <col min="9" max="9" width="11.28515625" style="5" bestFit="1" customWidth="1"/>
    <col min="10" max="10" width="11.28515625" style="5" customWidth="1"/>
    <col min="11" max="11" width="12.5703125" style="5" customWidth="1"/>
    <col min="12" max="12" width="11.5703125" style="4" customWidth="1"/>
    <col min="13" max="13" width="12.7109375" style="2" customWidth="1"/>
    <col min="14" max="14" width="3.7109375" style="53" customWidth="1"/>
    <col min="15" max="15" width="13.5703125" style="4" customWidth="1"/>
    <col min="16" max="18" width="12.85546875" style="3" customWidth="1"/>
    <col min="19" max="19" width="66.7109375" style="86" customWidth="1"/>
    <col min="20" max="20" width="3.7109375" style="7" customWidth="1"/>
    <col min="21" max="21" width="13.5703125" style="4" customWidth="1"/>
    <col min="22" max="23" width="12.85546875" style="3" customWidth="1"/>
    <col min="24" max="24" width="3.7109375" style="7" customWidth="1"/>
    <col min="25" max="25" width="13.42578125" style="4" customWidth="1"/>
    <col min="26" max="16384" width="9.140625" style="1"/>
  </cols>
  <sheetData>
    <row r="1" spans="1:25" hidden="1" x14ac:dyDescent="0.25"/>
    <row r="2" spans="1:25" ht="74.25" hidden="1" customHeight="1" x14ac:dyDescent="0.25"/>
    <row r="3" spans="1:25" ht="17.25" customHeight="1" x14ac:dyDescent="0.25">
      <c r="U3" s="91" t="s">
        <v>97</v>
      </c>
    </row>
    <row r="4" spans="1:25" x14ac:dyDescent="0.25">
      <c r="A4" s="112" t="s">
        <v>74</v>
      </c>
      <c r="B4" s="112"/>
      <c r="C4" s="112"/>
      <c r="D4" s="112"/>
      <c r="E4" s="112"/>
      <c r="F4" s="112"/>
      <c r="G4" s="112"/>
      <c r="H4" s="112"/>
      <c r="I4" s="112"/>
      <c r="J4" s="112"/>
      <c r="K4" s="112"/>
      <c r="L4" s="112"/>
      <c r="V4" s="7"/>
      <c r="W4" s="7"/>
    </row>
    <row r="5" spans="1:25" x14ac:dyDescent="0.25">
      <c r="M5" s="62" t="s">
        <v>83</v>
      </c>
      <c r="O5" s="113" t="s">
        <v>82</v>
      </c>
      <c r="P5" s="114"/>
      <c r="Q5" s="114"/>
      <c r="R5" s="114"/>
      <c r="S5" s="115"/>
      <c r="T5" s="49"/>
      <c r="U5" s="113" t="s">
        <v>84</v>
      </c>
      <c r="V5" s="114"/>
      <c r="W5" s="115"/>
      <c r="X5" s="49"/>
      <c r="Y5" s="61" t="s">
        <v>85</v>
      </c>
    </row>
    <row r="6" spans="1:25" ht="15" customHeight="1" x14ac:dyDescent="0.25">
      <c r="A6" s="102" t="s">
        <v>73</v>
      </c>
      <c r="B6" s="102" t="s">
        <v>72</v>
      </c>
      <c r="C6" s="102"/>
      <c r="D6" s="102"/>
      <c r="E6" s="102" t="s">
        <v>71</v>
      </c>
      <c r="F6" s="102"/>
      <c r="G6" s="102"/>
      <c r="H6" s="102"/>
      <c r="I6" s="103" t="s">
        <v>70</v>
      </c>
      <c r="J6" s="103"/>
      <c r="K6" s="103" t="s">
        <v>69</v>
      </c>
      <c r="L6" s="103" t="s">
        <v>68</v>
      </c>
      <c r="M6" s="110" t="s">
        <v>67</v>
      </c>
      <c r="N6" s="54"/>
      <c r="O6" s="116" t="s">
        <v>79</v>
      </c>
      <c r="P6" s="116" t="s">
        <v>80</v>
      </c>
      <c r="Q6" s="116" t="s">
        <v>81</v>
      </c>
      <c r="R6" s="116" t="s">
        <v>88</v>
      </c>
      <c r="S6" s="105" t="s">
        <v>66</v>
      </c>
      <c r="T6" s="52"/>
      <c r="U6" s="111" t="s">
        <v>79</v>
      </c>
      <c r="V6" s="111" t="s">
        <v>87</v>
      </c>
      <c r="W6" s="111" t="s">
        <v>88</v>
      </c>
      <c r="X6" s="52"/>
      <c r="Y6" s="103" t="s">
        <v>86</v>
      </c>
    </row>
    <row r="7" spans="1:25" ht="63" customHeight="1" x14ac:dyDescent="0.25">
      <c r="A7" s="102"/>
      <c r="B7" s="107" t="s">
        <v>90</v>
      </c>
      <c r="C7" s="107" t="s">
        <v>91</v>
      </c>
      <c r="D7" s="101" t="s">
        <v>65</v>
      </c>
      <c r="E7" s="102" t="s">
        <v>64</v>
      </c>
      <c r="F7" s="102" t="s">
        <v>63</v>
      </c>
      <c r="G7" s="103" t="s">
        <v>62</v>
      </c>
      <c r="H7" s="103" t="s">
        <v>61</v>
      </c>
      <c r="I7" s="105" t="s">
        <v>60</v>
      </c>
      <c r="J7" s="105" t="s">
        <v>89</v>
      </c>
      <c r="K7" s="103"/>
      <c r="L7" s="103"/>
      <c r="M7" s="110"/>
      <c r="N7" s="54"/>
      <c r="O7" s="111"/>
      <c r="P7" s="111"/>
      <c r="Q7" s="111"/>
      <c r="R7" s="111"/>
      <c r="S7" s="109"/>
      <c r="T7" s="52"/>
      <c r="U7" s="111"/>
      <c r="V7" s="111"/>
      <c r="W7" s="111"/>
      <c r="X7" s="52"/>
      <c r="Y7" s="103"/>
    </row>
    <row r="8" spans="1:25" ht="57" hidden="1" customHeight="1" x14ac:dyDescent="0.25">
      <c r="A8" s="102"/>
      <c r="B8" s="108"/>
      <c r="C8" s="108"/>
      <c r="D8" s="101"/>
      <c r="E8" s="102"/>
      <c r="F8" s="102"/>
      <c r="G8" s="103"/>
      <c r="H8" s="103"/>
      <c r="I8" s="106"/>
      <c r="J8" s="106"/>
      <c r="K8" s="103"/>
      <c r="L8" s="103"/>
      <c r="M8" s="110"/>
      <c r="N8" s="54"/>
      <c r="O8" s="111"/>
      <c r="P8" s="111"/>
      <c r="Q8" s="111"/>
      <c r="R8" s="111"/>
      <c r="S8" s="106"/>
      <c r="T8" s="52"/>
      <c r="U8" s="111"/>
      <c r="V8" s="111"/>
      <c r="W8" s="111"/>
      <c r="X8" s="52"/>
      <c r="Y8" s="103"/>
    </row>
    <row r="9" spans="1:25" ht="25.5" x14ac:dyDescent="0.25">
      <c r="A9" s="40" t="s">
        <v>59</v>
      </c>
      <c r="B9" s="39"/>
      <c r="C9" s="39"/>
      <c r="D9" s="39"/>
      <c r="E9" s="39"/>
      <c r="F9" s="38"/>
      <c r="G9" s="15"/>
      <c r="H9" s="15">
        <v>60000</v>
      </c>
      <c r="I9" s="17">
        <v>60000</v>
      </c>
      <c r="J9" s="17"/>
      <c r="K9" s="15">
        <v>60000</v>
      </c>
      <c r="L9" s="15"/>
      <c r="M9" s="13">
        <v>60000</v>
      </c>
      <c r="N9" s="55"/>
      <c r="O9" s="16">
        <f t="shared" ref="O9:O18" si="0">K9</f>
        <v>60000</v>
      </c>
      <c r="P9" s="16">
        <v>15408</v>
      </c>
      <c r="Q9" s="16"/>
      <c r="R9" s="16">
        <f>O9-P9-Q9</f>
        <v>44592</v>
      </c>
      <c r="S9" s="87" t="s">
        <v>47</v>
      </c>
      <c r="T9" s="52"/>
      <c r="U9" s="16">
        <f>O9</f>
        <v>60000</v>
      </c>
      <c r="V9" s="15">
        <v>15408</v>
      </c>
      <c r="W9" s="15">
        <f>U9-V9</f>
        <v>44592</v>
      </c>
      <c r="X9" s="14"/>
      <c r="Y9" s="15">
        <f>U9</f>
        <v>60000</v>
      </c>
    </row>
    <row r="10" spans="1:25" ht="38.25" x14ac:dyDescent="0.25">
      <c r="A10" s="40" t="s">
        <v>58</v>
      </c>
      <c r="B10" s="39"/>
      <c r="C10" s="39"/>
      <c r="D10" s="39">
        <v>20</v>
      </c>
      <c r="E10" s="39"/>
      <c r="F10" s="38"/>
      <c r="G10" s="48">
        <f>760*1.22*12*1.2359</f>
        <v>13751.117759999999</v>
      </c>
      <c r="H10" s="15">
        <f>D10*G10</f>
        <v>275022.35519999999</v>
      </c>
      <c r="I10" s="17">
        <f>H10</f>
        <v>275022.35519999999</v>
      </c>
      <c r="J10" s="17"/>
      <c r="K10" s="15">
        <f>I10</f>
        <v>275022.35519999999</v>
      </c>
      <c r="L10" s="15"/>
      <c r="M10" s="13">
        <v>312657.00328</v>
      </c>
      <c r="N10" s="55"/>
      <c r="O10" s="16">
        <f t="shared" si="0"/>
        <v>275022.35519999999</v>
      </c>
      <c r="P10" s="16"/>
      <c r="Q10" s="15">
        <v>312657</v>
      </c>
      <c r="R10" s="16">
        <f t="shared" ref="R10:R56" si="1">O10-P10-Q10</f>
        <v>-37634.644800000009</v>
      </c>
      <c r="S10" s="12" t="s">
        <v>57</v>
      </c>
      <c r="T10" s="52"/>
      <c r="U10" s="16"/>
      <c r="V10" s="15"/>
      <c r="W10" s="15">
        <f t="shared" ref="W10:W56" si="2">U10-V10</f>
        <v>0</v>
      </c>
      <c r="X10" s="14"/>
      <c r="Y10" s="15">
        <f t="shared" ref="Y10:Y56" si="3">U10</f>
        <v>0</v>
      </c>
    </row>
    <row r="11" spans="1:25" ht="178.5" x14ac:dyDescent="0.25">
      <c r="A11" s="40" t="s">
        <v>56</v>
      </c>
      <c r="B11" s="39"/>
      <c r="C11" s="39"/>
      <c r="D11" s="39">
        <v>330</v>
      </c>
      <c r="E11" s="39"/>
      <c r="F11" s="38"/>
      <c r="G11" s="48">
        <f>760*1.2359*0.22*12</f>
        <v>2479.7097600000002</v>
      </c>
      <c r="H11" s="15">
        <f>D11*G11</f>
        <v>818304.22080000001</v>
      </c>
      <c r="I11" s="17">
        <f>H11</f>
        <v>818304.22080000001</v>
      </c>
      <c r="J11" s="17"/>
      <c r="K11" s="15">
        <f>I11</f>
        <v>818304.22080000001</v>
      </c>
      <c r="L11" s="15"/>
      <c r="M11" s="13">
        <v>775235.57760000008</v>
      </c>
      <c r="N11" s="55"/>
      <c r="O11" s="16">
        <f t="shared" si="0"/>
        <v>818304.22080000001</v>
      </c>
      <c r="P11" s="16"/>
      <c r="Q11" s="15">
        <f>775235.58</f>
        <v>775235.58</v>
      </c>
      <c r="R11" s="16">
        <f t="shared" si="1"/>
        <v>43068.640800000052</v>
      </c>
      <c r="S11" s="40" t="s">
        <v>99</v>
      </c>
      <c r="T11" s="52"/>
      <c r="U11" s="16">
        <f t="shared" ref="U11:U56" si="4">O11</f>
        <v>818304.22080000001</v>
      </c>
      <c r="V11" s="15"/>
      <c r="W11" s="15">
        <f t="shared" si="2"/>
        <v>818304.22080000001</v>
      </c>
      <c r="X11" s="14"/>
      <c r="Y11" s="15">
        <f t="shared" si="3"/>
        <v>818304.22080000001</v>
      </c>
    </row>
    <row r="12" spans="1:25" ht="376.5" customHeight="1" x14ac:dyDescent="0.25">
      <c r="A12" s="92" t="s">
        <v>98</v>
      </c>
      <c r="B12" s="39"/>
      <c r="C12" s="39"/>
      <c r="D12" s="39"/>
      <c r="E12" s="39"/>
      <c r="F12" s="38"/>
      <c r="G12" s="15"/>
      <c r="H12" s="15">
        <v>223780.82</v>
      </c>
      <c r="I12" s="17">
        <v>223780.82</v>
      </c>
      <c r="J12" s="17"/>
      <c r="K12" s="15">
        <v>223780.82</v>
      </c>
      <c r="L12" s="15"/>
      <c r="M12" s="13">
        <v>223780.81800000003</v>
      </c>
      <c r="N12" s="55"/>
      <c r="O12" s="16">
        <f t="shared" si="0"/>
        <v>223780.82</v>
      </c>
      <c r="P12" s="16">
        <v>223780.82</v>
      </c>
      <c r="Q12" s="16"/>
      <c r="R12" s="16">
        <f t="shared" si="1"/>
        <v>0</v>
      </c>
      <c r="S12" s="12" t="s">
        <v>100</v>
      </c>
      <c r="T12" s="52"/>
      <c r="U12" s="15">
        <v>286099.82</v>
      </c>
      <c r="V12" s="15">
        <v>286099.82</v>
      </c>
      <c r="W12" s="15">
        <f t="shared" si="2"/>
        <v>0</v>
      </c>
      <c r="X12" s="14"/>
      <c r="Y12" s="15">
        <f t="shared" si="3"/>
        <v>286099.82</v>
      </c>
    </row>
    <row r="13" spans="1:25" x14ac:dyDescent="0.25">
      <c r="A13" s="40" t="s">
        <v>55</v>
      </c>
      <c r="B13" s="39"/>
      <c r="C13" s="39"/>
      <c r="D13" s="39">
        <v>20</v>
      </c>
      <c r="E13" s="39"/>
      <c r="F13" s="38"/>
      <c r="G13" s="48">
        <v>220</v>
      </c>
      <c r="H13" s="15">
        <f>G13*D13</f>
        <v>4400</v>
      </c>
      <c r="I13" s="17">
        <f>H13</f>
        <v>4400</v>
      </c>
      <c r="J13" s="17"/>
      <c r="K13" s="15">
        <f>I13</f>
        <v>4400</v>
      </c>
      <c r="L13" s="15"/>
      <c r="M13" s="13">
        <v>4260</v>
      </c>
      <c r="N13" s="55"/>
      <c r="O13" s="16">
        <f t="shared" si="0"/>
        <v>4400</v>
      </c>
      <c r="P13" s="16"/>
      <c r="Q13" s="16">
        <v>4260</v>
      </c>
      <c r="R13" s="16">
        <f t="shared" si="1"/>
        <v>140</v>
      </c>
      <c r="S13" s="12" t="s">
        <v>54</v>
      </c>
      <c r="T13" s="52"/>
      <c r="U13" s="16"/>
      <c r="V13" s="15"/>
      <c r="W13" s="15">
        <f t="shared" si="2"/>
        <v>0</v>
      </c>
      <c r="X13" s="14"/>
      <c r="Y13" s="15">
        <f t="shared" si="3"/>
        <v>0</v>
      </c>
    </row>
    <row r="14" spans="1:25" x14ac:dyDescent="0.25">
      <c r="A14" s="40" t="s">
        <v>53</v>
      </c>
      <c r="B14" s="39"/>
      <c r="C14" s="39"/>
      <c r="D14" s="39">
        <v>10</v>
      </c>
      <c r="E14" s="39"/>
      <c r="F14" s="38"/>
      <c r="G14" s="15">
        <v>774.4</v>
      </c>
      <c r="H14" s="15">
        <v>7744</v>
      </c>
      <c r="I14" s="17">
        <v>7744</v>
      </c>
      <c r="J14" s="17"/>
      <c r="K14" s="15">
        <v>7744</v>
      </c>
      <c r="L14" s="15"/>
      <c r="M14" s="13">
        <v>7744</v>
      </c>
      <c r="N14" s="55"/>
      <c r="O14" s="16">
        <f t="shared" si="0"/>
        <v>7744</v>
      </c>
      <c r="P14" s="16">
        <v>7744</v>
      </c>
      <c r="Q14" s="16"/>
      <c r="R14" s="16">
        <f t="shared" si="1"/>
        <v>0</v>
      </c>
      <c r="S14" s="30"/>
      <c r="T14" s="52"/>
      <c r="U14" s="16">
        <f t="shared" si="4"/>
        <v>7744</v>
      </c>
      <c r="V14" s="15">
        <v>7744</v>
      </c>
      <c r="W14" s="15">
        <f t="shared" si="2"/>
        <v>0</v>
      </c>
      <c r="X14" s="14"/>
      <c r="Y14" s="15">
        <f t="shared" si="3"/>
        <v>7744</v>
      </c>
    </row>
    <row r="15" spans="1:25" x14ac:dyDescent="0.25">
      <c r="A15" s="40" t="s">
        <v>52</v>
      </c>
      <c r="B15" s="39"/>
      <c r="C15" s="39"/>
      <c r="D15" s="39"/>
      <c r="E15" s="39"/>
      <c r="F15" s="38"/>
      <c r="G15" s="15"/>
      <c r="H15" s="15">
        <v>6250</v>
      </c>
      <c r="I15" s="17">
        <v>6250</v>
      </c>
      <c r="J15" s="17"/>
      <c r="K15" s="15">
        <v>6250</v>
      </c>
      <c r="L15" s="32">
        <v>3750</v>
      </c>
      <c r="M15" s="13">
        <v>6250</v>
      </c>
      <c r="N15" s="55"/>
      <c r="O15" s="16">
        <f t="shared" si="0"/>
        <v>6250</v>
      </c>
      <c r="P15" s="33">
        <v>15000</v>
      </c>
      <c r="Q15" s="33"/>
      <c r="R15" s="16">
        <f t="shared" si="1"/>
        <v>-8750</v>
      </c>
      <c r="S15" s="30"/>
      <c r="T15" s="52"/>
      <c r="U15" s="16">
        <f t="shared" si="4"/>
        <v>6250</v>
      </c>
      <c r="V15" s="15">
        <v>6250</v>
      </c>
      <c r="W15" s="15">
        <f t="shared" si="2"/>
        <v>0</v>
      </c>
      <c r="X15" s="14"/>
      <c r="Y15" s="15">
        <f t="shared" si="3"/>
        <v>6250</v>
      </c>
    </row>
    <row r="16" spans="1:25" ht="102" x14ac:dyDescent="0.25">
      <c r="A16" s="40" t="s">
        <v>76</v>
      </c>
      <c r="B16" s="39"/>
      <c r="C16" s="39"/>
      <c r="D16" s="39"/>
      <c r="E16" s="39"/>
      <c r="F16" s="38"/>
      <c r="G16" s="15"/>
      <c r="H16" s="15">
        <f>47832+34473.6</f>
        <v>82305.600000000006</v>
      </c>
      <c r="I16" s="17">
        <f>H16</f>
        <v>82305.600000000006</v>
      </c>
      <c r="J16" s="17"/>
      <c r="K16" s="15">
        <f>I16</f>
        <v>82305.600000000006</v>
      </c>
      <c r="L16" s="15"/>
      <c r="M16" s="13">
        <v>82305.600000000006</v>
      </c>
      <c r="N16" s="55"/>
      <c r="O16" s="16">
        <f t="shared" si="0"/>
        <v>82305.600000000006</v>
      </c>
      <c r="P16" s="16">
        <v>20000</v>
      </c>
      <c r="Q16" s="16">
        <v>34473.599999999999</v>
      </c>
      <c r="R16" s="16">
        <f t="shared" si="1"/>
        <v>27832.000000000007</v>
      </c>
      <c r="S16" s="12" t="s">
        <v>51</v>
      </c>
      <c r="T16" s="52"/>
      <c r="U16" s="16">
        <v>47832</v>
      </c>
      <c r="V16" s="15">
        <v>35000</v>
      </c>
      <c r="W16" s="15">
        <f t="shared" si="2"/>
        <v>12832</v>
      </c>
      <c r="X16" s="14"/>
      <c r="Y16" s="15">
        <f t="shared" si="3"/>
        <v>47832</v>
      </c>
    </row>
    <row r="17" spans="1:25" ht="219" customHeight="1" x14ac:dyDescent="0.25">
      <c r="A17" s="40" t="s">
        <v>50</v>
      </c>
      <c r="B17" s="39"/>
      <c r="C17" s="39"/>
      <c r="D17" s="39">
        <v>900</v>
      </c>
      <c r="E17" s="39"/>
      <c r="F17" s="38"/>
      <c r="G17" s="15">
        <v>50</v>
      </c>
      <c r="H17" s="15">
        <v>45000</v>
      </c>
      <c r="I17" s="17">
        <v>45000</v>
      </c>
      <c r="J17" s="17"/>
      <c r="K17" s="15">
        <v>45000</v>
      </c>
      <c r="L17" s="15"/>
      <c r="M17" s="13">
        <v>45000</v>
      </c>
      <c r="N17" s="55"/>
      <c r="O17" s="16">
        <f t="shared" si="0"/>
        <v>45000</v>
      </c>
      <c r="P17" s="16">
        <v>10000</v>
      </c>
      <c r="Q17" s="16"/>
      <c r="R17" s="16">
        <f t="shared" si="1"/>
        <v>35000</v>
      </c>
      <c r="S17" s="96" t="s">
        <v>49</v>
      </c>
      <c r="T17" s="52"/>
      <c r="U17" s="16">
        <f t="shared" si="4"/>
        <v>45000</v>
      </c>
      <c r="V17" s="15"/>
      <c r="W17" s="15">
        <f t="shared" si="2"/>
        <v>45000</v>
      </c>
      <c r="X17" s="14"/>
      <c r="Y17" s="15">
        <f t="shared" si="3"/>
        <v>45000</v>
      </c>
    </row>
    <row r="18" spans="1:25" ht="25.5" x14ac:dyDescent="0.25">
      <c r="A18" s="40" t="s">
        <v>48</v>
      </c>
      <c r="B18" s="39"/>
      <c r="C18" s="39"/>
      <c r="D18" s="39">
        <v>400</v>
      </c>
      <c r="E18" s="39"/>
      <c r="F18" s="38"/>
      <c r="G18" s="15">
        <v>30</v>
      </c>
      <c r="H18" s="15">
        <v>12000</v>
      </c>
      <c r="I18" s="17">
        <v>12000</v>
      </c>
      <c r="J18" s="17"/>
      <c r="K18" s="15">
        <v>12000</v>
      </c>
      <c r="L18" s="15">
        <v>48750</v>
      </c>
      <c r="M18" s="13">
        <v>12000</v>
      </c>
      <c r="N18" s="55"/>
      <c r="O18" s="16">
        <f t="shared" si="0"/>
        <v>12000</v>
      </c>
      <c r="P18" s="16">
        <v>1500</v>
      </c>
      <c r="Q18" s="16"/>
      <c r="R18" s="16">
        <f t="shared" si="1"/>
        <v>10500</v>
      </c>
      <c r="S18" s="98"/>
      <c r="T18" s="52"/>
      <c r="U18" s="16">
        <f t="shared" si="4"/>
        <v>12000</v>
      </c>
      <c r="V18" s="15"/>
      <c r="W18" s="15">
        <f t="shared" si="2"/>
        <v>12000</v>
      </c>
      <c r="X18" s="14"/>
      <c r="Y18" s="15">
        <f t="shared" si="3"/>
        <v>12000</v>
      </c>
    </row>
    <row r="19" spans="1:25" ht="20.25" customHeight="1" x14ac:dyDescent="0.25">
      <c r="A19" s="40" t="s">
        <v>46</v>
      </c>
      <c r="B19" s="39"/>
      <c r="C19" s="39"/>
      <c r="D19" s="42">
        <v>15000</v>
      </c>
      <c r="E19" s="39"/>
      <c r="F19" s="38"/>
      <c r="G19" s="15">
        <v>30</v>
      </c>
      <c r="H19" s="15">
        <v>450000</v>
      </c>
      <c r="I19" s="17">
        <v>450000</v>
      </c>
      <c r="J19" s="17"/>
      <c r="K19" s="15">
        <v>450000</v>
      </c>
      <c r="L19" s="32">
        <v>112500</v>
      </c>
      <c r="M19" s="13">
        <v>450000</v>
      </c>
      <c r="N19" s="55"/>
      <c r="O19" s="16"/>
      <c r="P19" s="33">
        <v>105000</v>
      </c>
      <c r="Q19" s="33"/>
      <c r="R19" s="16">
        <f t="shared" si="1"/>
        <v>-105000</v>
      </c>
      <c r="S19" s="12"/>
      <c r="T19" s="52"/>
      <c r="U19" s="16"/>
      <c r="V19" s="15"/>
      <c r="W19" s="15">
        <f t="shared" si="2"/>
        <v>0</v>
      </c>
      <c r="X19" s="14"/>
      <c r="Y19" s="15">
        <f t="shared" si="3"/>
        <v>0</v>
      </c>
    </row>
    <row r="20" spans="1:25" x14ac:dyDescent="0.25">
      <c r="A20" s="40" t="s">
        <v>45</v>
      </c>
      <c r="B20" s="39"/>
      <c r="C20" s="39"/>
      <c r="D20" s="42">
        <v>15000</v>
      </c>
      <c r="E20" s="39"/>
      <c r="F20" s="39"/>
      <c r="G20" s="15">
        <v>0.16</v>
      </c>
      <c r="H20" s="15">
        <v>2400</v>
      </c>
      <c r="I20" s="17">
        <v>2400</v>
      </c>
      <c r="J20" s="17"/>
      <c r="K20" s="15">
        <v>2400</v>
      </c>
      <c r="L20" s="15"/>
      <c r="M20" s="13">
        <v>2400</v>
      </c>
      <c r="N20" s="55"/>
      <c r="O20" s="16"/>
      <c r="P20" s="16">
        <v>960</v>
      </c>
      <c r="Q20" s="16"/>
      <c r="R20" s="16">
        <f t="shared" si="1"/>
        <v>-960</v>
      </c>
      <c r="S20" s="90"/>
      <c r="T20" s="52"/>
      <c r="U20" s="16"/>
      <c r="V20" s="15"/>
      <c r="W20" s="15">
        <f t="shared" si="2"/>
        <v>0</v>
      </c>
      <c r="X20" s="14"/>
      <c r="Y20" s="15">
        <f t="shared" si="3"/>
        <v>0</v>
      </c>
    </row>
    <row r="21" spans="1:25" ht="25.5" x14ac:dyDescent="0.25">
      <c r="A21" s="40" t="s">
        <v>44</v>
      </c>
      <c r="B21" s="39"/>
      <c r="C21" s="39"/>
      <c r="D21" s="42">
        <v>1000</v>
      </c>
      <c r="E21" s="39"/>
      <c r="F21" s="38"/>
      <c r="G21" s="15">
        <v>50</v>
      </c>
      <c r="H21" s="15">
        <v>50000</v>
      </c>
      <c r="I21" s="17">
        <v>50000</v>
      </c>
      <c r="J21" s="17"/>
      <c r="K21" s="15">
        <v>50000</v>
      </c>
      <c r="L21" s="15"/>
      <c r="M21" s="13">
        <v>50000</v>
      </c>
      <c r="N21" s="55"/>
      <c r="O21" s="16">
        <f>K21</f>
        <v>50000</v>
      </c>
      <c r="P21" s="16">
        <v>50000</v>
      </c>
      <c r="Q21" s="16"/>
      <c r="R21" s="16">
        <f t="shared" si="1"/>
        <v>0</v>
      </c>
      <c r="S21" s="30"/>
      <c r="T21" s="52"/>
      <c r="U21" s="16">
        <f t="shared" si="4"/>
        <v>50000</v>
      </c>
      <c r="V21" s="15"/>
      <c r="W21" s="15">
        <f t="shared" si="2"/>
        <v>50000</v>
      </c>
      <c r="X21" s="14"/>
      <c r="Y21" s="15">
        <f t="shared" si="3"/>
        <v>50000</v>
      </c>
    </row>
    <row r="22" spans="1:25" x14ac:dyDescent="0.25">
      <c r="A22" s="40" t="s">
        <v>43</v>
      </c>
      <c r="B22" s="39"/>
      <c r="C22" s="39"/>
      <c r="D22" s="42">
        <v>16000</v>
      </c>
      <c r="E22" s="39"/>
      <c r="F22" s="38"/>
      <c r="G22" s="15">
        <v>100</v>
      </c>
      <c r="H22" s="15">
        <v>1600000</v>
      </c>
      <c r="I22" s="17">
        <v>1600000</v>
      </c>
      <c r="J22" s="17"/>
      <c r="K22" s="15">
        <v>1600000</v>
      </c>
      <c r="L22" s="15">
        <v>1200000</v>
      </c>
      <c r="M22" s="47">
        <v>1600000</v>
      </c>
      <c r="N22" s="56"/>
      <c r="O22" s="16"/>
      <c r="P22" s="16"/>
      <c r="Q22" s="16"/>
      <c r="R22" s="16">
        <f t="shared" si="1"/>
        <v>0</v>
      </c>
      <c r="S22" s="30"/>
      <c r="T22" s="52"/>
      <c r="U22" s="16"/>
      <c r="V22" s="15"/>
      <c r="W22" s="15">
        <f t="shared" si="2"/>
        <v>0</v>
      </c>
      <c r="X22" s="14"/>
      <c r="Y22" s="15">
        <f t="shared" si="3"/>
        <v>0</v>
      </c>
    </row>
    <row r="23" spans="1:25" ht="142.5" customHeight="1" x14ac:dyDescent="0.25">
      <c r="A23" s="44" t="s">
        <v>42</v>
      </c>
      <c r="B23" s="39"/>
      <c r="C23" s="39"/>
      <c r="D23" s="39"/>
      <c r="E23" s="39"/>
      <c r="F23" s="38"/>
      <c r="G23" s="15"/>
      <c r="H23" s="15"/>
      <c r="I23" s="17"/>
      <c r="J23" s="17"/>
      <c r="K23" s="15"/>
      <c r="L23" s="15"/>
      <c r="M23" s="41"/>
      <c r="O23" s="16"/>
      <c r="P23" s="16"/>
      <c r="Q23" s="16"/>
      <c r="R23" s="16"/>
      <c r="S23" s="93" t="s">
        <v>41</v>
      </c>
      <c r="T23" s="52"/>
      <c r="U23" s="16"/>
      <c r="V23" s="15"/>
      <c r="W23" s="15"/>
      <c r="X23" s="14"/>
      <c r="Y23" s="15"/>
    </row>
    <row r="24" spans="1:25" ht="25.5" x14ac:dyDescent="0.25">
      <c r="A24" s="40" t="s">
        <v>40</v>
      </c>
      <c r="B24" s="39"/>
      <c r="C24" s="39"/>
      <c r="D24" s="39">
        <v>350</v>
      </c>
      <c r="E24" s="39"/>
      <c r="F24" s="38"/>
      <c r="G24" s="15">
        <v>15</v>
      </c>
      <c r="H24" s="15">
        <v>5250</v>
      </c>
      <c r="I24" s="17">
        <v>5250</v>
      </c>
      <c r="J24" s="17"/>
      <c r="K24" s="15">
        <v>5250</v>
      </c>
      <c r="L24" s="15"/>
      <c r="M24" s="13">
        <v>5250</v>
      </c>
      <c r="N24" s="55"/>
      <c r="O24" s="16">
        <f>K24</f>
        <v>5250</v>
      </c>
      <c r="P24" s="16"/>
      <c r="Q24" s="16"/>
      <c r="R24" s="16">
        <f t="shared" si="1"/>
        <v>5250</v>
      </c>
      <c r="S24" s="94"/>
      <c r="T24" s="52"/>
      <c r="U24" s="16">
        <f t="shared" si="4"/>
        <v>5250</v>
      </c>
      <c r="V24" s="15">
        <f>K24</f>
        <v>5250</v>
      </c>
      <c r="W24" s="15">
        <f t="shared" si="2"/>
        <v>0</v>
      </c>
      <c r="X24" s="14"/>
      <c r="Y24" s="15">
        <f t="shared" si="3"/>
        <v>5250</v>
      </c>
    </row>
    <row r="25" spans="1:25" x14ac:dyDescent="0.25">
      <c r="A25" s="37" t="s">
        <v>39</v>
      </c>
      <c r="B25" s="36"/>
      <c r="C25" s="36"/>
      <c r="D25" s="46">
        <v>4000</v>
      </c>
      <c r="E25" s="36"/>
      <c r="F25" s="35"/>
      <c r="G25" s="32">
        <v>0.71</v>
      </c>
      <c r="H25" s="32">
        <v>2840</v>
      </c>
      <c r="I25" s="34">
        <v>2840</v>
      </c>
      <c r="J25" s="34"/>
      <c r="K25" s="32">
        <v>2840</v>
      </c>
      <c r="L25" s="32"/>
      <c r="M25" s="45">
        <v>2840</v>
      </c>
      <c r="O25" s="16">
        <f>K25</f>
        <v>2840</v>
      </c>
      <c r="P25" s="33"/>
      <c r="Q25" s="33"/>
      <c r="R25" s="16">
        <f t="shared" si="1"/>
        <v>2840</v>
      </c>
      <c r="S25" s="94"/>
      <c r="T25" s="52"/>
      <c r="U25" s="16">
        <f t="shared" si="4"/>
        <v>2840</v>
      </c>
      <c r="V25" s="15">
        <f>K25</f>
        <v>2840</v>
      </c>
      <c r="W25" s="15">
        <f t="shared" si="2"/>
        <v>0</v>
      </c>
      <c r="X25" s="14"/>
      <c r="Y25" s="15">
        <f t="shared" si="3"/>
        <v>2840</v>
      </c>
    </row>
    <row r="26" spans="1:25" x14ac:dyDescent="0.25">
      <c r="A26" s="40" t="s">
        <v>38</v>
      </c>
      <c r="B26" s="39"/>
      <c r="C26" s="39"/>
      <c r="D26" s="42">
        <v>4000</v>
      </c>
      <c r="E26" s="39"/>
      <c r="F26" s="38"/>
      <c r="G26" s="15">
        <v>1</v>
      </c>
      <c r="H26" s="15">
        <v>4000</v>
      </c>
      <c r="I26" s="17">
        <v>4000</v>
      </c>
      <c r="J26" s="17"/>
      <c r="K26" s="15">
        <v>4000</v>
      </c>
      <c r="L26" s="15">
        <v>2062.5</v>
      </c>
      <c r="M26" s="13">
        <v>4000</v>
      </c>
      <c r="N26" s="55"/>
      <c r="O26" s="16">
        <f>K26</f>
        <v>4000</v>
      </c>
      <c r="P26" s="16"/>
      <c r="Q26" s="16"/>
      <c r="R26" s="16">
        <f t="shared" si="1"/>
        <v>4000</v>
      </c>
      <c r="S26" s="95"/>
      <c r="T26" s="52"/>
      <c r="U26" s="16">
        <f t="shared" si="4"/>
        <v>4000</v>
      </c>
      <c r="V26" s="15">
        <f>K26</f>
        <v>4000</v>
      </c>
      <c r="W26" s="15">
        <f t="shared" si="2"/>
        <v>0</v>
      </c>
      <c r="X26" s="14"/>
      <c r="Y26" s="15">
        <f t="shared" si="3"/>
        <v>4000</v>
      </c>
    </row>
    <row r="27" spans="1:25" ht="83.25" customHeight="1" x14ac:dyDescent="0.25">
      <c r="A27" s="44" t="s">
        <v>77</v>
      </c>
      <c r="B27" s="39"/>
      <c r="C27" s="39"/>
      <c r="D27" s="39"/>
      <c r="E27" s="39"/>
      <c r="F27" s="38"/>
      <c r="G27" s="15"/>
      <c r="H27" s="15"/>
      <c r="I27" s="17"/>
      <c r="J27" s="17"/>
      <c r="K27" s="15"/>
      <c r="L27" s="15"/>
      <c r="M27" s="41"/>
      <c r="O27" s="16"/>
      <c r="P27" s="16"/>
      <c r="Q27" s="16"/>
      <c r="R27" s="16"/>
      <c r="S27" s="96" t="s">
        <v>37</v>
      </c>
      <c r="T27" s="52"/>
      <c r="U27" s="16"/>
      <c r="V27" s="15"/>
      <c r="W27" s="15"/>
      <c r="X27" s="14"/>
      <c r="Y27" s="15"/>
    </row>
    <row r="28" spans="1:25" ht="25.5" x14ac:dyDescent="0.25">
      <c r="A28" s="29" t="s">
        <v>36</v>
      </c>
      <c r="B28" s="27"/>
      <c r="C28" s="27"/>
      <c r="D28" s="27">
        <v>150</v>
      </c>
      <c r="E28" s="27"/>
      <c r="F28" s="43"/>
      <c r="G28" s="24">
        <v>25</v>
      </c>
      <c r="H28" s="24">
        <v>3750</v>
      </c>
      <c r="I28" s="26">
        <v>3750</v>
      </c>
      <c r="J28" s="26"/>
      <c r="K28" s="24">
        <v>3750</v>
      </c>
      <c r="L28" s="24"/>
      <c r="M28" s="23">
        <v>3750</v>
      </c>
      <c r="N28" s="55"/>
      <c r="O28" s="16">
        <f t="shared" ref="O28:O46" si="5">K28</f>
        <v>3750</v>
      </c>
      <c r="P28" s="25"/>
      <c r="Q28" s="25"/>
      <c r="R28" s="16">
        <f t="shared" si="1"/>
        <v>3750</v>
      </c>
      <c r="S28" s="97"/>
      <c r="T28" s="52"/>
      <c r="U28" s="16">
        <f t="shared" si="4"/>
        <v>3750</v>
      </c>
      <c r="V28" s="15">
        <f>K28</f>
        <v>3750</v>
      </c>
      <c r="W28" s="15">
        <f t="shared" si="2"/>
        <v>0</v>
      </c>
      <c r="X28" s="14"/>
      <c r="Y28" s="15">
        <f t="shared" si="3"/>
        <v>3750</v>
      </c>
    </row>
    <row r="29" spans="1:25" x14ac:dyDescent="0.25">
      <c r="A29" s="40" t="s">
        <v>35</v>
      </c>
      <c r="B29" s="39"/>
      <c r="C29" s="39"/>
      <c r="D29" s="39">
        <v>170</v>
      </c>
      <c r="E29" s="39"/>
      <c r="F29" s="38"/>
      <c r="G29" s="15">
        <v>5</v>
      </c>
      <c r="H29" s="15">
        <v>850</v>
      </c>
      <c r="I29" s="17">
        <v>850</v>
      </c>
      <c r="J29" s="17"/>
      <c r="K29" s="15">
        <v>850</v>
      </c>
      <c r="L29" s="15"/>
      <c r="M29" s="41">
        <v>850</v>
      </c>
      <c r="O29" s="16">
        <f t="shared" si="5"/>
        <v>850</v>
      </c>
      <c r="P29" s="16"/>
      <c r="Q29" s="16"/>
      <c r="R29" s="16">
        <f t="shared" si="1"/>
        <v>850</v>
      </c>
      <c r="S29" s="97"/>
      <c r="T29" s="52"/>
      <c r="U29" s="16">
        <f t="shared" si="4"/>
        <v>850</v>
      </c>
      <c r="V29" s="15">
        <f>K29</f>
        <v>850</v>
      </c>
      <c r="W29" s="15">
        <f t="shared" si="2"/>
        <v>0</v>
      </c>
      <c r="X29" s="14"/>
      <c r="Y29" s="15">
        <f t="shared" si="3"/>
        <v>850</v>
      </c>
    </row>
    <row r="30" spans="1:25" x14ac:dyDescent="0.25">
      <c r="A30" s="40" t="s">
        <v>34</v>
      </c>
      <c r="B30" s="39"/>
      <c r="C30" s="39"/>
      <c r="D30" s="39">
        <v>50</v>
      </c>
      <c r="E30" s="39"/>
      <c r="F30" s="38"/>
      <c r="G30" s="15">
        <v>1</v>
      </c>
      <c r="H30" s="15">
        <v>50</v>
      </c>
      <c r="I30" s="17">
        <v>50</v>
      </c>
      <c r="J30" s="17"/>
      <c r="K30" s="15">
        <v>50</v>
      </c>
      <c r="L30" s="15"/>
      <c r="M30" s="41">
        <v>50</v>
      </c>
      <c r="O30" s="16">
        <f t="shared" si="5"/>
        <v>50</v>
      </c>
      <c r="P30" s="16"/>
      <c r="Q30" s="16"/>
      <c r="R30" s="16">
        <f t="shared" si="1"/>
        <v>50</v>
      </c>
      <c r="S30" s="98"/>
      <c r="T30" s="52"/>
      <c r="U30" s="16">
        <f t="shared" si="4"/>
        <v>50</v>
      </c>
      <c r="V30" s="15">
        <f>K30</f>
        <v>50</v>
      </c>
      <c r="W30" s="15">
        <f t="shared" si="2"/>
        <v>0</v>
      </c>
      <c r="X30" s="14"/>
      <c r="Y30" s="15">
        <f t="shared" si="3"/>
        <v>50</v>
      </c>
    </row>
    <row r="31" spans="1:25" ht="18.75" customHeight="1" x14ac:dyDescent="0.25">
      <c r="A31" s="40" t="s">
        <v>33</v>
      </c>
      <c r="B31" s="39"/>
      <c r="C31" s="39"/>
      <c r="D31" s="39">
        <v>5</v>
      </c>
      <c r="E31" s="39"/>
      <c r="F31" s="38"/>
      <c r="G31" s="15">
        <v>5190.78</v>
      </c>
      <c r="H31" s="15">
        <v>25953.9</v>
      </c>
      <c r="I31" s="17">
        <v>25953.9</v>
      </c>
      <c r="J31" s="17"/>
      <c r="K31" s="15">
        <v>25953.9</v>
      </c>
      <c r="L31" s="15"/>
      <c r="M31" s="13">
        <v>25953.9</v>
      </c>
      <c r="N31" s="55"/>
      <c r="O31" s="16">
        <f t="shared" si="5"/>
        <v>25953.9</v>
      </c>
      <c r="P31" s="16">
        <v>25953.9</v>
      </c>
      <c r="Q31" s="16"/>
      <c r="R31" s="16">
        <f t="shared" si="1"/>
        <v>0</v>
      </c>
      <c r="S31" s="30"/>
      <c r="T31" s="52"/>
      <c r="U31" s="15">
        <v>33369.300000000003</v>
      </c>
      <c r="V31" s="15">
        <f>K31+7415.4</f>
        <v>33369.300000000003</v>
      </c>
      <c r="W31" s="15">
        <f t="shared" si="2"/>
        <v>0</v>
      </c>
      <c r="X31" s="14"/>
      <c r="Y31" s="15">
        <f t="shared" si="3"/>
        <v>33369.300000000003</v>
      </c>
    </row>
    <row r="32" spans="1:25" ht="89.25" x14ac:dyDescent="0.25">
      <c r="A32" s="40" t="s">
        <v>32</v>
      </c>
      <c r="B32" s="39"/>
      <c r="C32" s="39"/>
      <c r="D32" s="42">
        <v>3000</v>
      </c>
      <c r="E32" s="39"/>
      <c r="F32" s="38"/>
      <c r="G32" s="15">
        <v>7.15</v>
      </c>
      <c r="H32" s="15">
        <v>21450</v>
      </c>
      <c r="I32" s="17">
        <v>21450</v>
      </c>
      <c r="J32" s="17"/>
      <c r="K32" s="15">
        <v>21450</v>
      </c>
      <c r="L32" s="32">
        <v>9000</v>
      </c>
      <c r="M32" s="13">
        <v>21450</v>
      </c>
      <c r="N32" s="55"/>
      <c r="O32" s="16">
        <f t="shared" si="5"/>
        <v>21450</v>
      </c>
      <c r="P32" s="33">
        <v>18935</v>
      </c>
      <c r="Q32" s="33"/>
      <c r="R32" s="16">
        <f t="shared" si="1"/>
        <v>2515</v>
      </c>
      <c r="S32" s="12" t="s">
        <v>31</v>
      </c>
      <c r="T32" s="52"/>
      <c r="U32" s="16">
        <f t="shared" si="4"/>
        <v>21450</v>
      </c>
      <c r="V32" s="15">
        <v>18935</v>
      </c>
      <c r="W32" s="15">
        <f t="shared" si="2"/>
        <v>2515</v>
      </c>
      <c r="X32" s="14"/>
      <c r="Y32" s="15">
        <f t="shared" si="3"/>
        <v>21450</v>
      </c>
    </row>
    <row r="33" spans="1:25" ht="25.5" x14ac:dyDescent="0.25">
      <c r="A33" s="40" t="s">
        <v>30</v>
      </c>
      <c r="B33" s="39"/>
      <c r="C33" s="39"/>
      <c r="D33" s="39"/>
      <c r="E33" s="39"/>
      <c r="F33" s="38"/>
      <c r="G33" s="15"/>
      <c r="H33" s="15">
        <f>10000+12000+2000</f>
        <v>24000</v>
      </c>
      <c r="I33" s="17">
        <f>H33</f>
        <v>24000</v>
      </c>
      <c r="J33" s="17"/>
      <c r="K33" s="15">
        <f>I33</f>
        <v>24000</v>
      </c>
      <c r="L33" s="15"/>
      <c r="M33" s="13">
        <v>24000</v>
      </c>
      <c r="N33" s="55"/>
      <c r="O33" s="16">
        <f t="shared" si="5"/>
        <v>24000</v>
      </c>
      <c r="P33" s="16">
        <v>8670</v>
      </c>
      <c r="Q33" s="16">
        <f>12000+2000</f>
        <v>14000</v>
      </c>
      <c r="R33" s="16">
        <f t="shared" si="1"/>
        <v>1330</v>
      </c>
      <c r="S33" s="12" t="s">
        <v>7</v>
      </c>
      <c r="T33" s="52"/>
      <c r="U33" s="16">
        <v>13670</v>
      </c>
      <c r="V33" s="15">
        <f>8670+5000</f>
        <v>13670</v>
      </c>
      <c r="W33" s="15">
        <f t="shared" si="2"/>
        <v>0</v>
      </c>
      <c r="X33" s="14"/>
      <c r="Y33" s="15">
        <f t="shared" si="3"/>
        <v>13670</v>
      </c>
    </row>
    <row r="34" spans="1:25" ht="25.5" x14ac:dyDescent="0.25">
      <c r="A34" s="40" t="s">
        <v>29</v>
      </c>
      <c r="B34" s="39"/>
      <c r="C34" s="39"/>
      <c r="D34" s="42">
        <v>15000</v>
      </c>
      <c r="E34" s="39"/>
      <c r="F34" s="38"/>
      <c r="G34" s="15">
        <v>0.28000000000000003</v>
      </c>
      <c r="H34" s="15">
        <v>4200</v>
      </c>
      <c r="I34" s="17">
        <v>4200</v>
      </c>
      <c r="J34" s="17"/>
      <c r="K34" s="15">
        <v>4200</v>
      </c>
      <c r="L34" s="15"/>
      <c r="M34" s="13">
        <v>4200</v>
      </c>
      <c r="N34" s="55"/>
      <c r="O34" s="16">
        <f t="shared" si="5"/>
        <v>4200</v>
      </c>
      <c r="P34" s="16"/>
      <c r="Q34" s="16"/>
      <c r="R34" s="16">
        <f t="shared" si="1"/>
        <v>4200</v>
      </c>
      <c r="S34" s="12" t="s">
        <v>93</v>
      </c>
      <c r="T34" s="52"/>
      <c r="U34" s="16">
        <f t="shared" si="4"/>
        <v>4200</v>
      </c>
      <c r="V34" s="15">
        <f>5000*0.28</f>
        <v>1400.0000000000002</v>
      </c>
      <c r="W34" s="15">
        <f t="shared" si="2"/>
        <v>2800</v>
      </c>
      <c r="X34" s="14"/>
      <c r="Y34" s="15">
        <f t="shared" si="3"/>
        <v>4200</v>
      </c>
    </row>
    <row r="35" spans="1:25" ht="25.5" x14ac:dyDescent="0.25">
      <c r="A35" s="40" t="s">
        <v>28</v>
      </c>
      <c r="B35" s="39"/>
      <c r="C35" s="39"/>
      <c r="D35" s="42">
        <v>2000</v>
      </c>
      <c r="E35" s="39"/>
      <c r="F35" s="38"/>
      <c r="G35" s="15">
        <v>0.28000000000000003</v>
      </c>
      <c r="H35" s="15">
        <v>560</v>
      </c>
      <c r="I35" s="17">
        <v>560</v>
      </c>
      <c r="J35" s="17"/>
      <c r="K35" s="15">
        <v>560</v>
      </c>
      <c r="L35" s="15"/>
      <c r="M35" s="41">
        <v>560</v>
      </c>
      <c r="O35" s="16">
        <f t="shared" si="5"/>
        <v>560</v>
      </c>
      <c r="P35" s="16"/>
      <c r="Q35" s="16"/>
      <c r="R35" s="16">
        <f t="shared" si="1"/>
        <v>560</v>
      </c>
      <c r="S35" s="12" t="s">
        <v>93</v>
      </c>
      <c r="T35" s="52"/>
      <c r="U35" s="16">
        <f t="shared" si="4"/>
        <v>560</v>
      </c>
      <c r="V35" s="15">
        <v>560</v>
      </c>
      <c r="W35" s="15">
        <f t="shared" si="2"/>
        <v>0</v>
      </c>
      <c r="X35" s="14"/>
      <c r="Y35" s="15">
        <f t="shared" si="3"/>
        <v>560</v>
      </c>
    </row>
    <row r="36" spans="1:25" ht="38.25" x14ac:dyDescent="0.25">
      <c r="A36" s="40" t="s">
        <v>27</v>
      </c>
      <c r="B36" s="39"/>
      <c r="C36" s="39"/>
      <c r="D36" s="39"/>
      <c r="E36" s="39"/>
      <c r="F36" s="38"/>
      <c r="G36" s="15"/>
      <c r="H36" s="15">
        <v>121000</v>
      </c>
      <c r="I36" s="17">
        <v>121000</v>
      </c>
      <c r="J36" s="17"/>
      <c r="K36" s="15">
        <v>121000</v>
      </c>
      <c r="L36" s="15"/>
      <c r="M36" s="13">
        <v>44089.74</v>
      </c>
      <c r="N36" s="55"/>
      <c r="O36" s="16">
        <f t="shared" si="5"/>
        <v>121000</v>
      </c>
      <c r="P36" s="16">
        <v>43631</v>
      </c>
      <c r="Q36" s="16"/>
      <c r="R36" s="16">
        <f t="shared" si="1"/>
        <v>77369</v>
      </c>
      <c r="S36" s="12" t="s">
        <v>26</v>
      </c>
      <c r="T36" s="52"/>
      <c r="U36" s="16">
        <f t="shared" si="4"/>
        <v>121000</v>
      </c>
      <c r="V36" s="15">
        <v>43631</v>
      </c>
      <c r="W36" s="15">
        <f t="shared" si="2"/>
        <v>77369</v>
      </c>
      <c r="X36" s="14"/>
      <c r="Y36" s="15">
        <f t="shared" si="3"/>
        <v>121000</v>
      </c>
    </row>
    <row r="37" spans="1:25" ht="25.5" x14ac:dyDescent="0.25">
      <c r="A37" s="40" t="s">
        <v>25</v>
      </c>
      <c r="B37" s="39"/>
      <c r="C37" s="39"/>
      <c r="D37" s="39">
        <v>5</v>
      </c>
      <c r="E37" s="39"/>
      <c r="F37" s="38"/>
      <c r="G37" s="15">
        <v>11167.59</v>
      </c>
      <c r="H37" s="15">
        <v>55837.96</v>
      </c>
      <c r="I37" s="17">
        <v>55837.96</v>
      </c>
      <c r="J37" s="17"/>
      <c r="K37" s="15">
        <v>55837.96</v>
      </c>
      <c r="L37" s="15"/>
      <c r="M37" s="13">
        <v>55837.962</v>
      </c>
      <c r="N37" s="55"/>
      <c r="O37" s="16">
        <f t="shared" si="5"/>
        <v>55837.96</v>
      </c>
      <c r="P37" s="16">
        <v>55837.96</v>
      </c>
      <c r="Q37" s="16"/>
      <c r="R37" s="16">
        <f t="shared" si="1"/>
        <v>0</v>
      </c>
      <c r="S37" s="30"/>
      <c r="T37" s="52"/>
      <c r="U37" s="16">
        <f t="shared" si="4"/>
        <v>55837.96</v>
      </c>
      <c r="V37" s="15">
        <v>55837.96</v>
      </c>
      <c r="W37" s="15">
        <f t="shared" si="2"/>
        <v>0</v>
      </c>
      <c r="X37" s="14"/>
      <c r="Y37" s="15">
        <f t="shared" si="3"/>
        <v>55837.96</v>
      </c>
    </row>
    <row r="38" spans="1:25" x14ac:dyDescent="0.25">
      <c r="A38" s="40" t="s">
        <v>24</v>
      </c>
      <c r="B38" s="39"/>
      <c r="C38" s="39"/>
      <c r="D38" s="39"/>
      <c r="E38" s="39"/>
      <c r="F38" s="38"/>
      <c r="G38" s="15"/>
      <c r="H38" s="15">
        <v>50820</v>
      </c>
      <c r="I38" s="17">
        <v>50820</v>
      </c>
      <c r="J38" s="17"/>
      <c r="K38" s="15">
        <v>50820</v>
      </c>
      <c r="L38" s="15"/>
      <c r="M38" s="13">
        <v>50820</v>
      </c>
      <c r="N38" s="55"/>
      <c r="O38" s="16">
        <f t="shared" si="5"/>
        <v>50820</v>
      </c>
      <c r="P38" s="16">
        <v>50820</v>
      </c>
      <c r="Q38" s="16"/>
      <c r="R38" s="16">
        <f t="shared" si="1"/>
        <v>0</v>
      </c>
      <c r="S38" s="30"/>
      <c r="T38" s="52"/>
      <c r="U38" s="16">
        <v>101640</v>
      </c>
      <c r="V38" s="15">
        <f>50820*2</f>
        <v>101640</v>
      </c>
      <c r="W38" s="15">
        <f t="shared" si="2"/>
        <v>0</v>
      </c>
      <c r="X38" s="14"/>
      <c r="Y38" s="15">
        <f t="shared" si="3"/>
        <v>101640</v>
      </c>
    </row>
    <row r="39" spans="1:25" x14ac:dyDescent="0.25">
      <c r="A39" s="40" t="s">
        <v>23</v>
      </c>
      <c r="B39" s="39"/>
      <c r="C39" s="39"/>
      <c r="D39" s="39">
        <v>2</v>
      </c>
      <c r="E39" s="39"/>
      <c r="F39" s="38"/>
      <c r="G39" s="15">
        <v>3707.7</v>
      </c>
      <c r="H39" s="15">
        <v>7415.4</v>
      </c>
      <c r="I39" s="17">
        <v>7415.4</v>
      </c>
      <c r="J39" s="17"/>
      <c r="K39" s="15">
        <v>7415.4</v>
      </c>
      <c r="L39" s="15"/>
      <c r="M39" s="13">
        <v>7415.4</v>
      </c>
      <c r="N39" s="55"/>
      <c r="O39" s="16">
        <f t="shared" si="5"/>
        <v>7415.4</v>
      </c>
      <c r="P39" s="16">
        <v>7415.4</v>
      </c>
      <c r="Q39" s="16"/>
      <c r="R39" s="16">
        <f t="shared" si="1"/>
        <v>0</v>
      </c>
      <c r="S39" s="30"/>
      <c r="T39" s="52"/>
      <c r="U39" s="16">
        <f t="shared" si="4"/>
        <v>7415.4</v>
      </c>
      <c r="V39" s="15"/>
      <c r="W39" s="15">
        <f t="shared" si="2"/>
        <v>7415.4</v>
      </c>
      <c r="X39" s="14"/>
      <c r="Y39" s="15">
        <f t="shared" si="3"/>
        <v>7415.4</v>
      </c>
    </row>
    <row r="40" spans="1:25" x14ac:dyDescent="0.25">
      <c r="A40" s="40" t="s">
        <v>22</v>
      </c>
      <c r="B40" s="39"/>
      <c r="C40" s="39"/>
      <c r="D40" s="39"/>
      <c r="E40" s="39"/>
      <c r="F40" s="38"/>
      <c r="G40" s="15"/>
      <c r="H40" s="15">
        <v>10000</v>
      </c>
      <c r="I40" s="17">
        <v>10000</v>
      </c>
      <c r="J40" s="17"/>
      <c r="K40" s="15">
        <v>10000</v>
      </c>
      <c r="L40" s="15"/>
      <c r="M40" s="13">
        <v>10000</v>
      </c>
      <c r="N40" s="55"/>
      <c r="O40" s="16">
        <f t="shared" si="5"/>
        <v>10000</v>
      </c>
      <c r="P40" s="16">
        <v>10000</v>
      </c>
      <c r="Q40" s="16"/>
      <c r="R40" s="16">
        <f t="shared" si="1"/>
        <v>0</v>
      </c>
      <c r="S40" s="30"/>
      <c r="T40" s="52"/>
      <c r="U40" s="16">
        <f t="shared" si="4"/>
        <v>10000</v>
      </c>
      <c r="V40" s="15">
        <v>10000</v>
      </c>
      <c r="W40" s="15">
        <f t="shared" si="2"/>
        <v>0</v>
      </c>
      <c r="X40" s="14"/>
      <c r="Y40" s="15">
        <f t="shared" si="3"/>
        <v>10000</v>
      </c>
    </row>
    <row r="41" spans="1:25" x14ac:dyDescent="0.25">
      <c r="A41" s="40" t="s">
        <v>21</v>
      </c>
      <c r="B41" s="39"/>
      <c r="C41" s="39"/>
      <c r="D41" s="39"/>
      <c r="E41" s="39"/>
      <c r="F41" s="38"/>
      <c r="G41" s="15"/>
      <c r="H41" s="15">
        <v>5000</v>
      </c>
      <c r="I41" s="17">
        <v>5000</v>
      </c>
      <c r="J41" s="17"/>
      <c r="K41" s="15">
        <v>5000</v>
      </c>
      <c r="L41" s="15"/>
      <c r="M41" s="13">
        <v>5000</v>
      </c>
      <c r="N41" s="55"/>
      <c r="O41" s="16">
        <f t="shared" si="5"/>
        <v>5000</v>
      </c>
      <c r="P41" s="16">
        <v>5000</v>
      </c>
      <c r="Q41" s="16"/>
      <c r="R41" s="16">
        <f t="shared" si="1"/>
        <v>0</v>
      </c>
      <c r="S41" s="30"/>
      <c r="T41" s="52"/>
      <c r="U41" s="16">
        <f t="shared" si="4"/>
        <v>5000</v>
      </c>
      <c r="V41" s="15">
        <v>5000</v>
      </c>
      <c r="W41" s="15">
        <f t="shared" si="2"/>
        <v>0</v>
      </c>
      <c r="X41" s="14"/>
      <c r="Y41" s="15">
        <f t="shared" si="3"/>
        <v>5000</v>
      </c>
    </row>
    <row r="42" spans="1:25" ht="63.75" x14ac:dyDescent="0.25">
      <c r="A42" s="40" t="s">
        <v>20</v>
      </c>
      <c r="B42" s="39"/>
      <c r="C42" s="39"/>
      <c r="D42" s="39"/>
      <c r="E42" s="39"/>
      <c r="F42" s="38"/>
      <c r="G42" s="15"/>
      <c r="H42" s="15">
        <v>30000</v>
      </c>
      <c r="I42" s="17">
        <v>30000</v>
      </c>
      <c r="J42" s="17"/>
      <c r="K42" s="15">
        <v>30000</v>
      </c>
      <c r="L42" s="15"/>
      <c r="M42" s="41">
        <v>0</v>
      </c>
      <c r="O42" s="16">
        <f t="shared" si="5"/>
        <v>30000</v>
      </c>
      <c r="P42" s="16"/>
      <c r="Q42" s="16"/>
      <c r="R42" s="16">
        <f t="shared" si="1"/>
        <v>30000</v>
      </c>
      <c r="S42" s="12" t="s">
        <v>94</v>
      </c>
      <c r="T42" s="52"/>
      <c r="U42" s="16">
        <f t="shared" si="4"/>
        <v>30000</v>
      </c>
      <c r="V42" s="15"/>
      <c r="W42" s="15">
        <f t="shared" si="2"/>
        <v>30000</v>
      </c>
      <c r="X42" s="14"/>
      <c r="Y42" s="15">
        <f t="shared" si="3"/>
        <v>30000</v>
      </c>
    </row>
    <row r="43" spans="1:25" ht="63.75" x14ac:dyDescent="0.25">
      <c r="A43" s="40" t="s">
        <v>19</v>
      </c>
      <c r="B43" s="39"/>
      <c r="C43" s="39"/>
      <c r="D43" s="39"/>
      <c r="E43" s="39"/>
      <c r="F43" s="38"/>
      <c r="G43" s="15"/>
      <c r="H43" s="15">
        <v>4500</v>
      </c>
      <c r="I43" s="17">
        <v>4500</v>
      </c>
      <c r="J43" s="17"/>
      <c r="K43" s="15">
        <v>4500</v>
      </c>
      <c r="L43" s="15"/>
      <c r="M43" s="13">
        <v>4500</v>
      </c>
      <c r="N43" s="55"/>
      <c r="O43" s="16">
        <f t="shared" si="5"/>
        <v>4500</v>
      </c>
      <c r="P43" s="16">
        <v>209</v>
      </c>
      <c r="Q43" s="16"/>
      <c r="R43" s="16">
        <f t="shared" si="1"/>
        <v>4291</v>
      </c>
      <c r="S43" s="12" t="s">
        <v>95</v>
      </c>
      <c r="T43" s="52"/>
      <c r="U43" s="16">
        <f t="shared" si="4"/>
        <v>4500</v>
      </c>
      <c r="V43" s="15">
        <v>4500</v>
      </c>
      <c r="W43" s="15">
        <f t="shared" si="2"/>
        <v>0</v>
      </c>
      <c r="X43" s="14"/>
      <c r="Y43" s="15">
        <f t="shared" si="3"/>
        <v>4500</v>
      </c>
    </row>
    <row r="44" spans="1:25" ht="51" x14ac:dyDescent="0.25">
      <c r="A44" s="40" t="s">
        <v>18</v>
      </c>
      <c r="B44" s="39"/>
      <c r="C44" s="39"/>
      <c r="D44" s="39"/>
      <c r="E44" s="39"/>
      <c r="F44" s="38"/>
      <c r="G44" s="15"/>
      <c r="H44" s="15">
        <v>4000</v>
      </c>
      <c r="I44" s="17">
        <v>4000</v>
      </c>
      <c r="J44" s="17"/>
      <c r="K44" s="15">
        <v>4000</v>
      </c>
      <c r="L44" s="15"/>
      <c r="M44" s="13">
        <v>4000</v>
      </c>
      <c r="N44" s="55"/>
      <c r="O44" s="16">
        <f t="shared" si="5"/>
        <v>4000</v>
      </c>
      <c r="P44" s="16"/>
      <c r="Q44" s="16"/>
      <c r="R44" s="16">
        <f t="shared" si="1"/>
        <v>4000</v>
      </c>
      <c r="S44" s="12" t="s">
        <v>96</v>
      </c>
      <c r="T44" s="52"/>
      <c r="U44" s="16">
        <f t="shared" si="4"/>
        <v>4000</v>
      </c>
      <c r="V44" s="15">
        <v>4000</v>
      </c>
      <c r="W44" s="15">
        <f t="shared" si="2"/>
        <v>0</v>
      </c>
      <c r="X44" s="14"/>
      <c r="Y44" s="15">
        <f t="shared" si="3"/>
        <v>4000</v>
      </c>
    </row>
    <row r="45" spans="1:25" x14ac:dyDescent="0.25">
      <c r="A45" s="40" t="s">
        <v>17</v>
      </c>
      <c r="B45" s="39"/>
      <c r="C45" s="39"/>
      <c r="D45" s="39">
        <v>12</v>
      </c>
      <c r="E45" s="39"/>
      <c r="F45" s="38"/>
      <c r="G45" s="15">
        <v>1512.5</v>
      </c>
      <c r="H45" s="15">
        <v>18150</v>
      </c>
      <c r="I45" s="17">
        <v>18150</v>
      </c>
      <c r="J45" s="17"/>
      <c r="K45" s="15">
        <v>18150</v>
      </c>
      <c r="L45" s="15"/>
      <c r="M45" s="13">
        <v>18150</v>
      </c>
      <c r="N45" s="55"/>
      <c r="O45" s="16">
        <f t="shared" si="5"/>
        <v>18150</v>
      </c>
      <c r="P45" s="16">
        <v>18150</v>
      </c>
      <c r="Q45" s="16"/>
      <c r="R45" s="16">
        <f t="shared" si="1"/>
        <v>0</v>
      </c>
      <c r="S45" s="30"/>
      <c r="T45" s="52"/>
      <c r="U45" s="16">
        <f t="shared" si="4"/>
        <v>18150</v>
      </c>
      <c r="V45" s="15">
        <v>18150</v>
      </c>
      <c r="W45" s="15">
        <f t="shared" si="2"/>
        <v>0</v>
      </c>
      <c r="X45" s="14"/>
      <c r="Y45" s="15">
        <f t="shared" si="3"/>
        <v>18150</v>
      </c>
    </row>
    <row r="46" spans="1:25" ht="102.75" thickBot="1" x14ac:dyDescent="0.3">
      <c r="A46" s="37" t="s">
        <v>78</v>
      </c>
      <c r="B46" s="36"/>
      <c r="C46" s="36"/>
      <c r="D46" s="36">
        <v>600</v>
      </c>
      <c r="E46" s="36"/>
      <c r="F46" s="35"/>
      <c r="G46" s="32">
        <v>41</v>
      </c>
      <c r="H46" s="32">
        <v>24600</v>
      </c>
      <c r="I46" s="34">
        <v>24600</v>
      </c>
      <c r="J46" s="34"/>
      <c r="K46" s="32">
        <v>24600</v>
      </c>
      <c r="L46" s="32"/>
      <c r="M46" s="31">
        <v>24600</v>
      </c>
      <c r="N46" s="55"/>
      <c r="O46" s="33">
        <f t="shared" si="5"/>
        <v>24600</v>
      </c>
      <c r="P46" s="33">
        <v>8520</v>
      </c>
      <c r="Q46" s="33"/>
      <c r="R46" s="33">
        <f t="shared" si="1"/>
        <v>16080</v>
      </c>
      <c r="S46" s="12" t="s">
        <v>16</v>
      </c>
      <c r="T46" s="52"/>
      <c r="U46" s="33">
        <f t="shared" si="4"/>
        <v>24600</v>
      </c>
      <c r="V46" s="32">
        <f>K46</f>
        <v>24600</v>
      </c>
      <c r="W46" s="32">
        <f t="shared" si="2"/>
        <v>0</v>
      </c>
      <c r="X46" s="14"/>
      <c r="Y46" s="32">
        <f t="shared" si="3"/>
        <v>24600</v>
      </c>
    </row>
    <row r="47" spans="1:25" s="72" customFormat="1" ht="26.25" thickTop="1" x14ac:dyDescent="0.25">
      <c r="A47" s="64" t="s">
        <v>15</v>
      </c>
      <c r="B47" s="65">
        <v>14000</v>
      </c>
      <c r="C47" s="65">
        <v>14000</v>
      </c>
      <c r="D47" s="66"/>
      <c r="E47" s="66">
        <v>9.73</v>
      </c>
      <c r="F47" s="50">
        <v>136220</v>
      </c>
      <c r="G47" s="50"/>
      <c r="H47" s="50"/>
      <c r="I47" s="67"/>
      <c r="J47" s="67">
        <v>136220</v>
      </c>
      <c r="K47" s="50">
        <v>136220</v>
      </c>
      <c r="L47" s="68">
        <v>35490</v>
      </c>
      <c r="M47" s="69">
        <v>48650</v>
      </c>
      <c r="N47" s="70"/>
      <c r="O47" s="71">
        <v>136220</v>
      </c>
      <c r="P47" s="71">
        <v>48650</v>
      </c>
      <c r="Q47" s="71"/>
      <c r="R47" s="50">
        <f t="shared" si="1"/>
        <v>87570</v>
      </c>
      <c r="S47" s="12" t="s">
        <v>14</v>
      </c>
      <c r="T47" s="52"/>
      <c r="U47" s="50">
        <v>136220</v>
      </c>
      <c r="V47" s="50">
        <v>48650</v>
      </c>
      <c r="W47" s="50">
        <f t="shared" si="2"/>
        <v>87570</v>
      </c>
      <c r="X47" s="14"/>
      <c r="Y47" s="50">
        <f t="shared" si="3"/>
        <v>136220</v>
      </c>
    </row>
    <row r="48" spans="1:25" s="72" customFormat="1" ht="25.5" x14ac:dyDescent="0.25">
      <c r="A48" s="40" t="s">
        <v>13</v>
      </c>
      <c r="B48" s="42">
        <v>20000</v>
      </c>
      <c r="C48" s="42">
        <v>20000</v>
      </c>
      <c r="D48" s="39"/>
      <c r="E48" s="39">
        <v>31.02</v>
      </c>
      <c r="F48" s="15">
        <v>620400</v>
      </c>
      <c r="G48" s="15"/>
      <c r="H48" s="15"/>
      <c r="I48" s="17"/>
      <c r="J48" s="17">
        <v>620400</v>
      </c>
      <c r="K48" s="15">
        <v>620400</v>
      </c>
      <c r="L48" s="32">
        <v>285150</v>
      </c>
      <c r="M48" s="73">
        <v>248160</v>
      </c>
      <c r="N48" s="70"/>
      <c r="O48" s="33">
        <v>620400</v>
      </c>
      <c r="P48" s="33">
        <v>248160</v>
      </c>
      <c r="Q48" s="33"/>
      <c r="R48" s="15">
        <f t="shared" si="1"/>
        <v>372240</v>
      </c>
      <c r="S48" s="12" t="s">
        <v>7</v>
      </c>
      <c r="T48" s="52"/>
      <c r="U48" s="15">
        <v>620400</v>
      </c>
      <c r="V48" s="15">
        <v>248160</v>
      </c>
      <c r="W48" s="15">
        <f t="shared" si="2"/>
        <v>372240</v>
      </c>
      <c r="X48" s="14"/>
      <c r="Y48" s="15">
        <f t="shared" si="3"/>
        <v>620400</v>
      </c>
    </row>
    <row r="49" spans="1:25" s="72" customFormat="1" ht="25.5" x14ac:dyDescent="0.25">
      <c r="A49" s="40" t="s">
        <v>12</v>
      </c>
      <c r="B49" s="39">
        <v>100</v>
      </c>
      <c r="C49" s="39">
        <v>100</v>
      </c>
      <c r="D49" s="39"/>
      <c r="E49" s="39">
        <v>74.56</v>
      </c>
      <c r="F49" s="15">
        <v>7456</v>
      </c>
      <c r="G49" s="15"/>
      <c r="H49" s="15"/>
      <c r="I49" s="17"/>
      <c r="J49" s="17">
        <v>7456</v>
      </c>
      <c r="K49" s="15">
        <v>7456</v>
      </c>
      <c r="L49" s="32">
        <v>1871.25</v>
      </c>
      <c r="M49" s="73">
        <v>2609.6</v>
      </c>
      <c r="N49" s="70"/>
      <c r="O49" s="33">
        <v>7456</v>
      </c>
      <c r="P49" s="33">
        <v>2609.6</v>
      </c>
      <c r="Q49" s="33"/>
      <c r="R49" s="15">
        <f t="shared" si="1"/>
        <v>4846.3999999999996</v>
      </c>
      <c r="S49" s="12" t="s">
        <v>7</v>
      </c>
      <c r="T49" s="52"/>
      <c r="U49" s="15">
        <v>7456</v>
      </c>
      <c r="V49" s="15">
        <v>2609.6</v>
      </c>
      <c r="W49" s="15">
        <f t="shared" si="2"/>
        <v>4846.3999999999996</v>
      </c>
      <c r="X49" s="14"/>
      <c r="Y49" s="15">
        <f t="shared" si="3"/>
        <v>7456</v>
      </c>
    </row>
    <row r="50" spans="1:25" s="72" customFormat="1" ht="25.5" x14ac:dyDescent="0.25">
      <c r="A50" s="40" t="s">
        <v>11</v>
      </c>
      <c r="B50" s="39"/>
      <c r="C50" s="39"/>
      <c r="D50" s="39">
        <v>5</v>
      </c>
      <c r="E50" s="39"/>
      <c r="F50" s="39"/>
      <c r="G50" s="15">
        <v>711.44</v>
      </c>
      <c r="H50" s="15">
        <v>3557.2</v>
      </c>
      <c r="I50" s="17"/>
      <c r="J50" s="17">
        <v>3557.2</v>
      </c>
      <c r="K50" s="15">
        <v>3557.2</v>
      </c>
      <c r="L50" s="15"/>
      <c r="M50" s="73">
        <v>3557.2000000000003</v>
      </c>
      <c r="N50" s="70"/>
      <c r="O50" s="16">
        <v>3557.2</v>
      </c>
      <c r="P50" s="16">
        <v>3557.2000000000003</v>
      </c>
      <c r="Q50" s="16"/>
      <c r="R50" s="15">
        <f t="shared" si="1"/>
        <v>-4.5474735088646412E-13</v>
      </c>
      <c r="S50" s="30"/>
      <c r="T50" s="52"/>
      <c r="U50" s="15">
        <v>3557.2</v>
      </c>
      <c r="V50" s="15">
        <v>3557.2000000000003</v>
      </c>
      <c r="W50" s="15">
        <f t="shared" si="2"/>
        <v>0</v>
      </c>
      <c r="X50" s="14"/>
      <c r="Y50" s="15">
        <f t="shared" si="3"/>
        <v>3557.2</v>
      </c>
    </row>
    <row r="51" spans="1:25" s="72" customFormat="1" ht="25.5" x14ac:dyDescent="0.25">
      <c r="A51" s="40" t="s">
        <v>10</v>
      </c>
      <c r="B51" s="42">
        <v>1200</v>
      </c>
      <c r="C51" s="42">
        <v>1200</v>
      </c>
      <c r="D51" s="39"/>
      <c r="E51" s="39">
        <v>10.91</v>
      </c>
      <c r="F51" s="15">
        <v>13092</v>
      </c>
      <c r="G51" s="15"/>
      <c r="H51" s="15"/>
      <c r="I51" s="17"/>
      <c r="J51" s="17">
        <v>13092</v>
      </c>
      <c r="K51" s="15">
        <v>13092</v>
      </c>
      <c r="L51" s="15"/>
      <c r="M51" s="73">
        <v>4800.3999999999996</v>
      </c>
      <c r="N51" s="70"/>
      <c r="O51" s="16">
        <v>13092</v>
      </c>
      <c r="P51" s="16">
        <v>4800.3999999999996</v>
      </c>
      <c r="Q51" s="16"/>
      <c r="R51" s="15">
        <f t="shared" si="1"/>
        <v>8291.6</v>
      </c>
      <c r="S51" s="12" t="s">
        <v>7</v>
      </c>
      <c r="T51" s="52"/>
      <c r="U51" s="15">
        <v>13092</v>
      </c>
      <c r="V51" s="15">
        <v>4800.3999999999996</v>
      </c>
      <c r="W51" s="15">
        <f t="shared" si="2"/>
        <v>8291.6</v>
      </c>
      <c r="X51" s="14"/>
      <c r="Y51" s="15">
        <f t="shared" si="3"/>
        <v>13092</v>
      </c>
    </row>
    <row r="52" spans="1:25" s="72" customFormat="1" ht="25.5" x14ac:dyDescent="0.25">
      <c r="A52" s="40" t="s">
        <v>9</v>
      </c>
      <c r="B52" s="39">
        <v>50</v>
      </c>
      <c r="C52" s="39">
        <v>50</v>
      </c>
      <c r="D52" s="39"/>
      <c r="E52" s="39">
        <v>14.59</v>
      </c>
      <c r="F52" s="39">
        <v>729.5</v>
      </c>
      <c r="G52" s="15"/>
      <c r="H52" s="15"/>
      <c r="I52" s="17"/>
      <c r="J52" s="17">
        <v>729.5</v>
      </c>
      <c r="K52" s="15">
        <v>729.5</v>
      </c>
      <c r="L52" s="15"/>
      <c r="M52" s="73">
        <v>437.7</v>
      </c>
      <c r="N52" s="70"/>
      <c r="O52" s="16">
        <v>729.5</v>
      </c>
      <c r="P52" s="16">
        <v>437.7</v>
      </c>
      <c r="Q52" s="16"/>
      <c r="R52" s="15">
        <f t="shared" si="1"/>
        <v>291.8</v>
      </c>
      <c r="S52" s="12" t="s">
        <v>7</v>
      </c>
      <c r="T52" s="52"/>
      <c r="U52" s="15">
        <v>729.5</v>
      </c>
      <c r="V52" s="15">
        <v>437.7</v>
      </c>
      <c r="W52" s="15">
        <f t="shared" si="2"/>
        <v>291.8</v>
      </c>
      <c r="X52" s="14"/>
      <c r="Y52" s="15">
        <f t="shared" si="3"/>
        <v>729.5</v>
      </c>
    </row>
    <row r="53" spans="1:25" s="72" customFormat="1" ht="26.25" thickBot="1" x14ac:dyDescent="0.3">
      <c r="A53" s="74" t="s">
        <v>8</v>
      </c>
      <c r="B53" s="75"/>
      <c r="C53" s="75"/>
      <c r="D53" s="76">
        <v>2784</v>
      </c>
      <c r="E53" s="75"/>
      <c r="F53" s="75"/>
      <c r="G53" s="51">
        <v>12.52</v>
      </c>
      <c r="H53" s="51">
        <v>34855.68</v>
      </c>
      <c r="I53" s="77"/>
      <c r="J53" s="77">
        <v>34855.68</v>
      </c>
      <c r="K53" s="51">
        <v>34855.68</v>
      </c>
      <c r="L53" s="51"/>
      <c r="M53" s="78">
        <f>29522.16+2.94</f>
        <v>29525.1</v>
      </c>
      <c r="N53" s="70"/>
      <c r="O53" s="79">
        <v>34855.68</v>
      </c>
      <c r="P53" s="79">
        <f>29522.16+2.94</f>
        <v>29525.1</v>
      </c>
      <c r="Q53" s="79"/>
      <c r="R53" s="51">
        <f t="shared" si="1"/>
        <v>5330.5800000000017</v>
      </c>
      <c r="S53" s="12" t="s">
        <v>7</v>
      </c>
      <c r="T53" s="52"/>
      <c r="U53" s="51">
        <v>34855.68</v>
      </c>
      <c r="V53" s="51">
        <v>29525.1</v>
      </c>
      <c r="W53" s="51">
        <f t="shared" si="2"/>
        <v>5330.5800000000017</v>
      </c>
      <c r="X53" s="14"/>
      <c r="Y53" s="51">
        <f t="shared" si="3"/>
        <v>34855.68</v>
      </c>
    </row>
    <row r="54" spans="1:25" ht="26.25" thickTop="1" x14ac:dyDescent="0.25">
      <c r="A54" s="29" t="s">
        <v>6</v>
      </c>
      <c r="B54" s="27"/>
      <c r="C54" s="27"/>
      <c r="D54" s="28">
        <v>20</v>
      </c>
      <c r="E54" s="27"/>
      <c r="F54" s="27"/>
      <c r="G54" s="24">
        <v>900</v>
      </c>
      <c r="H54" s="24">
        <f>D54*G54</f>
        <v>18000</v>
      </c>
      <c r="I54" s="26">
        <f>H54</f>
        <v>18000</v>
      </c>
      <c r="J54" s="26"/>
      <c r="K54" s="24">
        <f>I54</f>
        <v>18000</v>
      </c>
      <c r="L54" s="24"/>
      <c r="M54" s="23">
        <v>18000</v>
      </c>
      <c r="N54" s="55"/>
      <c r="O54" s="25">
        <f>K54</f>
        <v>18000</v>
      </c>
      <c r="P54" s="25"/>
      <c r="Q54" s="25">
        <v>18000</v>
      </c>
      <c r="R54" s="25">
        <f t="shared" si="1"/>
        <v>0</v>
      </c>
      <c r="S54" s="12"/>
      <c r="T54" s="52"/>
      <c r="U54" s="25">
        <v>0</v>
      </c>
      <c r="V54" s="24"/>
      <c r="W54" s="24">
        <f t="shared" si="2"/>
        <v>0</v>
      </c>
      <c r="X54" s="14"/>
      <c r="Y54" s="24">
        <f t="shared" si="3"/>
        <v>0</v>
      </c>
    </row>
    <row r="55" spans="1:25" ht="25.5" x14ac:dyDescent="0.25">
      <c r="A55" s="22" t="s">
        <v>5</v>
      </c>
      <c r="B55" s="19"/>
      <c r="C55" s="19"/>
      <c r="D55" s="20"/>
      <c r="E55" s="19"/>
      <c r="F55" s="19"/>
      <c r="G55" s="18"/>
      <c r="H55" s="15"/>
      <c r="I55" s="17"/>
      <c r="J55" s="17"/>
      <c r="K55" s="15"/>
      <c r="L55" s="15"/>
      <c r="M55" s="13">
        <v>18200</v>
      </c>
      <c r="N55" s="55"/>
      <c r="O55" s="16"/>
      <c r="P55" s="16"/>
      <c r="Q55" s="16">
        <v>18200</v>
      </c>
      <c r="R55" s="16">
        <f t="shared" si="1"/>
        <v>-18200</v>
      </c>
      <c r="S55" s="12" t="s">
        <v>4</v>
      </c>
      <c r="T55" s="52"/>
      <c r="U55" s="16">
        <f t="shared" si="4"/>
        <v>0</v>
      </c>
      <c r="V55" s="15"/>
      <c r="W55" s="15">
        <f t="shared" si="2"/>
        <v>0</v>
      </c>
      <c r="X55" s="14"/>
      <c r="Y55" s="15">
        <f t="shared" si="3"/>
        <v>0</v>
      </c>
    </row>
    <row r="56" spans="1:25" ht="25.5" x14ac:dyDescent="0.25">
      <c r="A56" s="21" t="s">
        <v>3</v>
      </c>
      <c r="B56" s="19"/>
      <c r="C56" s="19"/>
      <c r="D56" s="20"/>
      <c r="E56" s="19"/>
      <c r="F56" s="19"/>
      <c r="G56" s="18"/>
      <c r="H56" s="15"/>
      <c r="I56" s="17"/>
      <c r="J56" s="17"/>
      <c r="K56" s="15"/>
      <c r="L56" s="15" t="s">
        <v>2</v>
      </c>
      <c r="M56" s="13"/>
      <c r="N56" s="55"/>
      <c r="O56" s="16"/>
      <c r="P56" s="16"/>
      <c r="Q56" s="16"/>
      <c r="R56" s="16">
        <f t="shared" si="1"/>
        <v>0</v>
      </c>
      <c r="S56" s="87"/>
      <c r="T56" s="52"/>
      <c r="U56" s="16">
        <f t="shared" si="4"/>
        <v>0</v>
      </c>
      <c r="V56" s="15"/>
      <c r="W56" s="15">
        <f t="shared" si="2"/>
        <v>0</v>
      </c>
      <c r="X56" s="14"/>
      <c r="Y56" s="15">
        <f t="shared" si="3"/>
        <v>0</v>
      </c>
    </row>
    <row r="57" spans="1:25" x14ac:dyDescent="0.25">
      <c r="A57" s="11"/>
      <c r="B57" s="11"/>
      <c r="C57" s="11"/>
      <c r="D57" s="11"/>
      <c r="E57" s="11"/>
      <c r="F57" s="11"/>
      <c r="G57" s="10"/>
      <c r="H57" s="82" t="s">
        <v>1</v>
      </c>
      <c r="I57" s="83">
        <f>SUM(I9:I54)</f>
        <v>4079434.2560000001</v>
      </c>
      <c r="J57" s="83">
        <f>SUM(J9:J54)</f>
        <v>816310.38</v>
      </c>
      <c r="K57" s="83">
        <f>SUM(K9:K54)</f>
        <v>4895744.6359999999</v>
      </c>
      <c r="L57" s="83">
        <v>1717000</v>
      </c>
      <c r="M57" s="84">
        <f>SUM(M9:M56)</f>
        <v>4322890.0008799993</v>
      </c>
      <c r="N57" s="57"/>
      <c r="O57" s="83">
        <f>SUM(O9:O56)</f>
        <v>2843344.6360000004</v>
      </c>
      <c r="P57" s="83">
        <f>SUM(P9:P56)</f>
        <v>1040275.0799999998</v>
      </c>
      <c r="Q57" s="83">
        <f>SUM(Q9:Q56)</f>
        <v>1176826.1800000002</v>
      </c>
      <c r="R57" s="83">
        <f t="shared" ref="R57:W57" si="6">SUM(R9:R56)</f>
        <v>626243.37600000005</v>
      </c>
      <c r="S57" s="88"/>
      <c r="T57" s="9"/>
      <c r="U57" s="83">
        <f>SUM(U9:U56)</f>
        <v>2621673.0808000001</v>
      </c>
      <c r="V57" s="83">
        <f t="shared" si="6"/>
        <v>1040275.0799999998</v>
      </c>
      <c r="W57" s="83">
        <f t="shared" si="6"/>
        <v>1581398.0008</v>
      </c>
      <c r="X57" s="9"/>
      <c r="Y57" s="83">
        <f>SUM(Y9:Y56)</f>
        <v>2621673.0808000001</v>
      </c>
    </row>
    <row r="58" spans="1:25" x14ac:dyDescent="0.25">
      <c r="J58" s="58" t="s">
        <v>75</v>
      </c>
      <c r="V58" s="7"/>
      <c r="W58" s="7"/>
    </row>
    <row r="59" spans="1:25" s="59" customFormat="1" x14ac:dyDescent="0.25">
      <c r="G59" s="60"/>
      <c r="H59" s="60"/>
      <c r="I59" s="60"/>
      <c r="J59" s="63" t="s">
        <v>60</v>
      </c>
      <c r="K59" s="8">
        <f>SUM(K54:K55,K9:K46)</f>
        <v>4079434.2560000001</v>
      </c>
      <c r="L59" s="8">
        <f>SUM(L54:L55,L9:L46)</f>
        <v>1376062.5</v>
      </c>
      <c r="M59" s="8">
        <f>SUM(M54:M55,M9:M46)</f>
        <v>3985150.0008799997</v>
      </c>
      <c r="N59" s="80"/>
      <c r="O59" s="8">
        <f t="shared" ref="O59:R59" si="7">SUM(O54:O55,O9:O46)</f>
        <v>2027034.2559999998</v>
      </c>
      <c r="P59" s="8">
        <f t="shared" si="7"/>
        <v>702535.08</v>
      </c>
      <c r="Q59" s="8">
        <f t="shared" si="7"/>
        <v>1176826.1800000002</v>
      </c>
      <c r="R59" s="8">
        <f t="shared" si="7"/>
        <v>147672.99600000004</v>
      </c>
      <c r="S59" s="89"/>
      <c r="T59" s="85"/>
      <c r="U59" s="8">
        <f t="shared" ref="U59:W59" si="8">SUM(U54:U55,U9:U46)</f>
        <v>1805362.7008</v>
      </c>
      <c r="V59" s="8">
        <f t="shared" si="8"/>
        <v>702535.08</v>
      </c>
      <c r="W59" s="8">
        <f t="shared" si="8"/>
        <v>1102827.6207999999</v>
      </c>
      <c r="X59" s="81"/>
      <c r="Y59" s="8">
        <f>SUM(Y54:Y55,Y9:Y46)</f>
        <v>1805362.7008</v>
      </c>
    </row>
    <row r="60" spans="1:25" s="59" customFormat="1" x14ac:dyDescent="0.25">
      <c r="G60" s="60"/>
      <c r="H60" s="60"/>
      <c r="I60" s="60"/>
      <c r="J60" s="63" t="s">
        <v>89</v>
      </c>
      <c r="K60" s="8">
        <f>SUM(K47:K53)</f>
        <v>816310.38</v>
      </c>
      <c r="L60" s="8">
        <f>SUM(L47:L53)</f>
        <v>322511.25</v>
      </c>
      <c r="M60" s="8">
        <f>SUM(M47:M53)</f>
        <v>337740</v>
      </c>
      <c r="N60" s="80"/>
      <c r="O60" s="8">
        <f t="shared" ref="O60:R60" si="9">SUM(O47:O53)</f>
        <v>816310.38</v>
      </c>
      <c r="P60" s="8">
        <f t="shared" si="9"/>
        <v>337740</v>
      </c>
      <c r="Q60" s="8">
        <f t="shared" si="9"/>
        <v>0</v>
      </c>
      <c r="R60" s="8">
        <f t="shared" si="9"/>
        <v>478570.38</v>
      </c>
      <c r="S60" s="89"/>
      <c r="T60" s="85"/>
      <c r="U60" s="8">
        <f t="shared" ref="U60:W60" si="10">SUM(U47:U53)</f>
        <v>816310.38</v>
      </c>
      <c r="V60" s="8">
        <f t="shared" si="10"/>
        <v>337740</v>
      </c>
      <c r="W60" s="8">
        <f t="shared" si="10"/>
        <v>478570.38</v>
      </c>
      <c r="X60" s="81"/>
      <c r="Y60" s="8">
        <f>SUM(Y47:Y53)</f>
        <v>816310.38</v>
      </c>
    </row>
    <row r="61" spans="1:25" x14ac:dyDescent="0.25">
      <c r="V61" s="7"/>
      <c r="W61" s="7"/>
    </row>
    <row r="62" spans="1:25" s="6" customFormat="1" ht="64.5" customHeight="1" x14ac:dyDescent="0.25">
      <c r="A62" s="104" t="s">
        <v>0</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row>
    <row r="63" spans="1:25" ht="60.75" customHeight="1" x14ac:dyDescent="0.25">
      <c r="A63" s="99" t="s">
        <v>92</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row>
    <row r="65" spans="1:3" ht="15.75" x14ac:dyDescent="0.25">
      <c r="A65" s="117" t="s">
        <v>101</v>
      </c>
      <c r="B65" s="118"/>
      <c r="C65" s="118"/>
    </row>
  </sheetData>
  <mergeCells count="33">
    <mergeCell ref="Y6:Y8"/>
    <mergeCell ref="U5:W5"/>
    <mergeCell ref="O5:S5"/>
    <mergeCell ref="W6:W8"/>
    <mergeCell ref="R6:R8"/>
    <mergeCell ref="Q6:Q8"/>
    <mergeCell ref="P6:P8"/>
    <mergeCell ref="V6:V8"/>
    <mergeCell ref="O6:O8"/>
    <mergeCell ref="M6:M8"/>
    <mergeCell ref="U6:U8"/>
    <mergeCell ref="A4:L4"/>
    <mergeCell ref="A6:A8"/>
    <mergeCell ref="B6:D6"/>
    <mergeCell ref="E6:H6"/>
    <mergeCell ref="I6:J6"/>
    <mergeCell ref="L6:L8"/>
    <mergeCell ref="S23:S26"/>
    <mergeCell ref="S27:S30"/>
    <mergeCell ref="A63:Y63"/>
    <mergeCell ref="D7:D8"/>
    <mergeCell ref="E7:E8"/>
    <mergeCell ref="F7:F8"/>
    <mergeCell ref="G7:G8"/>
    <mergeCell ref="H7:H8"/>
    <mergeCell ref="A62:Y62"/>
    <mergeCell ref="K6:K8"/>
    <mergeCell ref="I7:I8"/>
    <mergeCell ref="J7:J8"/>
    <mergeCell ref="B7:B8"/>
    <mergeCell ref="C7:C8"/>
    <mergeCell ref="S6:S8"/>
    <mergeCell ref="S17:S18"/>
  </mergeCells>
  <pageMargins left="0.25" right="0.19685039370078741" top="0.19685039370078741" bottom="0.15748031496062992" header="0.15748031496062992" footer="0.15748031496062992"/>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kopsav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Graumane</dc:creator>
  <cp:lastModifiedBy>Sigita Rubene</cp:lastModifiedBy>
  <cp:lastPrinted>2016-08-10T11:03:13Z</cp:lastPrinted>
  <dcterms:created xsi:type="dcterms:W3CDTF">2016-08-09T09:02:55Z</dcterms:created>
  <dcterms:modified xsi:type="dcterms:W3CDTF">2016-08-17T12:21:03Z</dcterms:modified>
</cp:coreProperties>
</file>