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45" windowWidth="27555" windowHeight="11550" activeTab="1"/>
  </bookViews>
  <sheets>
    <sheet name="Sūtīšanai FM V 1908_1_tabula" sheetId="1" r:id="rId1"/>
    <sheet name="Sūtīšanai FM V 1908_2_tabula" sheetId="2" r:id="rId2"/>
    <sheet name="Sheet1" sheetId="3" state="hidden" r:id="rId3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'Sūtīšanai FM V 1908_1_tabula'!$A$3:$N$123</definedName>
    <definedName name="_xlnm._FilterDatabase" localSheetId="1" hidden="1">'Sūtīšanai FM V 1908_2_tabula'!$A$2:$J$26</definedName>
    <definedName name="_xlnm._FilterDatabase">#REF!</definedName>
    <definedName name="_GoBack" localSheetId="0">'Sūtīšanai FM V 1908_1_tabula'!#REF!</definedName>
    <definedName name="_GoBack" localSheetId="1">'Sūtīšanai FM V 1908_2_tabula'!#REF!</definedName>
    <definedName name="a">#N/A</definedName>
    <definedName name="aa">#N/A</definedName>
    <definedName name="aaa">#N/A</definedName>
    <definedName name="Aktualizētā" localSheetId="0">IF(#REF!&lt;&gt;"",#REF!,"")</definedName>
    <definedName name="Aktualizētā" localSheetId="1">IF(#REF!&lt;&gt;"",#REF!,"")</definedName>
    <definedName name="Aktualizētā">IF(#REF!&lt;&gt;"",#REF!,"")</definedName>
    <definedName name="Annual_interest_rate" localSheetId="0">#REF!</definedName>
    <definedName name="Annual_interest_rate" localSheetId="1">#REF!</definedName>
    <definedName name="Annual_interest_rate">#REF!</definedName>
    <definedName name="AS2DocOpenMode" hidden="1">"AS2DocumentEdit"</definedName>
    <definedName name="Beg.Bal" localSheetId="0">IF(#REF!&lt;&gt;"",#REF!,"")</definedName>
    <definedName name="Beg.Bal" localSheetId="1">IF(#REF!&lt;&gt;"",#REF!,"")</definedName>
    <definedName name="Beg.Bal">IF(#REF!&lt;&gt;"",#REF!,"")</definedName>
    <definedName name="Buvn.likme" localSheetId="0">#REF!</definedName>
    <definedName name="Buvn.likme" localSheetId="1">#REF!</definedName>
    <definedName name="Buvn.likme">#REF!</definedName>
    <definedName name="Calculated_payment" localSheetId="0">#REF!</definedName>
    <definedName name="Calculated_payment" localSheetId="1">#REF!</definedName>
    <definedName name="Calculated_payment">#REF!</definedName>
    <definedName name="Constr.fee" localSheetId="0">#REF!</definedName>
    <definedName name="Constr.fee" localSheetId="1">#REF!</definedName>
    <definedName name="Constr.fee">#REF!</definedName>
    <definedName name="Constr.rate" localSheetId="0">#REF!</definedName>
    <definedName name="Constr.rate" localSheetId="1">#REF!</definedName>
    <definedName name="Constr.rate">#REF!</definedName>
    <definedName name="Cum.Interest" localSheetId="0">IF(#REF!&lt;&gt;"",#REF!+#REF!,"")</definedName>
    <definedName name="Cum.Interest" localSheetId="1">IF(#REF!&lt;&gt;"",#REF!+#REF!,"")</definedName>
    <definedName name="Cum.Interest">IF(#REF!&lt;&gt;"",#REF!+#REF!,"")</definedName>
    <definedName name="ddd">#N/A</definedName>
    <definedName name="Ending.Balance" localSheetId="0">IF(#REF!&lt;&gt;"",#REF!-#REF!,"")</definedName>
    <definedName name="Ending.Balance" localSheetId="1">IF(#REF!&lt;&gt;"",#REF!-#REF!,"")</definedName>
    <definedName name="Ending.Balance">IF(#REF!&lt;&gt;"",#REF!-#REF!,"")</definedName>
    <definedName name="Entered_payment" localSheetId="0">#REF!</definedName>
    <definedName name="Entered_payment" localSheetId="1">#REF!</definedName>
    <definedName name="Entered_payment">#REF!</definedName>
    <definedName name="First_payment_due" localSheetId="0">#REF!</definedName>
    <definedName name="First_payment_due" localSheetId="1">#REF!</definedName>
    <definedName name="First_payment_due">#REF!</definedName>
    <definedName name="First_payment_no" localSheetId="0">#REF!</definedName>
    <definedName name="First_payment_no" localSheetId="1">#REF!</definedName>
    <definedName name="First_payment_no">#REF!</definedName>
    <definedName name="gujm">#N/A</definedName>
    <definedName name="gujuj">#N/A</definedName>
    <definedName name="hgmgjm">#N/A</definedName>
    <definedName name="Interest" localSheetId="0">IF(#REF!&lt;&gt;"",#REF!*'Sūtīšanai FM V 1908_1_tabula'!Periodic_rate,"")</definedName>
    <definedName name="Interest" localSheetId="1">IF(#REF!&lt;&gt;"",#REF!*'Sūtīšanai FM V 1908_2_tabula'!Periodic_rate,"")</definedName>
    <definedName name="Interest">IF(#REF!&lt;&gt;"",#REF!*Periodic_rate,"")</definedName>
    <definedName name="Interest_2013" localSheetId="0">IF(#REF!&lt;&gt;"",#REF!*'Sūtīšanai FM V 1908_1_tabula'!Periodiska_likme,"")</definedName>
    <definedName name="Interest_2013" localSheetId="1">IF(#REF!&lt;&gt;"",#REF!*'Sūtīšanai FM V 1908_2_tabula'!Periodiska_likme,"")</definedName>
    <definedName name="Interest_2013">IF(#REF!&lt;&gt;"",#REF!*Periodiska_likme,"")</definedName>
    <definedName name="j" localSheetId="0">#REF!</definedName>
    <definedName name="j" localSheetId="1">#REF!</definedName>
    <definedName name="j">#REF!</definedName>
    <definedName name="Jāņa14" localSheetId="0">#REF!</definedName>
    <definedName name="Jāņa14" localSheetId="1">#REF!</definedName>
    <definedName name="Jāņa14">#REF!</definedName>
    <definedName name="k" localSheetId="0">'Sūtīšanai FM V 1908_1_tabula'!Payments_per_year*'Sūtīšanai FM V 1908_1_tabula'!Term_in_years</definedName>
    <definedName name="k" localSheetId="1">'Sūtīšanai FM V 1908_2_tabula'!Payments_per_year*'Sūtīšanai FM V 1908_2_tabula'!Term_in_years</definedName>
    <definedName name="k">Payments_per_year*Term_in_years</definedName>
    <definedName name="kl" localSheetId="0">#REF!</definedName>
    <definedName name="kl" localSheetId="1">#REF!</definedName>
    <definedName name="kl">#REF!</definedName>
    <definedName name="Loan_amount" localSheetId="0">#REF!</definedName>
    <definedName name="Loan_amount" localSheetId="1">#REF!</definedName>
    <definedName name="Loan_amount">#REF!</definedName>
    <definedName name="Maksajuma_num" localSheetId="0">IF(OR(#REF!="",#REF!='Sūtīšanai FM V 1908_1_tabula'!Maksajumi_kopa),"",#REF!+1)</definedName>
    <definedName name="Maksajuma_num" localSheetId="1">IF(OR(#REF!="",#REF!='Sūtīšanai FM V 1908_2_tabula'!Maksajumi_kopa),"",#REF!+1)</definedName>
    <definedName name="Maksajuma_num">IF(OR(#REF!="",#REF!=Maksajumi_kopa),"",#REF!+1)</definedName>
    <definedName name="Maksajumi_kopa" localSheetId="0">#N/A</definedName>
    <definedName name="Maksajumi_kopa" localSheetId="1">#N/A</definedName>
    <definedName name="Maksajumi_kopa">#N/A</definedName>
    <definedName name="Pamatsumma" localSheetId="0">#N/A</definedName>
    <definedName name="Pamatsumma" localSheetId="1">#N/A</definedName>
    <definedName name="Pamatsumma">#N/A</definedName>
    <definedName name="patarnieki">#N/A</definedName>
    <definedName name="payment.Num" localSheetId="0">IF(OR(#REF!="",#REF!='Sūtīšanai FM V 1908_1_tabula'!Total_payments),"",#REF!+1)</definedName>
    <definedName name="payment.Num" localSheetId="1">IF(OR(#REF!="",#REF!='Sūtīšanai FM V 1908_2_tabula'!Total_payments),"",#REF!+1)</definedName>
    <definedName name="payment.Num">IF(OR(#REF!="",#REF!=Total_payments),"",#REF!+1)</definedName>
    <definedName name="Payments_per_year" localSheetId="0">#REF!</definedName>
    <definedName name="Payments_per_year" localSheetId="1">#REF!</definedName>
    <definedName name="Payments_per_year">#REF!</definedName>
    <definedName name="Periodic_rate" localSheetId="0">'Sūtīšanai FM V 1908_1_tabula'!Annual_interest_rate/'Sūtīšanai FM V 1908_1_tabula'!Payments_per_year</definedName>
    <definedName name="Periodic_rate" localSheetId="1">'Sūtīšanai FM V 1908_2_tabula'!Annual_interest_rate/'Sūtīšanai FM V 1908_2_tabula'!Payments_per_year</definedName>
    <definedName name="Periodic_rate">Annual_interest_rate/Payments_per_year</definedName>
    <definedName name="Periodiska_likme" localSheetId="0">#N/A</definedName>
    <definedName name="Periodiska_likme" localSheetId="1">#N/A</definedName>
    <definedName name="Periodiska_likme">#N/A</definedName>
    <definedName name="Pmt_to_use" localSheetId="0">#REF!</definedName>
    <definedName name="Pmt_to_use" localSheetId="1">#REF!</definedName>
    <definedName name="Pmt_to_use">#REF!</definedName>
    <definedName name="Present_value_after_construction" localSheetId="0">#REF!</definedName>
    <definedName name="Present_value_after_construction" localSheetId="1">#REF!</definedName>
    <definedName name="Present_value_after_construction">#REF!</definedName>
    <definedName name="Principal" localSheetId="0">IF(#REF!&lt;&gt;"",MIN(#REF!,'Sūtīšanai FM V 1908_1_tabula'!Pmt_to_use-#REF!),"")</definedName>
    <definedName name="Principal" localSheetId="1">IF(#REF!&lt;&gt;"",MIN(#REF!,'Sūtīšanai FM V 1908_2_tabula'!Pmt_to_use-#REF!),"")</definedName>
    <definedName name="Principal">IF(#REF!&lt;&gt;"",MIN(#REF!,Pmt_to_use-#REF!),"")</definedName>
    <definedName name="_xlnm.Print_Area" localSheetId="0">'Sūtīšanai FM V 1908_1_tabula'!$A$1:$J$126</definedName>
    <definedName name="_xlnm.Print_Area" localSheetId="1">'Sūtīšanai FM V 1908_2_tabula'!$A$1:$K$30</definedName>
    <definedName name="_xlnm.Print_Titles" localSheetId="0">'Sūtīšanai FM V 1908_1_tabula'!$2:$2</definedName>
    <definedName name="_xlnm.Print_Titles" localSheetId="1">'Sūtīšanai FM V 1908_2_tabula'!$2:$2</definedName>
    <definedName name="Show.Date" localSheetId="0">IF(#REF!&lt;&gt;"",DATE(YEAR('Sūtīšanai FM V 1908_1_tabula'!First_payment_due),MONTH('Sūtīšanai FM V 1908_1_tabula'!First_payment_due)+(#REF!-1)*12/'Sūtīšanai FM V 1908_1_tabula'!Payments_per_year,DAY('Sūtīšanai FM V 1908_1_tabula'!First_payment_due)),"")</definedName>
    <definedName name="Show.Date" localSheetId="1">IF(#REF!&lt;&gt;"",DATE(YEAR('Sūtīšanai FM V 1908_2_tabula'!First_payment_due),MONTH('Sūtīšanai FM V 1908_2_tabula'!First_payment_due)+(#REF!-1)*12/'Sūtīšanai FM V 1908_2_tabula'!Payments_per_year,DAY('Sūtīšanai FM V 1908_2_tabula'!First_payment_due)),"")</definedName>
    <definedName name="Show.Date">IF(#REF!&lt;&gt;"",DATE(YEAR(First_payment_due),MONTH(First_payment_due)+(#REF!-1)*12/Payments_per_year,DAY(First_payment_due)),"")</definedName>
    <definedName name="Show.datums" localSheetId="0">#N/A</definedName>
    <definedName name="Show.datums" localSheetId="1">#N/A</definedName>
    <definedName name="Show.datums">#N/A</definedName>
    <definedName name="Table_beg_bal" localSheetId="0">#REF!</definedName>
    <definedName name="Table_beg_bal" localSheetId="1">#REF!</definedName>
    <definedName name="Table_beg_bal">#REF!</definedName>
    <definedName name="Table_prior_interest" localSheetId="0">#REF!</definedName>
    <definedName name="Table_prior_interest" localSheetId="1">#REF!</definedName>
    <definedName name="Table_prior_interest">#REF!</definedName>
    <definedName name="Table_start_date" localSheetId="0">#REF!</definedName>
    <definedName name="Table_start_date" localSheetId="1">#REF!</definedName>
    <definedName name="Table_start_date">#REF!</definedName>
    <definedName name="Table_start_pmt" localSheetId="0">#REF!</definedName>
    <definedName name="Table_start_pmt" localSheetId="1">#REF!</definedName>
    <definedName name="Table_start_pmt">#REF!</definedName>
    <definedName name="Term_in_years" localSheetId="0">#REF!</definedName>
    <definedName name="Term_in_years" localSheetId="1">#REF!</definedName>
    <definedName name="Term_in_years">#REF!</definedName>
    <definedName name="Total_payments" localSheetId="0">'Sūtīšanai FM V 1908_1_tabula'!Payments_per_year*'Sūtīšanai FM V 1908_1_tabula'!Term_in_years</definedName>
    <definedName name="Total_payments" localSheetId="1">'Sūtīšanai FM V 1908_2_tabula'!Payments_per_year*'Sūtīšanai FM V 1908_2_tabula'!Term_in_years</definedName>
    <definedName name="Total_payments">Payments_per_year*Term_in_years</definedName>
    <definedName name="yuj">#N/A</definedName>
  </definedNames>
  <calcPr calcId="145621"/>
</workbook>
</file>

<file path=xl/calcChain.xml><?xml version="1.0" encoding="utf-8"?>
<calcChain xmlns="http://schemas.openxmlformats.org/spreadsheetml/2006/main">
  <c r="H113" i="1" l="1"/>
  <c r="H119" i="1" l="1"/>
  <c r="G119" i="1"/>
  <c r="H118" i="1" l="1"/>
  <c r="G118" i="1"/>
  <c r="F24" i="3" l="1"/>
  <c r="G24" i="3" s="1"/>
  <c r="H24" i="3" s="1"/>
  <c r="I24" i="3" s="1"/>
  <c r="L24" i="3" s="1"/>
  <c r="F23" i="3"/>
  <c r="G23" i="3" s="1"/>
  <c r="H23" i="3" s="1"/>
  <c r="I23" i="3" s="1"/>
  <c r="L23" i="3" s="1"/>
  <c r="F22" i="3"/>
  <c r="G22" i="3" s="1"/>
  <c r="H22" i="3" s="1"/>
  <c r="I22" i="3" s="1"/>
  <c r="L22" i="3" s="1"/>
  <c r="F21" i="3"/>
  <c r="G21" i="3" s="1"/>
  <c r="K20" i="3"/>
  <c r="J20" i="3"/>
  <c r="E20" i="3"/>
  <c r="F19" i="3"/>
  <c r="G19" i="3" s="1"/>
  <c r="H19" i="3" s="1"/>
  <c r="I19" i="3" s="1"/>
  <c r="L19" i="3" s="1"/>
  <c r="F18" i="3"/>
  <c r="G18" i="3" s="1"/>
  <c r="H18" i="3" s="1"/>
  <c r="I18" i="3" s="1"/>
  <c r="L18" i="3" s="1"/>
  <c r="F17" i="3"/>
  <c r="G17" i="3" s="1"/>
  <c r="H17" i="3" s="1"/>
  <c r="I17" i="3" s="1"/>
  <c r="L17" i="3" s="1"/>
  <c r="F16" i="3"/>
  <c r="K15" i="3"/>
  <c r="J15" i="3"/>
  <c r="E15" i="3"/>
  <c r="L14" i="3"/>
  <c r="I14" i="3"/>
  <c r="H14" i="3"/>
  <c r="G14" i="3"/>
  <c r="F13" i="3"/>
  <c r="G13" i="3" s="1"/>
  <c r="H13" i="3" s="1"/>
  <c r="I13" i="3" s="1"/>
  <c r="L13" i="3" s="1"/>
  <c r="L12" i="3"/>
  <c r="I12" i="3"/>
  <c r="H12" i="3"/>
  <c r="G12" i="3"/>
  <c r="L11" i="3"/>
  <c r="I11" i="3"/>
  <c r="H11" i="3"/>
  <c r="G11" i="3"/>
  <c r="F10" i="3"/>
  <c r="G10" i="3" s="1"/>
  <c r="H10" i="3" s="1"/>
  <c r="I10" i="3" s="1"/>
  <c r="L10" i="3" s="1"/>
  <c r="L9" i="3"/>
  <c r="I9" i="3"/>
  <c r="H9" i="3"/>
  <c r="G9" i="3"/>
  <c r="L8" i="3"/>
  <c r="I8" i="3"/>
  <c r="H8" i="3"/>
  <c r="G8" i="3"/>
  <c r="F7" i="3"/>
  <c r="G7" i="3" s="1"/>
  <c r="H7" i="3" s="1"/>
  <c r="I7" i="3" s="1"/>
  <c r="L7" i="3" s="1"/>
  <c r="L6" i="3"/>
  <c r="I6" i="3"/>
  <c r="H6" i="3"/>
  <c r="G6" i="3"/>
  <c r="F5" i="3"/>
  <c r="G5" i="3" s="1"/>
  <c r="K4" i="3"/>
  <c r="J4" i="3"/>
  <c r="E4" i="3"/>
  <c r="K3" i="3"/>
  <c r="J3" i="3"/>
  <c r="E3" i="3"/>
  <c r="O25" i="2"/>
  <c r="N25" i="2"/>
  <c r="M25" i="2"/>
  <c r="L25" i="2"/>
  <c r="K25" i="2"/>
  <c r="H25" i="2"/>
  <c r="G25" i="2"/>
  <c r="F25" i="2"/>
  <c r="O24" i="2"/>
  <c r="N24" i="2"/>
  <c r="M24" i="2"/>
  <c r="L24" i="2"/>
  <c r="K24" i="2"/>
  <c r="H24" i="2"/>
  <c r="G24" i="2"/>
  <c r="F24" i="2"/>
  <c r="O23" i="2"/>
  <c r="N23" i="2"/>
  <c r="M23" i="2"/>
  <c r="L23" i="2"/>
  <c r="K23" i="2"/>
  <c r="H23" i="2"/>
  <c r="G23" i="2"/>
  <c r="F23" i="2"/>
  <c r="O22" i="2"/>
  <c r="N22" i="2"/>
  <c r="M22" i="2"/>
  <c r="L22" i="2"/>
  <c r="K22" i="2"/>
  <c r="H22" i="2"/>
  <c r="G22" i="2"/>
  <c r="F22" i="2"/>
  <c r="O21" i="2"/>
  <c r="N21" i="2"/>
  <c r="M21" i="2"/>
  <c r="L21" i="2"/>
  <c r="K21" i="2"/>
  <c r="J21" i="2"/>
  <c r="I21" i="2"/>
  <c r="H21" i="2"/>
  <c r="G21" i="2"/>
  <c r="F21" i="2"/>
  <c r="E21" i="2"/>
  <c r="O20" i="2"/>
  <c r="N20" i="2"/>
  <c r="M20" i="2"/>
  <c r="L20" i="2"/>
  <c r="K20" i="2"/>
  <c r="H20" i="2"/>
  <c r="G20" i="2"/>
  <c r="F20" i="2"/>
  <c r="O19" i="2"/>
  <c r="N19" i="2"/>
  <c r="M19" i="2"/>
  <c r="L19" i="2"/>
  <c r="K19" i="2"/>
  <c r="H19" i="2"/>
  <c r="G19" i="2"/>
  <c r="F19" i="2"/>
  <c r="O18" i="2"/>
  <c r="N18" i="2"/>
  <c r="M18" i="2"/>
  <c r="L18" i="2"/>
  <c r="K18" i="2"/>
  <c r="H18" i="2"/>
  <c r="G18" i="2"/>
  <c r="F18" i="2"/>
  <c r="O17" i="2"/>
  <c r="N17" i="2"/>
  <c r="M17" i="2"/>
  <c r="L17" i="2"/>
  <c r="K17" i="2"/>
  <c r="H17" i="2"/>
  <c r="G17" i="2"/>
  <c r="F17" i="2"/>
  <c r="O16" i="2"/>
  <c r="N16" i="2"/>
  <c r="M16" i="2"/>
  <c r="L16" i="2"/>
  <c r="K16" i="2"/>
  <c r="J16" i="2"/>
  <c r="I16" i="2"/>
  <c r="H16" i="2"/>
  <c r="G16" i="2"/>
  <c r="F16" i="2"/>
  <c r="E16" i="2"/>
  <c r="O15" i="2"/>
  <c r="N15" i="2"/>
  <c r="M15" i="2"/>
  <c r="L15" i="2"/>
  <c r="K15" i="2"/>
  <c r="H15" i="2"/>
  <c r="G15" i="2"/>
  <c r="F15" i="2"/>
  <c r="O14" i="2"/>
  <c r="N14" i="2"/>
  <c r="M14" i="2"/>
  <c r="L14" i="2"/>
  <c r="K14" i="2"/>
  <c r="H14" i="2"/>
  <c r="G14" i="2"/>
  <c r="F14" i="2"/>
  <c r="O13" i="2"/>
  <c r="N13" i="2"/>
  <c r="M13" i="2"/>
  <c r="L13" i="2"/>
  <c r="K13" i="2"/>
  <c r="H13" i="2"/>
  <c r="G13" i="2"/>
  <c r="F13" i="2"/>
  <c r="O12" i="2"/>
  <c r="N12" i="2"/>
  <c r="M12" i="2"/>
  <c r="L12" i="2"/>
  <c r="K12" i="2"/>
  <c r="H12" i="2"/>
  <c r="G12" i="2"/>
  <c r="F12" i="2"/>
  <c r="O11" i="2"/>
  <c r="N11" i="2"/>
  <c r="M11" i="2"/>
  <c r="L11" i="2"/>
  <c r="K11" i="2"/>
  <c r="H11" i="2"/>
  <c r="G11" i="2"/>
  <c r="F11" i="2"/>
  <c r="O10" i="2"/>
  <c r="N10" i="2"/>
  <c r="M10" i="2"/>
  <c r="L10" i="2"/>
  <c r="K10" i="2"/>
  <c r="H10" i="2"/>
  <c r="G10" i="2"/>
  <c r="F10" i="2"/>
  <c r="O9" i="2"/>
  <c r="N9" i="2"/>
  <c r="M9" i="2"/>
  <c r="L9" i="2"/>
  <c r="K9" i="2"/>
  <c r="H9" i="2"/>
  <c r="G9" i="2"/>
  <c r="F9" i="2"/>
  <c r="O8" i="2"/>
  <c r="N8" i="2"/>
  <c r="M8" i="2"/>
  <c r="L8" i="2"/>
  <c r="K8" i="2"/>
  <c r="H8" i="2"/>
  <c r="G8" i="2"/>
  <c r="F8" i="2"/>
  <c r="O7" i="2"/>
  <c r="N7" i="2"/>
  <c r="M7" i="2"/>
  <c r="L7" i="2"/>
  <c r="K7" i="2"/>
  <c r="H7" i="2"/>
  <c r="G7" i="2"/>
  <c r="F7" i="2"/>
  <c r="O6" i="2"/>
  <c r="N6" i="2"/>
  <c r="M6" i="2"/>
  <c r="L6" i="2"/>
  <c r="K6" i="2"/>
  <c r="H6" i="2"/>
  <c r="G6" i="2"/>
  <c r="F6" i="2"/>
  <c r="O5" i="2"/>
  <c r="N5" i="2"/>
  <c r="M5" i="2"/>
  <c r="L5" i="2"/>
  <c r="K5" i="2"/>
  <c r="J5" i="2"/>
  <c r="I5" i="2"/>
  <c r="H5" i="2"/>
  <c r="G5" i="2"/>
  <c r="F5" i="2"/>
  <c r="E5" i="2"/>
  <c r="O4" i="2"/>
  <c r="N4" i="2"/>
  <c r="M4" i="2"/>
  <c r="L4" i="2"/>
  <c r="K4" i="2"/>
  <c r="J4" i="2"/>
  <c r="I4" i="2"/>
  <c r="H4" i="2"/>
  <c r="G4" i="2"/>
  <c r="F4" i="2"/>
  <c r="E4" i="2"/>
  <c r="I129" i="1"/>
  <c r="E129" i="1"/>
  <c r="I128" i="1"/>
  <c r="E128" i="1"/>
  <c r="I123" i="1"/>
  <c r="E123" i="1"/>
  <c r="H122" i="1"/>
  <c r="D122" i="1"/>
  <c r="I121" i="1"/>
  <c r="H121" i="1"/>
  <c r="G121" i="1"/>
  <c r="F121" i="1"/>
  <c r="E121" i="1"/>
  <c r="H120" i="1"/>
  <c r="H117" i="1"/>
  <c r="G117" i="1"/>
  <c r="I116" i="1"/>
  <c r="H116" i="1"/>
  <c r="G116" i="1"/>
  <c r="F116" i="1"/>
  <c r="E116" i="1"/>
  <c r="H115" i="1"/>
  <c r="H114" i="1" s="1"/>
  <c r="I114" i="1"/>
  <c r="G114" i="1"/>
  <c r="F114" i="1"/>
  <c r="E114" i="1"/>
  <c r="H112" i="1"/>
  <c r="I112" i="1"/>
  <c r="G112" i="1"/>
  <c r="F112" i="1"/>
  <c r="E112" i="1"/>
  <c r="H111" i="1"/>
  <c r="H110" i="1"/>
  <c r="H109" i="1"/>
  <c r="I108" i="1"/>
  <c r="G108" i="1"/>
  <c r="F108" i="1"/>
  <c r="E108" i="1"/>
  <c r="H107" i="1"/>
  <c r="H106" i="1"/>
  <c r="H105" i="1"/>
  <c r="H104" i="1"/>
  <c r="I103" i="1"/>
  <c r="G103" i="1"/>
  <c r="F103" i="1"/>
  <c r="E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G86" i="1"/>
  <c r="H86" i="1" s="1"/>
  <c r="F86" i="1"/>
  <c r="G85" i="1"/>
  <c r="H85" i="1" s="1"/>
  <c r="F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I77" i="1"/>
  <c r="E77" i="1"/>
  <c r="I76" i="1"/>
  <c r="I75" i="1"/>
  <c r="H75" i="1"/>
  <c r="I74" i="1"/>
  <c r="H74" i="1"/>
  <c r="F73" i="1"/>
  <c r="G73" i="1" s="1"/>
  <c r="H73" i="1" s="1"/>
  <c r="F72" i="1"/>
  <c r="G72" i="1" s="1"/>
  <c r="H72" i="1" s="1"/>
  <c r="F71" i="1"/>
  <c r="G71" i="1" s="1"/>
  <c r="H71" i="1" s="1"/>
  <c r="F70" i="1"/>
  <c r="G70" i="1" s="1"/>
  <c r="H70" i="1" s="1"/>
  <c r="F69" i="1"/>
  <c r="G69" i="1" s="1"/>
  <c r="H69" i="1" s="1"/>
  <c r="F68" i="1"/>
  <c r="G68" i="1" s="1"/>
  <c r="H68" i="1" s="1"/>
  <c r="H67" i="1"/>
  <c r="G67" i="1"/>
  <c r="F66" i="1"/>
  <c r="G66" i="1" s="1"/>
  <c r="H66" i="1" s="1"/>
  <c r="F65" i="1"/>
  <c r="G65" i="1" s="1"/>
  <c r="H65" i="1" s="1"/>
  <c r="F64" i="1"/>
  <c r="G64" i="1" s="1"/>
  <c r="H64" i="1" s="1"/>
  <c r="H63" i="1"/>
  <c r="G63" i="1"/>
  <c r="F62" i="1"/>
  <c r="G62" i="1" s="1"/>
  <c r="H62" i="1" s="1"/>
  <c r="F61" i="1"/>
  <c r="G61" i="1" s="1"/>
  <c r="H61" i="1" s="1"/>
  <c r="F60" i="1"/>
  <c r="G60" i="1" s="1"/>
  <c r="H60" i="1" s="1"/>
  <c r="F59" i="1"/>
  <c r="G59" i="1" s="1"/>
  <c r="H59" i="1" s="1"/>
  <c r="F58" i="1"/>
  <c r="G58" i="1" s="1"/>
  <c r="H58" i="1" s="1"/>
  <c r="F57" i="1"/>
  <c r="G57" i="1" s="1"/>
  <c r="H57" i="1" s="1"/>
  <c r="F56" i="1"/>
  <c r="I55" i="1"/>
  <c r="E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I37" i="1"/>
  <c r="G37" i="1"/>
  <c r="F37" i="1"/>
  <c r="E37" i="1"/>
  <c r="F36" i="1"/>
  <c r="H36" i="1" s="1"/>
  <c r="H35" i="1" s="1"/>
  <c r="I35" i="1"/>
  <c r="E35" i="1"/>
  <c r="I34" i="1"/>
  <c r="E34" i="1"/>
  <c r="H33" i="1"/>
  <c r="H32" i="1"/>
  <c r="H31" i="1"/>
  <c r="H30" i="1"/>
  <c r="H29" i="1"/>
  <c r="I28" i="1"/>
  <c r="G28" i="1"/>
  <c r="F28" i="1"/>
  <c r="E28" i="1"/>
  <c r="H27" i="1"/>
  <c r="F26" i="1"/>
  <c r="H26" i="1" s="1"/>
  <c r="F25" i="1"/>
  <c r="H25" i="1" s="1"/>
  <c r="F24" i="1"/>
  <c r="H24" i="1" s="1"/>
  <c r="F23" i="1"/>
  <c r="H23" i="1" s="1"/>
  <c r="F22" i="1"/>
  <c r="H22" i="1" s="1"/>
  <c r="F21" i="1"/>
  <c r="G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I8" i="1"/>
  <c r="E8" i="1"/>
  <c r="F7" i="1"/>
  <c r="G7" i="1" s="1"/>
  <c r="G6" i="1" s="1"/>
  <c r="I6" i="1"/>
  <c r="E6" i="1"/>
  <c r="H5" i="1"/>
  <c r="H4" i="1" s="1"/>
  <c r="I4" i="1"/>
  <c r="G4" i="1"/>
  <c r="F4" i="1"/>
  <c r="E4" i="1"/>
  <c r="F77" i="1" l="1"/>
  <c r="H7" i="1"/>
  <c r="H6" i="1" s="1"/>
  <c r="F15" i="3"/>
  <c r="H108" i="1"/>
  <c r="F20" i="3"/>
  <c r="H103" i="1"/>
  <c r="H28" i="1"/>
  <c r="H37" i="1"/>
  <c r="F55" i="1"/>
  <c r="F6" i="1"/>
  <c r="F8" i="1"/>
  <c r="H77" i="1"/>
  <c r="G77" i="1"/>
  <c r="F4" i="3"/>
  <c r="H5" i="3"/>
  <c r="G4" i="3"/>
  <c r="G20" i="3"/>
  <c r="H21" i="3"/>
  <c r="G16" i="3"/>
  <c r="G9" i="1"/>
  <c r="G17" i="1"/>
  <c r="G23" i="1"/>
  <c r="G19" i="1"/>
  <c r="H9" i="1"/>
  <c r="H21" i="1"/>
  <c r="G13" i="1"/>
  <c r="G25" i="1"/>
  <c r="G10" i="1"/>
  <c r="G12" i="1"/>
  <c r="G14" i="1"/>
  <c r="G16" i="1"/>
  <c r="G18" i="1"/>
  <c r="G20" i="1"/>
  <c r="G22" i="1"/>
  <c r="G24" i="1"/>
  <c r="G26" i="1"/>
  <c r="G36" i="1"/>
  <c r="G35" i="1" s="1"/>
  <c r="G56" i="1"/>
  <c r="G11" i="1"/>
  <c r="G15" i="1"/>
  <c r="F35" i="1"/>
  <c r="F3" i="3" l="1"/>
  <c r="H8" i="1"/>
  <c r="F34" i="1"/>
  <c r="F128" i="1" s="1"/>
  <c r="H16" i="3"/>
  <c r="G15" i="3"/>
  <c r="G3" i="3" s="1"/>
  <c r="I5" i="3"/>
  <c r="H4" i="3"/>
  <c r="H20" i="3"/>
  <c r="I21" i="3"/>
  <c r="H56" i="1"/>
  <c r="H55" i="1" s="1"/>
  <c r="H34" i="1" s="1"/>
  <c r="H128" i="1" s="1"/>
  <c r="G55" i="1"/>
  <c r="G34" i="1" s="1"/>
  <c r="G8" i="1"/>
  <c r="F123" i="1" l="1"/>
  <c r="F129" i="1" s="1"/>
  <c r="H123" i="1"/>
  <c r="H129" i="1" s="1"/>
  <c r="L21" i="3"/>
  <c r="L20" i="3" s="1"/>
  <c r="I20" i="3"/>
  <c r="I16" i="3"/>
  <c r="H15" i="3"/>
  <c r="H3" i="3" s="1"/>
  <c r="G123" i="1"/>
  <c r="G128" i="1"/>
  <c r="I4" i="3"/>
  <c r="L5" i="3"/>
  <c r="L4" i="3" s="1"/>
  <c r="L16" i="3" l="1"/>
  <c r="L15" i="3" s="1"/>
  <c r="L3" i="3" s="1"/>
  <c r="I15" i="3"/>
  <c r="I3" i="3" s="1"/>
  <c r="G129" i="1"/>
</calcChain>
</file>

<file path=xl/comments1.xml><?xml version="1.0" encoding="utf-8"?>
<comments xmlns="http://schemas.openxmlformats.org/spreadsheetml/2006/main">
  <authors>
    <author>Author</author>
  </authors>
  <commentList>
    <comment ref="A40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mainīta nomas maksa, tikai IT tīkli</t>
        </r>
      </text>
    </comment>
    <comment ref="A54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precizēta platība</t>
        </r>
      </text>
    </comment>
    <comment ref="B111" authorId="0">
      <text>
        <r>
          <rPr>
            <b/>
            <sz val="9"/>
            <color indexed="81"/>
            <rFont val="Tahoma"/>
            <family val="2"/>
            <charset val="186"/>
          </rPr>
          <t>Author:</t>
        </r>
        <r>
          <rPr>
            <sz val="9"/>
            <color indexed="81"/>
            <rFont val="Tahoma"/>
            <family val="2"/>
            <charset val="186"/>
          </rPr>
          <t xml:space="preserve">
pielikta apsardze, tāpēc palielinājusies NM</t>
        </r>
      </text>
    </comment>
  </commentList>
</comments>
</file>

<file path=xl/comments2.xml><?xml version="1.0" encoding="utf-8"?>
<comments xmlns="http://schemas.openxmlformats.org/spreadsheetml/2006/main">
  <authors>
    <author>Gita Birzniece</author>
  </authors>
  <commentList>
    <comment ref="J2" authorId="0">
      <text>
        <r>
          <rPr>
            <b/>
            <sz val="9"/>
            <color indexed="81"/>
            <rFont val="Tahoma"/>
            <family val="2"/>
            <charset val="186"/>
          </rPr>
          <t>Gita Birzniece:</t>
        </r>
        <r>
          <rPr>
            <sz val="9"/>
            <color indexed="81"/>
            <rFont val="Tahoma"/>
            <family val="2"/>
            <charset val="186"/>
          </rPr>
          <t xml:space="preserve">
bez uzkrājumiem un ar apkures izmaksām</t>
        </r>
      </text>
    </comment>
    <comment ref="E25" authorId="0">
      <text>
        <r>
          <rPr>
            <b/>
            <sz val="9"/>
            <color indexed="81"/>
            <rFont val="Tahoma"/>
            <family val="2"/>
            <charset val="186"/>
          </rPr>
          <t>Gita Birzniece:</t>
        </r>
        <r>
          <rPr>
            <sz val="9"/>
            <color indexed="81"/>
            <rFont val="Tahoma"/>
            <family val="2"/>
            <charset val="186"/>
          </rPr>
          <t xml:space="preserve">
telpas 369,30m2+54m2= 423,30 m2</t>
        </r>
      </text>
    </comment>
    <comment ref="J25" authorId="0">
      <text>
        <r>
          <rPr>
            <b/>
            <sz val="9"/>
            <color indexed="81"/>
            <rFont val="Tahoma"/>
            <family val="2"/>
            <charset val="186"/>
          </rPr>
          <t>Gita Birzniece:</t>
        </r>
        <r>
          <rPr>
            <sz val="9"/>
            <color indexed="81"/>
            <rFont val="Tahoma"/>
            <family val="2"/>
            <charset val="186"/>
          </rPr>
          <t xml:space="preserve">
369,30 m2</t>
        </r>
      </text>
    </comment>
  </commentList>
</comments>
</file>

<file path=xl/comments3.xml><?xml version="1.0" encoding="utf-8"?>
<comments xmlns="http://schemas.openxmlformats.org/spreadsheetml/2006/main">
  <authors>
    <author>Gita Birzniece</author>
  </authors>
  <commentList>
    <comment ref="E1" authorId="0">
      <text>
        <r>
          <rPr>
            <b/>
            <sz val="9"/>
            <color indexed="81"/>
            <rFont val="Tahoma"/>
            <family val="2"/>
            <charset val="186"/>
          </rPr>
          <t>Gita Birzniece:</t>
        </r>
        <r>
          <rPr>
            <sz val="9"/>
            <color indexed="81"/>
            <rFont val="Tahoma"/>
            <family val="2"/>
            <charset val="186"/>
          </rPr>
          <t xml:space="preserve">
bez uzkrājumiem un ar apkures izmaksām</t>
        </r>
      </text>
    </comment>
    <comment ref="F1" authorId="0">
      <text>
        <r>
          <rPr>
            <b/>
            <sz val="9"/>
            <color indexed="81"/>
            <rFont val="Tahoma"/>
            <family val="2"/>
            <charset val="186"/>
          </rPr>
          <t>Gita Birzniece:</t>
        </r>
        <r>
          <rPr>
            <sz val="9"/>
            <color indexed="81"/>
            <rFont val="Tahoma"/>
            <family val="2"/>
            <charset val="186"/>
          </rPr>
          <t xml:space="preserve">
ar uzkrājumiem un bez apkures izmaksām; ar aktualizētām apsaimniekošanas izmaksām 25.03.2015.</t>
        </r>
      </text>
    </comment>
    <comment ref="K1" authorId="0">
      <text>
        <r>
          <rPr>
            <b/>
            <sz val="9"/>
            <color indexed="81"/>
            <rFont val="Tahoma"/>
            <family val="2"/>
            <charset val="186"/>
          </rPr>
          <t>Gita Birzniece:</t>
        </r>
        <r>
          <rPr>
            <sz val="9"/>
            <color indexed="81"/>
            <rFont val="Tahoma"/>
            <family val="2"/>
            <charset val="186"/>
          </rPr>
          <t xml:space="preserve">
bez uzkrājumiem un ar apkures izmaksām</t>
        </r>
      </text>
    </comment>
  </commentList>
</comments>
</file>

<file path=xl/sharedStrings.xml><?xml version="1.0" encoding="utf-8"?>
<sst xmlns="http://schemas.openxmlformats.org/spreadsheetml/2006/main" count="601" uniqueCount="333">
  <si>
    <t xml:space="preserve">Nr.p.k. </t>
  </si>
  <si>
    <t>Adrese</t>
  </si>
  <si>
    <t>Kadastra numurs</t>
  </si>
  <si>
    <t>Iestādes nosaukums</t>
  </si>
  <si>
    <t xml:space="preserve">Nomas maksu prognoze </t>
  </si>
  <si>
    <t>Šobrīd spēkā esošā nomas maksa</t>
  </si>
  <si>
    <t>2016.gads</t>
  </si>
  <si>
    <t>2017.gads</t>
  </si>
  <si>
    <t>I</t>
  </si>
  <si>
    <t>Aizsardzības ministrijas padotības iestādes</t>
  </si>
  <si>
    <t xml:space="preserve">Bauskas novads, Bauska, Rīgas 3 </t>
  </si>
  <si>
    <t>4001-003-0030</t>
  </si>
  <si>
    <t>Zemessardzes štābs, LR</t>
  </si>
  <si>
    <t>II</t>
  </si>
  <si>
    <t>Ekonomikas ministrijas padotības iestādes</t>
  </si>
  <si>
    <t>Rīga, Brīvības iela 55</t>
  </si>
  <si>
    <t>0100-020-0035</t>
  </si>
  <si>
    <t>Ekonomikas ministrija</t>
  </si>
  <si>
    <t>III</t>
  </si>
  <si>
    <t>Finanšu ministrijas padotības iestādes</t>
  </si>
  <si>
    <t xml:space="preserve">Balvu novads, Balvi, Brīvības 81 </t>
  </si>
  <si>
    <t>3801-502-0012</t>
  </si>
  <si>
    <t>Valsts ieņēmumu dienests</t>
  </si>
  <si>
    <t xml:space="preserve">Bauskas novads, Bauska, Dārza 14A </t>
  </si>
  <si>
    <t>4001-504-0001</t>
  </si>
  <si>
    <t xml:space="preserve">Daugavpils, Piekrastes 22 </t>
  </si>
  <si>
    <t>0500-508-0035</t>
  </si>
  <si>
    <t xml:space="preserve">Cēsu novads, Cēsis, Krišjāņa Valdemāra 2 </t>
  </si>
  <si>
    <t>4201-005-2316</t>
  </si>
  <si>
    <t xml:space="preserve">Daugavpils, Rīgas 4 </t>
  </si>
  <si>
    <t>0500-001-2902</t>
  </si>
  <si>
    <t xml:space="preserve">Daugavpils, Rīgas 6 </t>
  </si>
  <si>
    <t>0500-001-2903</t>
  </si>
  <si>
    <t xml:space="preserve">Jēkabpils, Draudzības aleja 2 </t>
  </si>
  <si>
    <t>5601-502-0002</t>
  </si>
  <si>
    <t xml:space="preserve">Jelgava, Mātera 57 </t>
  </si>
  <si>
    <t>0900-001-0014</t>
  </si>
  <si>
    <t xml:space="preserve">Liepāja, Oskara Kalpaka 111 </t>
  </si>
  <si>
    <t>1700-510-0010</t>
  </si>
  <si>
    <t xml:space="preserve">Madonas novads, Madona, Raiņa 3 </t>
  </si>
  <si>
    <t>7001-501-0177</t>
  </si>
  <si>
    <t xml:space="preserve">Rēzekne, Atbrīvošanas aleja 160C </t>
  </si>
  <si>
    <t>2100-521-0023</t>
  </si>
  <si>
    <t xml:space="preserve">Rēzekne, Maskavas 30 </t>
  </si>
  <si>
    <t>2100-003-0472</t>
  </si>
  <si>
    <t xml:space="preserve">Saldus novads, Saldus, Striķu 6 </t>
  </si>
  <si>
    <t>8401-508-0047</t>
  </si>
  <si>
    <t xml:space="preserve">Rīga, Krustpils 38B </t>
  </si>
  <si>
    <t>0100-578-0099</t>
  </si>
  <si>
    <t xml:space="preserve">Rīga, Uriekstes 16 </t>
  </si>
  <si>
    <t>0100-513-0047</t>
  </si>
  <si>
    <t xml:space="preserve">Valkas novads, Valka, Rūjienas 3B </t>
  </si>
  <si>
    <t>9401-008-0550</t>
  </si>
  <si>
    <t xml:space="preserve">Ventspils, Sarkanmuižas dambis 25A </t>
  </si>
  <si>
    <t>2700-504-0059</t>
  </si>
  <si>
    <t xml:space="preserve">Ventspils, Dzintaru 18 </t>
  </si>
  <si>
    <t>2700-028-0135</t>
  </si>
  <si>
    <t>Valsts ieņēmumu dienesta Kurzemes reģionālā iestāde</t>
  </si>
  <si>
    <t>IV</t>
  </si>
  <si>
    <t>Iekšlietu ministrijas padotības iestādes (Nodrošinājuma valsts aģentūra)</t>
  </si>
  <si>
    <t xml:space="preserve">Rīga, Matīsa 9, MATĪSA, 11 </t>
  </si>
  <si>
    <t>0100-028-0104</t>
  </si>
  <si>
    <t xml:space="preserve">Rīga, Rūdolfa 5 </t>
  </si>
  <si>
    <t>0100-036-2001</t>
  </si>
  <si>
    <t>Valsts robežsardze</t>
  </si>
  <si>
    <t xml:space="preserve">Daugavpils, Vaļņu 27 </t>
  </si>
  <si>
    <t>0500-011-0908</t>
  </si>
  <si>
    <t>Valsts policija</t>
  </si>
  <si>
    <t xml:space="preserve">Daugavpils, 18. Novembra 41A </t>
  </si>
  <si>
    <t>0500-001-7718</t>
  </si>
  <si>
    <t xml:space="preserve">Daugavpils, 18. Novembra 39B </t>
  </si>
  <si>
    <t>0500-001-7752</t>
  </si>
  <si>
    <t>V</t>
  </si>
  <si>
    <t>Kultūras ministrijas padotības iestādes</t>
  </si>
  <si>
    <t>Kultūras ministrija</t>
  </si>
  <si>
    <t xml:space="preserve">Rīga, Krišjāņa Valdemāra 11a </t>
  </si>
  <si>
    <t>0100-010-0110</t>
  </si>
  <si>
    <t>Izglītības iestādes</t>
  </si>
  <si>
    <t xml:space="preserve">Cēsu novads, Cēsis, Lielā Kalēju 4 </t>
  </si>
  <si>
    <t>4201-005-3102</t>
  </si>
  <si>
    <t>Alfrēda Kalniņa Cēsu mūzikas vidusskola</t>
  </si>
  <si>
    <t xml:space="preserve">Daugavpils, Kandavas 2A </t>
  </si>
  <si>
    <t>0500-001-1308</t>
  </si>
  <si>
    <t>Daugavpils Mūzikas vidusskola</t>
  </si>
  <si>
    <t>0100-061-0094</t>
  </si>
  <si>
    <t>Emīla Dārziņa mūzikas vidusskola</t>
  </si>
  <si>
    <t>Liepāja, Ausekļa 11/15</t>
  </si>
  <si>
    <t>1700-032-0161</t>
  </si>
  <si>
    <t>Em.Melngaiļa Liepājas Mūzikas vidusskola</t>
  </si>
  <si>
    <t xml:space="preserve">Jelgava, Lapskalna 2 </t>
  </si>
  <si>
    <t>0900-005-0308</t>
  </si>
  <si>
    <t>Jelgavas mūzikas vidusskola</t>
  </si>
  <si>
    <t xml:space="preserve">Ventspils, Zvana 3 </t>
  </si>
  <si>
    <t>2700-004-0107</t>
  </si>
  <si>
    <t>Ventspils mūzikas vidusskola</t>
  </si>
  <si>
    <t>0100-557-0047</t>
  </si>
  <si>
    <t>Latvijas Kultūras akadēmija</t>
  </si>
  <si>
    <t xml:space="preserve">Rīga, Bruņinieku 57 </t>
  </si>
  <si>
    <t>0100-033-0085</t>
  </si>
  <si>
    <t>Latvijas Kultūras akadēmijas aģentūra "Latvijas kultūras akadēmijas Latvijas Kultūras koledža"</t>
  </si>
  <si>
    <t>Liepāja, Toma 23/25</t>
  </si>
  <si>
    <t>1700-032-0218</t>
  </si>
  <si>
    <t>Liepājas dizaina un mākslas vidusskola</t>
  </si>
  <si>
    <t>Liepāja, Alejas iela 18/20</t>
  </si>
  <si>
    <t xml:space="preserve">Rīga, Ēveles 2 </t>
  </si>
  <si>
    <t>0100-524-0084</t>
  </si>
  <si>
    <t>Rīgas Dizaina un mākslas vidusskola</t>
  </si>
  <si>
    <t xml:space="preserve">Rīga, Krišjāņa Valdemāra 139 </t>
  </si>
  <si>
    <t>0100-524-0083</t>
  </si>
  <si>
    <t xml:space="preserve">Rīga, Lāčplēša 55 </t>
  </si>
  <si>
    <t>0100-030-0134</t>
  </si>
  <si>
    <t>Rēzeknes Mākslas un dizaina vidusskola</t>
  </si>
  <si>
    <t xml:space="preserve">Rēzekne, Raiņa 9B </t>
  </si>
  <si>
    <t>2100-509-0211</t>
  </si>
  <si>
    <t xml:space="preserve">Rēzekne, Baznīcas 34A </t>
  </si>
  <si>
    <t>2100-009-0814</t>
  </si>
  <si>
    <t>0100-561-0062</t>
  </si>
  <si>
    <t>Rīgas horeogrāfijas vidusskola</t>
  </si>
  <si>
    <t>Rīgas Doma kora skola</t>
  </si>
  <si>
    <t>Muzeji</t>
  </si>
  <si>
    <t xml:space="preserve">Krimuldas novads, Krimuldas pagasts, ROŽKALNI </t>
  </si>
  <si>
    <t>8068-009-0044</t>
  </si>
  <si>
    <t xml:space="preserve">Rīga, Brīvības gatve 440 </t>
  </si>
  <si>
    <t>0100-127-0528</t>
  </si>
  <si>
    <t xml:space="preserve">Rucavas novads, Rucavas pagasts, Papes Ķoņu ciems, VĪTOLNIEKI </t>
  </si>
  <si>
    <t>6484-011-0001</t>
  </si>
  <si>
    <t xml:space="preserve">Vecpiebalgas novads, Vecpiebalgas pagasts, Vecpiebalga, GAILĪŠKROGS </t>
  </si>
  <si>
    <t>4292-004-0028</t>
  </si>
  <si>
    <t xml:space="preserve">Vecpiebalgas novads, Vecpiebalgas pagasts, VĒVERI </t>
  </si>
  <si>
    <t>4292-005-0063</t>
  </si>
  <si>
    <t xml:space="preserve">Rīga, Sarkandaugavas 30 </t>
  </si>
  <si>
    <t>0100-015-0115</t>
  </si>
  <si>
    <t xml:space="preserve">Skrīveru novads, Daugavas 58 </t>
  </si>
  <si>
    <t>3282-008-0594</t>
  </si>
  <si>
    <t>Memoriālo muzeju apvienība</t>
  </si>
  <si>
    <t xml:space="preserve">Rīga, Ojāra Vācieša 6a </t>
  </si>
  <si>
    <t>0100-055-0221</t>
  </si>
  <si>
    <t>0100-020-0021</t>
  </si>
  <si>
    <t>1300-009-3204</t>
  </si>
  <si>
    <t>5654-006-0097</t>
  </si>
  <si>
    <t xml:space="preserve">Preiļu novads, Aizkalnes pagasts, JASMUIŽA </t>
  </si>
  <si>
    <t>7644-003-0207</t>
  </si>
  <si>
    <t>0100-008-0054</t>
  </si>
  <si>
    <t>Rakstniecības un mūzikas muzejs</t>
  </si>
  <si>
    <t xml:space="preserve">Rīga, Grēcinieku 18 </t>
  </si>
  <si>
    <t>0100-001-0140</t>
  </si>
  <si>
    <t>Rīgas vēstures un kuģniecības muzejs</t>
  </si>
  <si>
    <t xml:space="preserve">Rīga, Palasta 8 </t>
  </si>
  <si>
    <t>0100-007-0042</t>
  </si>
  <si>
    <t xml:space="preserve">Rīga, Palasta 6 </t>
  </si>
  <si>
    <t>0100-007-0043</t>
  </si>
  <si>
    <t>Rīga, Palasta 2, 4, Herdera laukums 4</t>
  </si>
  <si>
    <t>0100-007-0047</t>
  </si>
  <si>
    <t>Citas Kultūras ministrijas padotības iestādes</t>
  </si>
  <si>
    <t xml:space="preserve">Liepāja, Republikas 11 </t>
  </si>
  <si>
    <t>1700-032-0071</t>
  </si>
  <si>
    <t>Latvijas Nacionālais arhīvs</t>
  </si>
  <si>
    <t>Liepāja, Krūmu 7/9</t>
  </si>
  <si>
    <t>1700-011-0027</t>
  </si>
  <si>
    <t xml:space="preserve">Rēzekne, Dārzu 7a </t>
  </si>
  <si>
    <t>2100-009-1405</t>
  </si>
  <si>
    <t xml:space="preserve">Madonas novads, Madona, Rīgas 4 </t>
  </si>
  <si>
    <t>7001-001-0001</t>
  </si>
  <si>
    <t xml:space="preserve">Jēkabpils, Brīvības 2A </t>
  </si>
  <si>
    <t>5601-502-0201</t>
  </si>
  <si>
    <t xml:space="preserve">Alūksnes novads, Alūksne, Rūpniecības 1 </t>
  </si>
  <si>
    <t>3601-003-0606</t>
  </si>
  <si>
    <t xml:space="preserve">Rīga, Šampētera 16 </t>
  </si>
  <si>
    <t>0100-076-0224</t>
  </si>
  <si>
    <t>Ventspils, Pils 86/88</t>
  </si>
  <si>
    <t>2700-502-0042</t>
  </si>
  <si>
    <t xml:space="preserve">Cēsu novads, Cēsis, Pils 7 </t>
  </si>
  <si>
    <t>4201-005-2001</t>
  </si>
  <si>
    <t xml:space="preserve">Rīga, Šmerļa 5 </t>
  </si>
  <si>
    <t>0100-592-0030</t>
  </si>
  <si>
    <t xml:space="preserve">Rīga, Šķūņu 11 </t>
  </si>
  <si>
    <t>0100-006-0042</t>
  </si>
  <si>
    <t xml:space="preserve">Cēsu novads, Cēsis, Pils 6 </t>
  </si>
  <si>
    <t>4201-005-1801</t>
  </si>
  <si>
    <t xml:space="preserve">Valmiera, Cempu 13A </t>
  </si>
  <si>
    <t>9601-515-0105</t>
  </si>
  <si>
    <t xml:space="preserve">Jelgava, Pulkveža Brieža 24 </t>
  </si>
  <si>
    <t>0900-005-0051</t>
  </si>
  <si>
    <t xml:space="preserve">Tukuma novads, Tukums, Kandavas 18a </t>
  </si>
  <si>
    <t>9001-003-0106</t>
  </si>
  <si>
    <t xml:space="preserve">Rīga, Ata 1 </t>
  </si>
  <si>
    <t>0100-036-0127</t>
  </si>
  <si>
    <t>0100-080-2003</t>
  </si>
  <si>
    <t xml:space="preserve">Rīga, Bezdelīgu 1, SLOKAS, 16 </t>
  </si>
  <si>
    <t>0100-061-0050</t>
  </si>
  <si>
    <t xml:space="preserve">Rīga, Torņa 1 </t>
  </si>
  <si>
    <t>0100-008-0055</t>
  </si>
  <si>
    <t>Latvijas nacionālais mākslas muzejs</t>
  </si>
  <si>
    <t xml:space="preserve">Rīga, Pils 22 </t>
  </si>
  <si>
    <t>0100-008-0032</t>
  </si>
  <si>
    <t>Valsts kultūras pieminekļu aizsardzības inspekcija</t>
  </si>
  <si>
    <t xml:space="preserve">Rīga, Pils 20 </t>
  </si>
  <si>
    <t>0100-008-0031</t>
  </si>
  <si>
    <t xml:space="preserve">Rīga, Mazā Pils 21 </t>
  </si>
  <si>
    <t>0100-008-0038</t>
  </si>
  <si>
    <t xml:space="preserve">Rīga, Mazā Pils 19 </t>
  </si>
  <si>
    <t>0100-008-0039</t>
  </si>
  <si>
    <t xml:space="preserve">Rīga, Mazā Pils 17 </t>
  </si>
  <si>
    <t>0100-008-0040</t>
  </si>
  <si>
    <t>Rīga, Juglas iela 14</t>
  </si>
  <si>
    <t>0100 092 2248</t>
  </si>
  <si>
    <t>Latvijas Neredzīgo bibliotēka</t>
  </si>
  <si>
    <t xml:space="preserve">Kapitālsabiedrības, kurās Kultūras ministrija ir valsts kapitāla daļu turētāja </t>
  </si>
  <si>
    <t xml:space="preserve">Rīga, Amatu 6 </t>
  </si>
  <si>
    <t>0100-006-0038</t>
  </si>
  <si>
    <t>Latvijas Nacionālais simfoniskais orķestris, VSIA</t>
  </si>
  <si>
    <t xml:space="preserve">Rīga, Brīvības 75 </t>
  </si>
  <si>
    <t>0100-023-0108</t>
  </si>
  <si>
    <t>Dailes teātris, VSIA</t>
  </si>
  <si>
    <t xml:space="preserve">Valmiera, Lāčplēša 4 </t>
  </si>
  <si>
    <t>9601-001-2110</t>
  </si>
  <si>
    <t>Valmieras drāmas teātris, VSIA</t>
  </si>
  <si>
    <t>Rīga, Krišjāņa Barona 16/18</t>
  </si>
  <si>
    <t>0100-030-2017</t>
  </si>
  <si>
    <t>Latvijas Leļļu teātris, VSIA</t>
  </si>
  <si>
    <t>VI</t>
  </si>
  <si>
    <t>Veselības ministrijas padotības iestādes</t>
  </si>
  <si>
    <t xml:space="preserve">Madonas novads, Sarkaņu pagasts, JAUNDILMAŅI </t>
  </si>
  <si>
    <t>7090-004-0301</t>
  </si>
  <si>
    <t>Paula Stradiņa Medicīnas vēstures muzejs</t>
  </si>
  <si>
    <t xml:space="preserve">Rīga, Riharda Vāgnera 13 </t>
  </si>
  <si>
    <t>0100-002-0056</t>
  </si>
  <si>
    <t xml:space="preserve">Rīga, Duntes 8 </t>
  </si>
  <si>
    <t>0100-017-0147</t>
  </si>
  <si>
    <t>Neatliekamās medicīniskās palīdzības dienests</t>
  </si>
  <si>
    <t>VII</t>
  </si>
  <si>
    <t>Valsts kanceleja</t>
  </si>
  <si>
    <t xml:space="preserve">Rīga, Brīvības bulvāris 36 </t>
  </si>
  <si>
    <t>0100-005-0001</t>
  </si>
  <si>
    <t>VIII</t>
  </si>
  <si>
    <t>Valsts administrācijas skola</t>
  </si>
  <si>
    <t xml:space="preserve">Rīga, Raiņa bulvāris 4 </t>
  </si>
  <si>
    <t>0100-009-0012</t>
  </si>
  <si>
    <t>X</t>
  </si>
  <si>
    <t>Finanšu ministrija</t>
  </si>
  <si>
    <t>Kārsavas novads, Malnavas pag. "RKP Grebņova"</t>
  </si>
  <si>
    <t>6868-002-0101</t>
  </si>
  <si>
    <t>Krāslavas novads, Piedrujas pag. "RKP Patarnieki"</t>
  </si>
  <si>
    <t>6084-005-0062</t>
  </si>
  <si>
    <t>Daugavpils novads, Skrudalienas pag. "RKP Silene"</t>
  </si>
  <si>
    <t>4486-006-0072</t>
  </si>
  <si>
    <t>Zilupes novads, Zaļesjes pag. "RKP Terehova"</t>
  </si>
  <si>
    <t>6896-006-0025</t>
  </si>
  <si>
    <t>6062-004-0853</t>
  </si>
  <si>
    <t>Zemkopības ministrija</t>
  </si>
  <si>
    <t>Pārtikas un veterinārais dienests</t>
  </si>
  <si>
    <t>2700-504-0060</t>
  </si>
  <si>
    <t>Iekšlietu ministrija (Nodrošinājuma valsts aģentūra)</t>
  </si>
  <si>
    <t>no 2019.gada</t>
  </si>
  <si>
    <t>IX</t>
  </si>
  <si>
    <t>Kārsavas novads, Malnavas pag. "RŠV Grebņova"</t>
  </si>
  <si>
    <t>Zilupes novads, Zaļesjes pag. "RŠV Terehova"</t>
  </si>
  <si>
    <t>nomas maksa šobrīd netiek maksāta pilnā apmērā</t>
  </si>
  <si>
    <r>
      <t xml:space="preserve">Šobrīd spēkā esošā nomas maksa, </t>
    </r>
    <r>
      <rPr>
        <b/>
        <i/>
        <sz val="10"/>
        <color theme="1"/>
        <rFont val="Times New Roman"/>
        <family val="1"/>
        <charset val="186"/>
      </rPr>
      <t>EUR gadā (ar PVN)</t>
    </r>
  </si>
  <si>
    <r>
      <t xml:space="preserve">Nomas maksu prognoze, </t>
    </r>
    <r>
      <rPr>
        <b/>
        <i/>
        <sz val="10"/>
        <color theme="1"/>
        <rFont val="Times New Roman"/>
        <family val="1"/>
        <charset val="186"/>
      </rPr>
      <t>EUR gadā (ar PVN)</t>
    </r>
  </si>
  <si>
    <t>Apkures izmaksu prognoze no 2016.gada, EUR gadā (ar PVN)</t>
  </si>
  <si>
    <t>Nepieciešamais finansējums, EUR gadā (ar PVN)</t>
  </si>
  <si>
    <t>2018.gads</t>
  </si>
  <si>
    <t>RKP, kuros šobrīd nomas maksas netiek maksātās pilnā apmērā</t>
  </si>
  <si>
    <t>Kārsavas novads, Malnavas pag. "RKP Grebņova" - telpas</t>
  </si>
  <si>
    <t>Kārsavas novads, Malnavas pag. "RKP Grebņova" - infiltrācijas laukums</t>
  </si>
  <si>
    <t>Krāslavas novads, Piedrujas pag. "RKP Patarnieki" - telpas</t>
  </si>
  <si>
    <t>Krāslavas novads, Piedrujas pag. "RKP Patarnieki" - skenēšanas laukums</t>
  </si>
  <si>
    <t>Krāslavas novads, Piedrujas pag. "RKP Patarnieki" - infiltrācijas laukums</t>
  </si>
  <si>
    <t>Daugavpils novads, Skrudalienas pag. "RKP Silene" - telpas</t>
  </si>
  <si>
    <t>Daugavpils novads, Skrudalienas pag. "RKP Silene" - skenēšanas laukums</t>
  </si>
  <si>
    <t>Daugavpils novads, Skrudalienas pag. "RKP Silene"  - infiltrācijas laukums</t>
  </si>
  <si>
    <t>Zilupes novads, Zaļesjes pag. "RKP Terehova" - telpas</t>
  </si>
  <si>
    <t>Zilupes novads, Zaļesjes pag. "RKP Terehova"  - infiltrācijas laukums</t>
  </si>
  <si>
    <t>Iekšlietu ministrijas padotības iestādes</t>
  </si>
  <si>
    <t>Nodrošinājuma valsts aģentūra</t>
  </si>
  <si>
    <t>Kārsavas novads, Malnavas pag. "RŠV Grebņova" - telpas</t>
  </si>
  <si>
    <t>Zilupes novads, Zaļesjes pag. "RŠV Terehova" - telpas</t>
  </si>
  <si>
    <t>Kārsavas novads, Malnavas pag. "RŠV Grebņova" - infiltrācijas laukums</t>
  </si>
  <si>
    <t>Krāslavas novads, Piedrujas pag. "RŠV Patarnieki" - infiltrācijas laukums</t>
  </si>
  <si>
    <t>Daugavpils novads, Skrudalienas pag. "RŠV Silene" - infiltrācijas laukums</t>
  </si>
  <si>
    <t>Zilupes novads, Zaļesjes pag. "RŠV Terehova" - infiltrācijas laukums</t>
  </si>
  <si>
    <t>Krāslavas novads, Piedrujas pag. "RŠV Patarnieki" - skenēšanas laukums</t>
  </si>
  <si>
    <t>Daugavpils novads, Skrudalienas pag. "RŠV Silene" - skenēšanas laukums</t>
  </si>
  <si>
    <t>2.tabula</t>
  </si>
  <si>
    <t>1.tabula</t>
  </si>
  <si>
    <t>1700 -036-0270</t>
  </si>
  <si>
    <t>0500-011-1705</t>
  </si>
  <si>
    <t>Daugavpils, Komandanta 9</t>
  </si>
  <si>
    <t>Rīga, Baznīcas 30</t>
  </si>
  <si>
    <t>Jūrmala, Jāņa Pliekšāna 5/7</t>
  </si>
  <si>
    <t>Jēkabpils novads, Dunavas pagasts, RAIŅA MUZEJS "TADENAVA"</t>
  </si>
  <si>
    <t xml:space="preserve">Rīga, Pils laukums 2  </t>
  </si>
  <si>
    <r>
      <t xml:space="preserve">Ventspils, Sarkanmuižas dambis 25B  </t>
    </r>
    <r>
      <rPr>
        <vertAlign val="superscript"/>
        <sz val="11"/>
        <rFont val="Times New Roman"/>
        <family val="1"/>
        <charset val="186"/>
      </rPr>
      <t>1</t>
    </r>
  </si>
  <si>
    <t>Krāslavas novads, Indras pag., Indra, Blaževiča iela 3  1</t>
  </si>
  <si>
    <t>no 2020.gada</t>
  </si>
  <si>
    <t>Daugavpils novads, Skrudalienas pag. "RŠV Silene" - telpas *</t>
  </si>
  <si>
    <t>Daugavpils novads, Skrudalienas pag. "RŠV Silene" *</t>
  </si>
  <si>
    <t>Krāslavas novads, Piedrujas pag. "RŠV Patarnieki" -telpas *</t>
  </si>
  <si>
    <t>Krāslavas novads, Piedrujas pag. "RŠV Patarnieki" *</t>
  </si>
  <si>
    <t>* - ja tiks apstiprināta jaunā politikas iniciatīva “Par robežšķērsošanas vietu „Silene”  un „Pāternieki” attīstību uz Latvijas Republikas un Baltkrievijas Republikas valsts robežas”, tad nomas maksas tiks pārrēķinātas - RŠV "Silene" no 2020.gada un RŠV "Patarnieki" no 2021.gada</t>
  </si>
  <si>
    <t>Rīga, Kalpaka bulvāris 6</t>
  </si>
  <si>
    <t>Latvijas Republikas Prokuratūra</t>
  </si>
  <si>
    <t>XI</t>
  </si>
  <si>
    <t>0100-009-0003</t>
  </si>
  <si>
    <t>Rīga, Kalnciema 10 k-2</t>
  </si>
  <si>
    <t>Rīga, Kalnciema 12</t>
  </si>
  <si>
    <t>Rīga, Meža iela 15</t>
  </si>
  <si>
    <t>Rīga, Eduarda Smiļģa 37</t>
  </si>
  <si>
    <t>Īpaši aizsargājamais kultūras piemineklis- Turaidas muzejrezervāts</t>
  </si>
  <si>
    <t>Latvijas Etnogrāfiskais brīvdabas muzejs</t>
  </si>
  <si>
    <t>Latvijas Nacionālais vēsturs muzejs</t>
  </si>
  <si>
    <t>Rīga, Skandu 14</t>
  </si>
  <si>
    <t>0100-061-0095</t>
  </si>
  <si>
    <t>8068-009-0175</t>
  </si>
  <si>
    <t>8015-001-0201</t>
  </si>
  <si>
    <t>4076-003-0354</t>
  </si>
  <si>
    <t>Rundāles pils muzejs</t>
  </si>
  <si>
    <t xml:space="preserve">Krimuldas novads, Krimuldas pagasts, Turaidas muzejrezervāts </t>
  </si>
  <si>
    <t xml:space="preserve">Siguldas novads, Sigulda, Turaidas iela 10 </t>
  </si>
  <si>
    <t xml:space="preserve">Rundāles novads, Rundāles pagasts, Rundāles pils muzejs </t>
  </si>
  <si>
    <t>A</t>
  </si>
  <si>
    <t>B</t>
  </si>
  <si>
    <r>
      <t xml:space="preserve">Nomas maksas aprēķina kārtība </t>
    </r>
    <r>
      <rPr>
        <b/>
        <vertAlign val="superscript"/>
        <sz val="10"/>
        <rFont val="Times New Roman"/>
        <family val="1"/>
        <charset val="186"/>
      </rPr>
      <t>2</t>
    </r>
  </si>
  <si>
    <t>Valsts policija, Valsts ugunsdzēsības un glābšanas dienests</t>
  </si>
  <si>
    <t>no 2021.gada</t>
  </si>
  <si>
    <t>Nomas līgumi par robežšķēršošanas vietās esošajiem nekustamajiem īpašumiem, kur šobrīd nomas maksas netiek maksātas pilnā apmērā</t>
  </si>
  <si>
    <t>Kopā nekustamie īpašumi, par kuriem noslēgti Apsaimniekošanas lietošanas līgumi un nomas līgumi, kuros nomas maksas šobrīd netiek maksātas pilnā apmērā</t>
  </si>
  <si>
    <t>Apkures izmaksu prognoze no 2018.gada, EUR gadā (ar PVN)</t>
  </si>
  <si>
    <t>Nepieciešamais finansējums no 2018. gada, EUR gadā (ar PVN)</t>
  </si>
  <si>
    <t>5.pielikums</t>
  </si>
  <si>
    <r>
      <rPr>
        <sz val="9"/>
        <color theme="1"/>
        <rFont val="Times New Roman"/>
        <family val="1"/>
        <charset val="186"/>
      </rPr>
      <t xml:space="preserve">02.08.2016. 11:48                                                                                                              G.Birzniece 67024979,                                                                                             </t>
    </r>
    <r>
      <rPr>
        <u/>
        <sz val="9"/>
        <color theme="1"/>
        <rFont val="Times New Roman"/>
        <family val="1"/>
        <charset val="186"/>
      </rPr>
      <t>gita.birzniece@vni.lv</t>
    </r>
    <r>
      <rPr>
        <sz val="9"/>
        <color theme="1"/>
        <rFont val="Times New Roman"/>
        <family val="1"/>
        <charset val="186"/>
      </rPr>
      <t xml:space="preserve">  </t>
    </r>
  </si>
  <si>
    <t>Finanšu ministre                                                                                                                                 D.Reizniece-Ozola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</si>
</sst>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3" formatCode="_-* #,##0.00_-;\-* #,##0.00_-;_-* &quot;-&quot;??_-;_-@_-"/>
    <numFmt numFmtId="164" formatCode="0.000_)"/>
    <numFmt numFmtId="165" formatCode="_-* #,##0.00\ _L_s_-;\-* #,##0.00\ _L_s_-;_-* &quot;-&quot;??\ _L_s_-;_-@_-"/>
    <numFmt numFmtId="166" formatCode="_(* #,##0.00_);_(* \(#,##0.00\);_(* &quot;-&quot;??_);_(@_)"/>
    <numFmt numFmtId="167" formatCode="_-* #,##0.00_-;\-* #,##0.00_-;_-* \-??_-;_-@_-"/>
    <numFmt numFmtId="168" formatCode="_-* #,##0.00\ _z_ł_-;\-* #,##0.00\ _z_ł_-;_-* &quot;-&quot;??\ _z_ł_-;_-@_-"/>
    <numFmt numFmtId="169" formatCode="_([$€-2]* #,##0.00_);_([$€-2]* \(#,##0.00\);_([$€-2]* &quot;-&quot;??_)"/>
    <numFmt numFmtId="170" formatCode="[$-426]General"/>
    <numFmt numFmtId="171" formatCode="_(&quot;$&quot;* #,##0.00_);_(&quot;$&quot;* \(#,##0.00\);_(&quot;$&quot;* &quot;-&quot;??_);_(@_)"/>
    <numFmt numFmtId="172" formatCode="0.00_)"/>
    <numFmt numFmtId="173" formatCode="_-&quot;DM&quot;* #,##0_-;\-&quot;DM&quot;* #,##0_-;_-&quot;DM&quot;* &quot;-&quot;_-;_-@_-"/>
    <numFmt numFmtId="174" formatCode="_-&quot;DM&quot;* #,##0.00_-;\-&quot;DM&quot;* #,##0.00_-;_-&quot;DM&quot;* &quot;-&quot;??_-;_-@_-"/>
    <numFmt numFmtId="175" formatCode="_-* #,##0.00\ &quot;zł&quot;_-;\-* #,##0.00\ &quot;zł&quot;_-;_-* &quot;-&quot;??\ &quot;zł&quot;_-;_-@_-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Calibri"/>
      <family val="2"/>
      <scheme val="minor"/>
    </font>
    <font>
      <b/>
      <i/>
      <sz val="12"/>
      <name val="Times New Roman"/>
      <family val="1"/>
      <charset val="186"/>
    </font>
    <font>
      <b/>
      <i/>
      <sz val="11"/>
      <name val="Times New Roman"/>
      <family val="1"/>
      <charset val="186"/>
    </font>
    <font>
      <i/>
      <sz val="12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Calibri"/>
      <family val="2"/>
      <scheme val="minor"/>
    </font>
    <font>
      <vertAlign val="superscript"/>
      <sz val="11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0"/>
      <name val="Arial"/>
      <family val="2"/>
      <charset val="186"/>
    </font>
    <font>
      <sz val="11"/>
      <color indexed="10"/>
      <name val="Calibri"/>
      <family val="2"/>
      <charset val="186"/>
    </font>
    <font>
      <sz val="11"/>
      <name val="Tms Rmn"/>
    </font>
    <font>
      <sz val="11"/>
      <color rgb="FF000000"/>
      <name val="Arial1"/>
      <charset val="186"/>
    </font>
    <font>
      <sz val="10"/>
      <name val="Arial CE"/>
      <charset val="238"/>
    </font>
    <font>
      <sz val="11"/>
      <color rgb="FF000000"/>
      <name val="Calibri"/>
      <family val="2"/>
      <charset val="186"/>
    </font>
    <font>
      <sz val="10"/>
      <color rgb="FF000000"/>
      <name val="Arial1"/>
      <charset val="186"/>
    </font>
    <font>
      <sz val="11"/>
      <color indexed="17"/>
      <name val="Calibri"/>
      <family val="2"/>
      <charset val="186"/>
    </font>
    <font>
      <b/>
      <i/>
      <sz val="16"/>
      <color rgb="FF000000"/>
      <name val="Arial1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60"/>
      <name val="Calibri"/>
      <family val="2"/>
      <charset val="186"/>
    </font>
    <font>
      <b/>
      <i/>
      <sz val="16"/>
      <name val="Helv"/>
    </font>
    <font>
      <sz val="10"/>
      <color theme="1"/>
      <name val="Arial"/>
      <family val="2"/>
      <charset val="186"/>
    </font>
    <font>
      <b/>
      <sz val="18"/>
      <color indexed="56"/>
      <name val="Cambria"/>
      <family val="2"/>
      <charset val="186"/>
    </font>
    <font>
      <i/>
      <sz val="11"/>
      <color indexed="23"/>
      <name val="Calibri"/>
      <family val="2"/>
      <charset val="186"/>
    </font>
    <font>
      <b/>
      <sz val="11"/>
      <color indexed="9"/>
      <name val="Calibri"/>
      <family val="2"/>
      <charset val="186"/>
    </font>
    <font>
      <b/>
      <i/>
      <u/>
      <sz val="11"/>
      <color rgb="FF000000"/>
      <name val="Arial1"/>
      <charset val="186"/>
    </font>
    <font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0"/>
      <name val="MS Sans Serif"/>
      <family val="2"/>
      <charset val="186"/>
    </font>
    <font>
      <i/>
      <sz val="8"/>
      <name val="CorpoS"/>
    </font>
    <font>
      <sz val="10"/>
      <name val="Helv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u/>
      <sz val="11"/>
      <color theme="10"/>
      <name val="Calibri"/>
      <family val="2"/>
      <scheme val="minor"/>
    </font>
    <font>
      <u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u/>
      <sz val="9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5">
    <xf numFmtId="0" fontId="0" fillId="0" borderId="0"/>
    <xf numFmtId="43" fontId="2" fillId="0" borderId="0" applyFont="0" applyFill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2" fillId="22" borderId="0" applyNumberFormat="0" applyBorder="0" applyAlignment="0" applyProtection="0"/>
    <xf numFmtId="0" fontId="24" fillId="23" borderId="12" applyNumberFormat="0" applyAlignment="0" applyProtection="0"/>
    <xf numFmtId="43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43" fontId="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30" fillId="0" borderId="0" applyBorder="0" applyProtection="0"/>
    <xf numFmtId="170" fontId="31" fillId="0" borderId="0" applyBorder="0" applyProtection="0"/>
    <xf numFmtId="0" fontId="32" fillId="9" borderId="0" applyNumberFormat="0" applyBorder="0" applyAlignment="0" applyProtection="0"/>
    <xf numFmtId="0" fontId="33" fillId="0" borderId="0" applyNumberFormat="0" applyBorder="0" applyProtection="0">
      <alignment horizontal="center"/>
    </xf>
    <xf numFmtId="0" fontId="33" fillId="0" borderId="0" applyNumberFormat="0" applyBorder="0" applyProtection="0">
      <alignment horizontal="center" textRotation="90"/>
    </xf>
    <xf numFmtId="0" fontId="34" fillId="12" borderId="12" applyNumberFormat="0" applyAlignment="0" applyProtection="0"/>
    <xf numFmtId="0" fontId="35" fillId="23" borderId="13" applyNumberFormat="0" applyAlignment="0" applyProtection="0"/>
    <xf numFmtId="0" fontId="36" fillId="0" borderId="14" applyNumberFormat="0" applyFill="0" applyAlignment="0" applyProtection="0"/>
    <xf numFmtId="0" fontId="32" fillId="9" borderId="0" applyNumberFormat="0" applyBorder="0" applyAlignment="0" applyProtection="0"/>
    <xf numFmtId="171" fontId="25" fillId="0" borderId="0" applyFont="0" applyFill="0" applyBorder="0" applyAlignment="0" applyProtection="0"/>
    <xf numFmtId="0" fontId="37" fillId="24" borderId="0" applyNumberFormat="0" applyBorder="0" applyAlignment="0" applyProtection="0"/>
    <xf numFmtId="172" fontId="38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 applyNumberFormat="0" applyFont="0" applyFill="0" applyBorder="0" applyAlignment="0" applyProtection="0">
      <alignment vertical="top"/>
    </xf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9" fillId="0" borderId="0"/>
    <xf numFmtId="0" fontId="29" fillId="0" borderId="0"/>
    <xf numFmtId="0" fontId="40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3" fillId="25" borderId="15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41" fillId="0" borderId="0" applyNumberFormat="0" applyFill="0" applyBorder="0" applyAlignment="0" applyProtection="0"/>
    <xf numFmtId="0" fontId="42" fillId="26" borderId="16" applyNumberForma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25" borderId="15" applyNumberFormat="0" applyFont="0" applyAlignment="0" applyProtection="0"/>
    <xf numFmtId="0" fontId="43" fillId="0" borderId="0" applyNumberFormat="0" applyBorder="0" applyProtection="0"/>
    <xf numFmtId="0" fontId="43" fillId="0" borderId="0" applyNumberFormat="0" applyBorder="0" applyProtection="0"/>
    <xf numFmtId="0" fontId="44" fillId="0" borderId="17" applyNumberFormat="0" applyFill="0" applyAlignment="0" applyProtection="0"/>
    <xf numFmtId="0" fontId="45" fillId="8" borderId="0" applyNumberFormat="0" applyBorder="0" applyAlignment="0" applyProtection="0"/>
    <xf numFmtId="0" fontId="46" fillId="0" borderId="0"/>
    <xf numFmtId="0" fontId="47" fillId="0" borderId="0" applyNumberFormat="0" applyBorder="0">
      <alignment horizontal="center" vertical="top" wrapText="1"/>
    </xf>
    <xf numFmtId="0" fontId="48" fillId="0" borderId="0"/>
    <xf numFmtId="0" fontId="48" fillId="0" borderId="0"/>
    <xf numFmtId="0" fontId="25" fillId="0" borderId="0"/>
    <xf numFmtId="0" fontId="49" fillId="0" borderId="18" applyNumberFormat="0" applyFill="0" applyAlignment="0" applyProtection="0"/>
    <xf numFmtId="0" fontId="50" fillId="0" borderId="19" applyNumberFormat="0" applyFill="0" applyAlignment="0" applyProtection="0"/>
    <xf numFmtId="0" fontId="51" fillId="0" borderId="20" applyNumberFormat="0" applyFill="0" applyAlignment="0" applyProtection="0"/>
    <xf numFmtId="0" fontId="51" fillId="0" borderId="0" applyNumberFormat="0" applyFill="0" applyBorder="0" applyAlignment="0" applyProtection="0"/>
    <xf numFmtId="17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29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/>
    </xf>
    <xf numFmtId="0" fontId="6" fillId="3" borderId="7" xfId="0" applyFont="1" applyFill="1" applyBorder="1"/>
    <xf numFmtId="43" fontId="6" fillId="3" borderId="7" xfId="1" applyFont="1" applyFill="1" applyBorder="1"/>
    <xf numFmtId="0" fontId="7" fillId="0" borderId="0" xfId="0" applyFont="1"/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8" xfId="0" applyFont="1" applyFill="1" applyBorder="1"/>
    <xf numFmtId="43" fontId="4" fillId="0" borderId="8" xfId="1" applyFont="1" applyFill="1" applyBorder="1"/>
    <xf numFmtId="4" fontId="4" fillId="0" borderId="8" xfId="0" applyNumberFormat="1" applyFont="1" applyFill="1" applyBorder="1"/>
    <xf numFmtId="0" fontId="3" fillId="0" borderId="0" xfId="0" applyFont="1" applyFill="1"/>
    <xf numFmtId="0" fontId="6" fillId="3" borderId="8" xfId="0" applyFont="1" applyFill="1" applyBorder="1" applyAlignment="1">
      <alignment horizontal="center"/>
    </xf>
    <xf numFmtId="0" fontId="6" fillId="3" borderId="8" xfId="0" applyFont="1" applyFill="1" applyBorder="1"/>
    <xf numFmtId="4" fontId="6" fillId="3" borderId="8" xfId="0" applyNumberFormat="1" applyFont="1" applyFill="1" applyBorder="1"/>
    <xf numFmtId="0" fontId="4" fillId="0" borderId="8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wrapText="1"/>
    </xf>
    <xf numFmtId="43" fontId="6" fillId="3" borderId="8" xfId="1" applyFont="1" applyFill="1" applyBorder="1"/>
    <xf numFmtId="0" fontId="6" fillId="3" borderId="8" xfId="0" applyFont="1" applyFill="1" applyBorder="1" applyAlignment="1"/>
    <xf numFmtId="0" fontId="8" fillId="3" borderId="8" xfId="0" applyFont="1" applyFill="1" applyBorder="1" applyAlignment="1">
      <alignment horizontal="center"/>
    </xf>
    <xf numFmtId="0" fontId="8" fillId="3" borderId="8" xfId="0" applyFont="1" applyFill="1" applyBorder="1"/>
    <xf numFmtId="0" fontId="9" fillId="3" borderId="8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 vertical="top"/>
    </xf>
    <xf numFmtId="0" fontId="10" fillId="3" borderId="8" xfId="0" applyFont="1" applyFill="1" applyBorder="1"/>
    <xf numFmtId="43" fontId="8" fillId="3" borderId="8" xfId="1" applyFont="1" applyFill="1" applyBorder="1"/>
    <xf numFmtId="0" fontId="12" fillId="0" borderId="0" xfId="0" applyFont="1"/>
    <xf numFmtId="0" fontId="4" fillId="0" borderId="8" xfId="0" applyFont="1" applyFill="1" applyBorder="1" applyAlignment="1">
      <alignment horizontal="center" vertical="top"/>
    </xf>
    <xf numFmtId="0" fontId="13" fillId="0" borderId="0" xfId="0" applyFont="1" applyFill="1"/>
    <xf numFmtId="0" fontId="4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14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4" fillId="3" borderId="8" xfId="0" applyFont="1" applyFill="1" applyBorder="1"/>
    <xf numFmtId="0" fontId="8" fillId="3" borderId="9" xfId="0" applyFont="1" applyFill="1" applyBorder="1" applyAlignment="1"/>
    <xf numFmtId="0" fontId="9" fillId="3" borderId="9" xfId="0" applyFont="1" applyFill="1" applyBorder="1" applyAlignment="1">
      <alignment horizontal="center"/>
    </xf>
    <xf numFmtId="0" fontId="4" fillId="0" borderId="9" xfId="0" applyFont="1" applyFill="1" applyBorder="1" applyAlignment="1"/>
    <xf numFmtId="0" fontId="4" fillId="0" borderId="9" xfId="0" applyFont="1" applyFill="1" applyBorder="1" applyAlignment="1">
      <alignment horizontal="center"/>
    </xf>
    <xf numFmtId="3" fontId="4" fillId="0" borderId="8" xfId="0" quotePrefix="1" applyNumberFormat="1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0" xfId="0" applyFont="1" applyFill="1" applyBorder="1"/>
    <xf numFmtId="0" fontId="15" fillId="3" borderId="10" xfId="0" applyFont="1" applyFill="1" applyBorder="1" applyAlignment="1">
      <alignment horizontal="center"/>
    </xf>
    <xf numFmtId="4" fontId="6" fillId="3" borderId="10" xfId="0" applyNumberFormat="1" applyFont="1" applyFill="1" applyBorder="1"/>
    <xf numFmtId="4" fontId="3" fillId="0" borderId="0" xfId="0" applyNumberFormat="1" applyFont="1"/>
    <xf numFmtId="0" fontId="16" fillId="0" borderId="0" xfId="0" applyFont="1"/>
    <xf numFmtId="0" fontId="17" fillId="0" borderId="0" xfId="0" applyFont="1" applyFill="1" applyBorder="1"/>
    <xf numFmtId="0" fontId="18" fillId="0" borderId="0" xfId="0" applyFont="1" applyAlignment="1">
      <alignment horizontal="center"/>
    </xf>
    <xf numFmtId="0" fontId="18" fillId="0" borderId="0" xfId="0" applyFont="1"/>
    <xf numFmtId="4" fontId="18" fillId="0" borderId="0" xfId="0" applyNumberFormat="1" applyFont="1"/>
    <xf numFmtId="0" fontId="17" fillId="0" borderId="0" xfId="0" applyFont="1"/>
    <xf numFmtId="0" fontId="19" fillId="0" borderId="0" xfId="0" applyFont="1"/>
    <xf numFmtId="0" fontId="4" fillId="0" borderId="0" xfId="0" applyFont="1"/>
    <xf numFmtId="0" fontId="6" fillId="3" borderId="8" xfId="0" applyFont="1" applyFill="1" applyBorder="1" applyAlignment="1">
      <alignment wrapText="1"/>
    </xf>
    <xf numFmtId="0" fontId="4" fillId="0" borderId="21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21" xfId="0" applyFont="1" applyFill="1" applyBorder="1"/>
    <xf numFmtId="43" fontId="6" fillId="4" borderId="8" xfId="1" applyFont="1" applyFill="1" applyBorder="1"/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2" fillId="28" borderId="28" xfId="0" applyFont="1" applyFill="1" applyBorder="1" applyAlignment="1">
      <alignment horizontal="center" vertical="center"/>
    </xf>
    <xf numFmtId="0" fontId="52" fillId="28" borderId="28" xfId="0" applyFont="1" applyFill="1" applyBorder="1" applyAlignment="1">
      <alignment horizontal="center" vertical="center" wrapText="1"/>
    </xf>
    <xf numFmtId="0" fontId="52" fillId="28" borderId="27" xfId="0" applyFont="1" applyFill="1" applyBorder="1" applyAlignment="1">
      <alignment horizontal="center" vertical="center"/>
    </xf>
    <xf numFmtId="4" fontId="52" fillId="28" borderId="28" xfId="0" applyNumberFormat="1" applyFont="1" applyFill="1" applyBorder="1" applyAlignment="1">
      <alignment horizontal="right" vertical="center"/>
    </xf>
    <xf numFmtId="0" fontId="52" fillId="28" borderId="28" xfId="0" applyFont="1" applyFill="1" applyBorder="1" applyAlignment="1">
      <alignment vertical="center"/>
    </xf>
    <xf numFmtId="0" fontId="54" fillId="0" borderId="27" xfId="0" applyFont="1" applyBorder="1" applyAlignment="1">
      <alignment horizontal="center" vertical="center"/>
    </xf>
    <xf numFmtId="0" fontId="54" fillId="0" borderId="28" xfId="0" applyFont="1" applyBorder="1" applyAlignment="1">
      <alignment vertical="center"/>
    </xf>
    <xf numFmtId="0" fontId="54" fillId="0" borderId="28" xfId="0" applyFont="1" applyBorder="1" applyAlignment="1">
      <alignment horizontal="center" vertical="center"/>
    </xf>
    <xf numFmtId="4" fontId="54" fillId="0" borderId="28" xfId="0" applyNumberFormat="1" applyFont="1" applyBorder="1" applyAlignment="1">
      <alignment horizontal="right" vertical="center"/>
    </xf>
    <xf numFmtId="4" fontId="54" fillId="0" borderId="28" xfId="0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horizontal="right"/>
    </xf>
    <xf numFmtId="0" fontId="19" fillId="0" borderId="0" xfId="0" applyFont="1" applyFill="1"/>
    <xf numFmtId="43" fontId="3" fillId="0" borderId="0" xfId="1" applyFont="1"/>
    <xf numFmtId="43" fontId="3" fillId="0" borderId="0" xfId="1" applyFont="1" applyFill="1" applyAlignment="1">
      <alignment horizontal="right"/>
    </xf>
    <xf numFmtId="43" fontId="4" fillId="0" borderId="8" xfId="1" quotePrefix="1" applyFont="1" applyFill="1" applyBorder="1" applyAlignment="1">
      <alignment horizontal="right"/>
    </xf>
    <xf numFmtId="43" fontId="4" fillId="0" borderId="8" xfId="1" applyFont="1" applyFill="1" applyBorder="1" applyAlignment="1">
      <alignment horizontal="right"/>
    </xf>
    <xf numFmtId="43" fontId="4" fillId="0" borderId="8" xfId="1" applyFont="1" applyFill="1" applyBorder="1" applyAlignment="1">
      <alignment wrapText="1"/>
    </xf>
    <xf numFmtId="43" fontId="4" fillId="0" borderId="8" xfId="1" quotePrefix="1" applyFont="1" applyFill="1" applyBorder="1" applyAlignment="1">
      <alignment horizontal="right" wrapText="1"/>
    </xf>
    <xf numFmtId="43" fontId="6" fillId="3" borderId="8" xfId="1" applyFont="1" applyFill="1" applyBorder="1" applyAlignment="1"/>
    <xf numFmtId="43" fontId="8" fillId="27" borderId="8" xfId="1" applyFont="1" applyFill="1" applyBorder="1"/>
    <xf numFmtId="43" fontId="4" fillId="0" borderId="8" xfId="1" applyFont="1" applyFill="1" applyBorder="1" applyAlignment="1">
      <alignment vertical="top" wrapText="1"/>
    </xf>
    <xf numFmtId="43" fontId="4" fillId="0" borderId="8" xfId="1" quotePrefix="1" applyFont="1" applyFill="1" applyBorder="1" applyAlignment="1">
      <alignment horizontal="right" vertical="top" wrapText="1"/>
    </xf>
    <xf numFmtId="43" fontId="4" fillId="0" borderId="8" xfId="1" applyFont="1" applyFill="1" applyBorder="1" applyAlignment="1">
      <alignment horizontal="right" vertical="top" wrapText="1"/>
    </xf>
    <xf numFmtId="43" fontId="6" fillId="3" borderId="8" xfId="1" applyFont="1" applyFill="1" applyBorder="1" applyAlignment="1">
      <alignment horizontal="right"/>
    </xf>
    <xf numFmtId="43" fontId="6" fillId="4" borderId="11" xfId="1" applyFont="1" applyFill="1" applyBorder="1"/>
    <xf numFmtId="0" fontId="5" fillId="0" borderId="3" xfId="0" applyFont="1" applyBorder="1" applyAlignment="1">
      <alignment horizontal="center" vertical="center" wrapText="1"/>
    </xf>
    <xf numFmtId="0" fontId="55" fillId="0" borderId="0" xfId="0" applyFont="1"/>
    <xf numFmtId="43" fontId="4" fillId="0" borderId="0" xfId="1" applyFont="1" applyFill="1" applyBorder="1" applyAlignment="1">
      <alignment vertical="top" wrapText="1"/>
    </xf>
    <xf numFmtId="43" fontId="3" fillId="0" borderId="0" xfId="0" applyNumberFormat="1" applyFont="1"/>
    <xf numFmtId="0" fontId="4" fillId="0" borderId="9" xfId="0" applyFont="1" applyFill="1" applyBorder="1"/>
    <xf numFmtId="0" fontId="4" fillId="0" borderId="21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wrapText="1"/>
    </xf>
    <xf numFmtId="43" fontId="4" fillId="0" borderId="21" xfId="1" applyFont="1" applyFill="1" applyBorder="1" applyAlignment="1">
      <alignment wrapText="1"/>
    </xf>
    <xf numFmtId="43" fontId="4" fillId="0" borderId="8" xfId="1" quotePrefix="1" applyFont="1" applyFill="1" applyBorder="1" applyAlignment="1">
      <alignment horizontal="center"/>
    </xf>
    <xf numFmtId="0" fontId="6" fillId="3" borderId="10" xfId="0" applyFont="1" applyFill="1" applyBorder="1" applyAlignment="1">
      <alignment wrapText="1"/>
    </xf>
    <xf numFmtId="0" fontId="54" fillId="0" borderId="0" xfId="0" applyFont="1" applyAlignment="1">
      <alignment vertical="center"/>
    </xf>
    <xf numFmtId="0" fontId="58" fillId="0" borderId="0" xfId="154" applyFont="1"/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3" fontId="4" fillId="0" borderId="9" xfId="1" quotePrefix="1" applyFont="1" applyFill="1" applyBorder="1" applyAlignment="1">
      <alignment horizontal="right" vertical="center" wrapText="1"/>
    </xf>
    <xf numFmtId="43" fontId="4" fillId="0" borderId="10" xfId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wrapText="1"/>
    </xf>
    <xf numFmtId="0" fontId="6" fillId="4" borderId="29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2" fillId="28" borderId="23" xfId="0" applyFont="1" applyFill="1" applyBorder="1" applyAlignment="1">
      <alignment horizontal="center" vertical="center" wrapText="1"/>
    </xf>
    <xf numFmtId="0" fontId="52" fillId="28" borderId="27" xfId="0" applyFont="1" applyFill="1" applyBorder="1" applyAlignment="1">
      <alignment horizontal="center" vertical="center" wrapText="1"/>
    </xf>
    <xf numFmtId="0" fontId="52" fillId="28" borderId="24" xfId="0" applyFont="1" applyFill="1" applyBorder="1" applyAlignment="1">
      <alignment horizontal="center" vertical="center"/>
    </xf>
    <xf numFmtId="0" fontId="52" fillId="28" borderId="25" xfId="0" applyFont="1" applyFill="1" applyBorder="1" applyAlignment="1">
      <alignment horizontal="center" vertical="center"/>
    </xf>
    <xf numFmtId="0" fontId="52" fillId="28" borderId="26" xfId="0" applyFont="1" applyFill="1" applyBorder="1" applyAlignment="1">
      <alignment horizontal="center" vertical="center"/>
    </xf>
    <xf numFmtId="0" fontId="52" fillId="28" borderId="23" xfId="0" applyFont="1" applyFill="1" applyBorder="1" applyAlignment="1">
      <alignment horizontal="center" vertical="center"/>
    </xf>
    <xf numFmtId="0" fontId="52" fillId="28" borderId="27" xfId="0" applyFont="1" applyFill="1" applyBorder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61" fillId="0" borderId="0" xfId="0" applyFont="1"/>
  </cellXfs>
  <cellStyles count="155">
    <cellStyle name="1. izcēlums" xfId="2"/>
    <cellStyle name="2. izcēlums" xfId="3"/>
    <cellStyle name="20% no 1. izcēluma" xfId="4"/>
    <cellStyle name="20% no 2. izcēluma" xfId="5"/>
    <cellStyle name="20% no 3. izcēluma" xfId="6"/>
    <cellStyle name="20% no 4. izcēluma" xfId="7"/>
    <cellStyle name="20% no 5. izcēluma" xfId="8"/>
    <cellStyle name="20% no 6. izcēluma" xfId="9"/>
    <cellStyle name="3. izcēlums " xfId="10"/>
    <cellStyle name="4. izcēlums" xfId="11"/>
    <cellStyle name="40% no 1. izcēluma" xfId="12"/>
    <cellStyle name="40% no 2. izcēluma" xfId="13"/>
    <cellStyle name="40% no 3. izcēluma" xfId="14"/>
    <cellStyle name="40% no 4. izcēluma" xfId="15"/>
    <cellStyle name="40% no 5. izcēluma" xfId="16"/>
    <cellStyle name="40% no 6. izcēluma" xfId="17"/>
    <cellStyle name="5. izcēlums" xfId="18"/>
    <cellStyle name="6. izcēlums" xfId="19"/>
    <cellStyle name="60% no 1. izcēluma" xfId="20"/>
    <cellStyle name="60% no 2. izcēluma" xfId="21"/>
    <cellStyle name="60% no 3. izcēluma" xfId="22"/>
    <cellStyle name="60% no 4. izcēluma" xfId="23"/>
    <cellStyle name="60% no 5. izcēluma" xfId="24"/>
    <cellStyle name="60% no 6. izcēluma" xfId="25"/>
    <cellStyle name="Aprēķināšana" xfId="26"/>
    <cellStyle name="Atdalītāji_VNI investiciju datu baze_uz 2009 08 06" xfId="27"/>
    <cellStyle name="Brīdinājuma teksts" xfId="28"/>
    <cellStyle name="Comma" xfId="1" builtinId="3"/>
    <cellStyle name="Comma  - Style1" xfId="29"/>
    <cellStyle name="Comma  - Style2" xfId="30"/>
    <cellStyle name="Comma  - Style3" xfId="31"/>
    <cellStyle name="Comma  - Style4" xfId="32"/>
    <cellStyle name="Comma  - Style5" xfId="33"/>
    <cellStyle name="Comma  - Style6" xfId="34"/>
    <cellStyle name="Comma  - Style7" xfId="35"/>
    <cellStyle name="Comma  - Style8" xfId="36"/>
    <cellStyle name="Comma 2" xfId="37"/>
    <cellStyle name="Comma 2 2" xfId="38"/>
    <cellStyle name="Comma 2 3" xfId="39"/>
    <cellStyle name="Comma 2 4" xfId="40"/>
    <cellStyle name="Comma 3" xfId="41"/>
    <cellStyle name="Comma 4" xfId="42"/>
    <cellStyle name="Comma 5" xfId="43"/>
    <cellStyle name="Comma 6" xfId="44"/>
    <cellStyle name="Comma 7" xfId="45"/>
    <cellStyle name="Comma 8" xfId="46"/>
    <cellStyle name="Comma 9" xfId="47"/>
    <cellStyle name="Dezimal [0]_Tabelle4" xfId="48"/>
    <cellStyle name="Dezimal_Tabelle4" xfId="49"/>
    <cellStyle name="Dziesiętny_actual-budgetC,D,E" xfId="50"/>
    <cellStyle name="Euro" xfId="51"/>
    <cellStyle name="Excel Built-in Normal" xfId="52"/>
    <cellStyle name="Excel Built-in Normal 1" xfId="53"/>
    <cellStyle name="Good 2" xfId="54"/>
    <cellStyle name="Heading" xfId="55"/>
    <cellStyle name="Heading1" xfId="56"/>
    <cellStyle name="Hyperlink" xfId="154" builtinId="8"/>
    <cellStyle name="Ievade" xfId="57"/>
    <cellStyle name="Izvade" xfId="58"/>
    <cellStyle name="Kopsumma" xfId="59"/>
    <cellStyle name="Labs" xfId="60"/>
    <cellStyle name="meny_Zilina Budget 2004" xfId="61"/>
    <cellStyle name="Neitrāls" xfId="62"/>
    <cellStyle name="Normal" xfId="0" builtinId="0"/>
    <cellStyle name="Normal - Style1" xfId="63"/>
    <cellStyle name="Normal 10" xfId="64"/>
    <cellStyle name="Normal 11" xfId="65"/>
    <cellStyle name="Normal 12" xfId="66"/>
    <cellStyle name="Normal 12 2" xfId="67"/>
    <cellStyle name="Normal 12 3" xfId="68"/>
    <cellStyle name="Normal 13" xfId="69"/>
    <cellStyle name="Normal 14" xfId="70"/>
    <cellStyle name="Normal 14 2" xfId="71"/>
    <cellStyle name="Normal 15" xfId="72"/>
    <cellStyle name="Normal 16" xfId="73"/>
    <cellStyle name="Normal 17" xfId="74"/>
    <cellStyle name="Normal 18" xfId="75"/>
    <cellStyle name="Normal 19" xfId="76"/>
    <cellStyle name="Normal 2" xfId="77"/>
    <cellStyle name="Normal 2 2" xfId="78"/>
    <cellStyle name="Normal 20" xfId="79"/>
    <cellStyle name="Normal 20 2" xfId="80"/>
    <cellStyle name="Normal 21" xfId="81"/>
    <cellStyle name="Normal 22" xfId="82"/>
    <cellStyle name="Normal 22 2" xfId="83"/>
    <cellStyle name="Normal 22 2 2" xfId="84"/>
    <cellStyle name="Normal 22 2 2 2" xfId="85"/>
    <cellStyle name="Normal 22 2 2 3" xfId="86"/>
    <cellStyle name="Normal 23" xfId="87"/>
    <cellStyle name="Normal 24" xfId="88"/>
    <cellStyle name="Normal 25" xfId="89"/>
    <cellStyle name="Normal 25 2" xfId="90"/>
    <cellStyle name="Normal 25 2 2" xfId="91"/>
    <cellStyle name="Normal 25 2 3" xfId="92"/>
    <cellStyle name="Normal 26" xfId="93"/>
    <cellStyle name="Normal 27" xfId="94"/>
    <cellStyle name="Normal 27 2" xfId="95"/>
    <cellStyle name="Normal 27 2 2" xfId="96"/>
    <cellStyle name="Normal 28" xfId="97"/>
    <cellStyle name="Normal 29" xfId="98"/>
    <cellStyle name="Normal 3" xfId="99"/>
    <cellStyle name="Normal 3 2" xfId="100"/>
    <cellStyle name="Normal 3 2 2" xfId="101"/>
    <cellStyle name="Normal 3 3" xfId="102"/>
    <cellStyle name="Normal 3 4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7" xfId="110"/>
    <cellStyle name="Normal 8" xfId="111"/>
    <cellStyle name="Normal 8 2" xfId="112"/>
    <cellStyle name="Normal 8 2 2" xfId="113"/>
    <cellStyle name="Normal 8 2 3" xfId="114"/>
    <cellStyle name="Normal 9" xfId="115"/>
    <cellStyle name="normálne_Repayment Schedule HVB" xfId="116"/>
    <cellStyle name="normální_analysis_2005_050117" xfId="117"/>
    <cellStyle name="Normalny_actual-budgetC,D,E" xfId="118"/>
    <cellStyle name="Nosaukums" xfId="119"/>
    <cellStyle name="Note 2" xfId="120"/>
    <cellStyle name="Note 2 2" xfId="121"/>
    <cellStyle name="Parastais 16" xfId="122"/>
    <cellStyle name="Parastais 2" xfId="123"/>
    <cellStyle name="Parastais 2 2" xfId="124"/>
    <cellStyle name="Parastais 4" xfId="125"/>
    <cellStyle name="Parastais_2009 21 10 _personala saraksts ardarbinieku un amata nosaukumiem" xfId="126"/>
    <cellStyle name="Parasts 2" xfId="127"/>
    <cellStyle name="Paskaidrojošs teksts" xfId="128"/>
    <cellStyle name="Pārbaudes šūna" xfId="129"/>
    <cellStyle name="Percent 2" xfId="130"/>
    <cellStyle name="Percent 2 2" xfId="131"/>
    <cellStyle name="Percent 3" xfId="132"/>
    <cellStyle name="Percent 3 2" xfId="133"/>
    <cellStyle name="Percent 4" xfId="134"/>
    <cellStyle name="Percent 5" xfId="135"/>
    <cellStyle name="Percent 6" xfId="136"/>
    <cellStyle name="Piezīme" xfId="137"/>
    <cellStyle name="Result" xfId="138"/>
    <cellStyle name="Result2" xfId="139"/>
    <cellStyle name="Saistītā šūna" xfId="140"/>
    <cellStyle name="Slikts" xfId="141"/>
    <cellStyle name="Standard_28.4-30.4" xfId="142"/>
    <cellStyle name="Standard1" xfId="143"/>
    <cellStyle name="Stils 1" xfId="144"/>
    <cellStyle name="Style 1" xfId="145"/>
    <cellStyle name="TableStyleLight1" xfId="146"/>
    <cellStyle name="Virsraksts 1" xfId="147"/>
    <cellStyle name="Virsraksts 2" xfId="148"/>
    <cellStyle name="Virsraksts 3" xfId="149"/>
    <cellStyle name="Virsraksts 4" xfId="150"/>
    <cellStyle name="Währung [0]_Tabelle4" xfId="151"/>
    <cellStyle name="Währung_Tabelle4" xfId="152"/>
    <cellStyle name="Walutowy_Heitman CI" xfId="1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y%20Documents\MK%20515%20R%202014\ALL%20p&#257;reja%20uz%20nomu%202014\Kopsavilkum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V%20Kult&#363;ras_ministrij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VII%20Valsts%20kanceleja_preciz_1305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1.%20Biznesa%20anal&#299;zes%20un%20atskai&#353;u%20da&#316;a/Atskaites/5_Nomas_maksas_aprekini/Robe&#382;kontroles_punkti/RKP/Artai_Kronbergai_25032015/Copy%20of%20RKP_salidz_2014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ūtīšanai FM V 1908"/>
      <sheetName val="Sūtīšanai FM IV"/>
      <sheetName val="Sūtīšanai FM III"/>
      <sheetName val="Sūtīšanai FM II (2)"/>
      <sheetName val="Sūtīšanai FM II"/>
      <sheetName val="Kopsavilkums"/>
      <sheetName val="fin"/>
      <sheetName val="Apsaimniekošana"/>
      <sheetName val="Apsaimniekošana (2)"/>
      <sheetName val="Nizm"/>
      <sheetName val="Fiziskā_apsardze"/>
      <sheetName val="Aps analīze"/>
      <sheetName val="RKP"/>
      <sheetName val="SD25B_PVD"/>
      <sheetName val="ZN_PVD"/>
      <sheetName val="INDRA"/>
      <sheetName val="Brīvd_muz"/>
      <sheetName val="Maizn_12"/>
      <sheetName val="Sūtīšanai FM I (2)"/>
      <sheetName val="PVD"/>
      <sheetName val="VID"/>
      <sheetName val="NVA"/>
      <sheetName val="Sūtīšanai FM I"/>
    </sheetNames>
    <sheetDataSet>
      <sheetData sheetId="0" refreshError="1"/>
      <sheetData sheetId="1" refreshError="1"/>
      <sheetData sheetId="2" refreshError="1">
        <row r="46">
          <cell r="F46">
            <v>38914.559999999998</v>
          </cell>
        </row>
      </sheetData>
      <sheetData sheetId="3" refreshError="1"/>
      <sheetData sheetId="4" refreshError="1"/>
      <sheetData sheetId="5" refreshError="1">
        <row r="3">
          <cell r="E3">
            <v>2290.2600000000002</v>
          </cell>
        </row>
        <row r="5">
          <cell r="E5">
            <v>133568.38</v>
          </cell>
        </row>
        <row r="7">
          <cell r="E7">
            <v>39121.07</v>
          </cell>
        </row>
        <row r="8">
          <cell r="E8">
            <v>14023.39</v>
          </cell>
        </row>
        <row r="9">
          <cell r="E9">
            <v>25917.919999999998</v>
          </cell>
        </row>
        <row r="10">
          <cell r="E10">
            <v>38125.24</v>
          </cell>
        </row>
        <row r="11">
          <cell r="E11">
            <v>61610.62</v>
          </cell>
        </row>
        <row r="12">
          <cell r="E12">
            <v>65187.92</v>
          </cell>
        </row>
        <row r="13">
          <cell r="E13">
            <v>39141.5</v>
          </cell>
        </row>
        <row r="14">
          <cell r="E14">
            <v>76473.740000000005</v>
          </cell>
        </row>
        <row r="15">
          <cell r="E15">
            <v>13916.56</v>
          </cell>
        </row>
        <row r="16">
          <cell r="E16">
            <v>29787.74</v>
          </cell>
        </row>
        <row r="17">
          <cell r="E17">
            <v>23008.17</v>
          </cell>
        </row>
        <row r="18">
          <cell r="E18">
            <v>42292.4</v>
          </cell>
        </row>
        <row r="19">
          <cell r="E19">
            <v>37951.69</v>
          </cell>
        </row>
        <row r="20">
          <cell r="E20">
            <v>75013.179999999993</v>
          </cell>
        </row>
        <row r="21">
          <cell r="E21">
            <v>81311.75</v>
          </cell>
        </row>
        <row r="22">
          <cell r="E22">
            <v>16136.1</v>
          </cell>
        </row>
        <row r="23">
          <cell r="E23">
            <v>46901.37</v>
          </cell>
        </row>
        <row r="24">
          <cell r="E24">
            <v>35820.61</v>
          </cell>
        </row>
        <row r="26">
          <cell r="E26">
            <v>47577.120000000003</v>
          </cell>
        </row>
        <row r="27">
          <cell r="E27">
            <v>240602.58</v>
          </cell>
        </row>
        <row r="28">
          <cell r="E28">
            <v>59834.8</v>
          </cell>
        </row>
        <row r="29">
          <cell r="E29">
            <v>3340.43</v>
          </cell>
        </row>
        <row r="30">
          <cell r="E30">
            <v>8745.5300000000007</v>
          </cell>
        </row>
        <row r="33">
          <cell r="E33">
            <v>28874.99</v>
          </cell>
        </row>
        <row r="35">
          <cell r="E35">
            <v>12751.6</v>
          </cell>
        </row>
        <row r="36">
          <cell r="E36">
            <v>59582.83</v>
          </cell>
        </row>
        <row r="37">
          <cell r="E37">
            <v>96706.37</v>
          </cell>
        </row>
        <row r="38">
          <cell r="E38">
            <v>52426.15</v>
          </cell>
        </row>
        <row r="39">
          <cell r="E39">
            <v>33711.129999999997</v>
          </cell>
        </row>
        <row r="40">
          <cell r="E40">
            <v>18477.689999999999</v>
          </cell>
        </row>
        <row r="41">
          <cell r="E41">
            <v>17470.419999999998</v>
          </cell>
        </row>
        <row r="42">
          <cell r="E42">
            <v>61948.59</v>
          </cell>
        </row>
        <row r="43">
          <cell r="E43">
            <v>15637.23</v>
          </cell>
        </row>
        <row r="44">
          <cell r="E44">
            <v>86822.76</v>
          </cell>
        </row>
        <row r="45">
          <cell r="E45">
            <v>103163.92</v>
          </cell>
        </row>
        <row r="46">
          <cell r="E46">
            <v>34579.730000000003</v>
          </cell>
        </row>
        <row r="48">
          <cell r="E48">
            <v>32503.78</v>
          </cell>
        </row>
        <row r="49">
          <cell r="E49">
            <v>116863.64</v>
          </cell>
        </row>
        <row r="50">
          <cell r="E50">
            <v>20652.990000000002</v>
          </cell>
        </row>
        <row r="51">
          <cell r="E51">
            <v>108579.07</v>
          </cell>
        </row>
        <row r="53">
          <cell r="E53">
            <v>4417.9399999999996</v>
          </cell>
        </row>
        <row r="54">
          <cell r="E54">
            <v>104929</v>
          </cell>
        </row>
        <row r="55">
          <cell r="E55">
            <v>6007.96</v>
          </cell>
        </row>
        <row r="56">
          <cell r="E56">
            <v>4360.9399999999996</v>
          </cell>
        </row>
        <row r="57">
          <cell r="E57">
            <v>37913.26</v>
          </cell>
        </row>
        <row r="58">
          <cell r="E58">
            <v>17452.099999999999</v>
          </cell>
        </row>
        <row r="59">
          <cell r="E59">
            <v>6509.15</v>
          </cell>
        </row>
        <row r="61">
          <cell r="E61">
            <v>31162.61</v>
          </cell>
        </row>
        <row r="62">
          <cell r="E62">
            <v>28983.78</v>
          </cell>
        </row>
        <row r="63">
          <cell r="E63">
            <v>19243.54</v>
          </cell>
        </row>
        <row r="65">
          <cell r="E65">
            <v>199421.54</v>
          </cell>
        </row>
        <row r="66">
          <cell r="E66">
            <v>17362.599999999999</v>
          </cell>
        </row>
        <row r="67">
          <cell r="E67">
            <v>15738.45</v>
          </cell>
        </row>
        <row r="68">
          <cell r="E68">
            <v>388.16</v>
          </cell>
        </row>
        <row r="69">
          <cell r="E69">
            <v>107416.85</v>
          </cell>
        </row>
        <row r="71">
          <cell r="E71">
            <v>38684.199999999997</v>
          </cell>
        </row>
        <row r="72">
          <cell r="E72">
            <v>55638.57</v>
          </cell>
        </row>
        <row r="73">
          <cell r="E73">
            <v>130751.85</v>
          </cell>
        </row>
        <row r="74">
          <cell r="E74">
            <v>45031.11</v>
          </cell>
        </row>
        <row r="75">
          <cell r="E75">
            <v>61747.38</v>
          </cell>
        </row>
        <row r="76">
          <cell r="E76">
            <v>277290.90999999997</v>
          </cell>
        </row>
        <row r="77">
          <cell r="E77">
            <v>29220.560000000001</v>
          </cell>
        </row>
        <row r="78">
          <cell r="E78">
            <v>173821.64</v>
          </cell>
        </row>
        <row r="79">
          <cell r="E79">
            <v>57130.65</v>
          </cell>
        </row>
        <row r="80">
          <cell r="E80">
            <v>46854.53</v>
          </cell>
        </row>
        <row r="81">
          <cell r="E81">
            <v>239205.24</v>
          </cell>
        </row>
        <row r="82">
          <cell r="E82">
            <v>49877.02</v>
          </cell>
        </row>
        <row r="83">
          <cell r="E83">
            <v>18588.14</v>
          </cell>
        </row>
        <row r="84">
          <cell r="E84">
            <v>120313.68</v>
          </cell>
        </row>
        <row r="85">
          <cell r="E85">
            <v>65253.75</v>
          </cell>
        </row>
        <row r="86">
          <cell r="E86">
            <v>24330.41</v>
          </cell>
        </row>
        <row r="87">
          <cell r="E87">
            <v>62680.07</v>
          </cell>
        </row>
        <row r="88">
          <cell r="E88">
            <v>885098.79</v>
          </cell>
        </row>
        <row r="89">
          <cell r="E89">
            <v>432520.82</v>
          </cell>
        </row>
        <row r="91">
          <cell r="E91">
            <v>21750.52</v>
          </cell>
        </row>
        <row r="92">
          <cell r="E92">
            <v>15489.28</v>
          </cell>
        </row>
        <row r="93">
          <cell r="E93">
            <v>4798.87</v>
          </cell>
        </row>
        <row r="94">
          <cell r="E94">
            <v>9089.35</v>
          </cell>
        </row>
        <row r="95">
          <cell r="E95">
            <v>7718.19</v>
          </cell>
        </row>
        <row r="96">
          <cell r="E96">
            <v>27445.27</v>
          </cell>
        </row>
        <row r="98">
          <cell r="E98">
            <v>67826.02</v>
          </cell>
        </row>
        <row r="100">
          <cell r="E100">
            <v>373942.48</v>
          </cell>
        </row>
        <row r="101">
          <cell r="E101">
            <v>166414.76999999999</v>
          </cell>
        </row>
        <row r="102">
          <cell r="E102">
            <v>42716.27</v>
          </cell>
        </row>
        <row r="104">
          <cell r="E104">
            <v>12427.26</v>
          </cell>
        </row>
        <row r="105">
          <cell r="E105">
            <v>21774.23</v>
          </cell>
        </row>
        <row r="106">
          <cell r="E106">
            <v>248001.99</v>
          </cell>
        </row>
        <row r="110">
          <cell r="E110">
            <v>72176.42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KM"/>
      <sheetName val="1KM(Aps)"/>
      <sheetName val="1Iz"/>
      <sheetName val="1Iz(Aps)"/>
      <sheetName val="2Iz"/>
      <sheetName val="2Iz(Aps)D"/>
      <sheetName val="3Iz"/>
      <sheetName val="3Iz(Aps)"/>
      <sheetName val="4Iz"/>
      <sheetName val="4Iz(Aps)"/>
      <sheetName val="5Iz"/>
      <sheetName val="5Iz(Aps)"/>
      <sheetName val="6Iz"/>
      <sheetName val="6Iz(Aps)"/>
      <sheetName val="7Iz"/>
      <sheetName val="7Iz(Aps)"/>
      <sheetName val="8Iz"/>
      <sheetName val="8Iz(Aps)"/>
      <sheetName val="9Iz"/>
      <sheetName val="9Iz(Aps)"/>
      <sheetName val="10Iz "/>
      <sheetName val="10Iz(Aps)"/>
      <sheetName val="11Iz"/>
      <sheetName val="11Iz(Aps)"/>
      <sheetName val="12Iz"/>
      <sheetName val="12Iz(Aps)"/>
      <sheetName val="13Iz"/>
      <sheetName val="13Iz(Aps)"/>
      <sheetName val="14Iz"/>
      <sheetName val="14Iz(Aps)"/>
      <sheetName val="15Iz"/>
      <sheetName val="15Iz(Aps)"/>
      <sheetName val="16Iz"/>
      <sheetName val="17Iz"/>
      <sheetName val="16_17Iz(Aps)"/>
      <sheetName val="1M"/>
      <sheetName val="1M(Aps)"/>
      <sheetName val="2M"/>
      <sheetName val="2M (2)"/>
      <sheetName val="Aps 2M"/>
      <sheetName val="3M"/>
      <sheetName val="Aps 3M"/>
      <sheetName val="4M"/>
      <sheetName val="4M(Aps)"/>
      <sheetName val="5M"/>
      <sheetName val="Aps 5M"/>
      <sheetName val="6M"/>
      <sheetName val="6M(Aps)"/>
      <sheetName val="7M"/>
      <sheetName val="7M(Aps)"/>
      <sheetName val="7M(Aps)_0406"/>
      <sheetName val="8M"/>
      <sheetName val="8M (2)"/>
      <sheetName val="8M(Aps)0406"/>
      <sheetName val="8M(Aps)"/>
      <sheetName val="RA_ieguldijumi"/>
      <sheetName val="9M"/>
      <sheetName val="9M (2)"/>
      <sheetName val="9M(Aps)"/>
      <sheetName val="9M(Aps)0406"/>
      <sheetName val="10M"/>
      <sheetName val="10M (2)"/>
      <sheetName val="10M(Aps)"/>
      <sheetName val="11M"/>
      <sheetName val="11M(Aps)0406"/>
      <sheetName val="11M (2)"/>
      <sheetName val="11M(Aps)"/>
      <sheetName val="12M"/>
      <sheetName val="12M (2)"/>
      <sheetName val="12M(Aps)"/>
      <sheetName val="12M(Aps)0406"/>
      <sheetName val="RMM_ieguldijumi"/>
      <sheetName val="13M"/>
      <sheetName val="13M (2)"/>
      <sheetName val="13M(Aps)"/>
      <sheetName val="14M"/>
      <sheetName val="14M(Aps)"/>
      <sheetName val="15M"/>
      <sheetName val="15M(Aps)"/>
      <sheetName val="16M"/>
      <sheetName val="16M(Aps)"/>
      <sheetName val="17M"/>
      <sheetName val="17M(Aps)"/>
      <sheetName val="18M"/>
      <sheetName val="18M(Aps)"/>
      <sheetName val="19M"/>
      <sheetName val="20M"/>
      <sheetName val="21M"/>
      <sheetName val="19_21M(Aps)"/>
      <sheetName val="Turaidas_muzejs_esošā"/>
      <sheetName val="Sigulda_Turaidas_10_esošā"/>
      <sheetName val="Rundales_pils_esošā"/>
      <sheetName val="Apsaimn_LNA_no_1_lidz_15_17_20"/>
      <sheetName val="1C_LNA"/>
      <sheetName val="2C_LNA"/>
      <sheetName val="3C_LNA"/>
      <sheetName val="4C_LNA"/>
      <sheetName val="5C_LNA"/>
      <sheetName val="6C_LNA"/>
      <sheetName val="7C_LNA"/>
      <sheetName val="8C_LNA "/>
      <sheetName val="8C_LNA  (2)"/>
      <sheetName val="9C_LNA"/>
      <sheetName val="9C_LNA (2)"/>
      <sheetName val="10C_LNA"/>
      <sheetName val="11C_LNA"/>
      <sheetName val="12C_LNA"/>
      <sheetName val="13C_LNA"/>
      <sheetName val="14C_LNA"/>
      <sheetName val="15C_LNA"/>
      <sheetName val="16C_LNA"/>
      <sheetName val="16C_LNA(Aps)"/>
      <sheetName val="17C_LNA"/>
      <sheetName val="18C_LNA"/>
      <sheetName val="18C_LNA(Aps)"/>
      <sheetName val="19C_LNA"/>
      <sheetName val="19C_LNA(Aps)"/>
      <sheetName val="20C"/>
      <sheetName val="20C(Aps)"/>
      <sheetName val="21C"/>
      <sheetName val="21C(Aps)"/>
      <sheetName val="22C"/>
      <sheetName val="22C(Aps)"/>
      <sheetName val="23C"/>
      <sheetName val="23C(Aps)"/>
      <sheetName val="24C"/>
      <sheetName val="24C(Aps)"/>
      <sheetName val="25C"/>
      <sheetName val="25C(Aps)"/>
      <sheetName val="1Kap"/>
      <sheetName val="1Kap(Aps)"/>
      <sheetName val="2Kap"/>
      <sheetName val="2Kap(Aps)"/>
      <sheetName val="3Kap"/>
      <sheetName val="3Kap(Aps)"/>
      <sheetName val="4Kap"/>
      <sheetName val="4Kap(Aps)"/>
      <sheetName val="2Iz_0"/>
      <sheetName val="2Iz(Aps)"/>
      <sheetName val="7Iz_0"/>
      <sheetName val="8Iz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23">
          <cell r="C23">
            <v>133508.67000000001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_preciz_13052016"/>
      <sheetName val="1_Aps"/>
      <sheetName val="Apsaimn_preciz"/>
    </sheetNames>
    <sheetDataSet>
      <sheetData sheetId="0"/>
      <sheetData sheetId="1">
        <row r="22">
          <cell r="C22">
            <v>562411.14600000007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KP_2014_gada_platības"/>
      <sheetName val="RKP_2015_gada platības"/>
    </sheetNames>
    <sheetDataSet>
      <sheetData sheetId="0"/>
      <sheetData sheetId="1">
        <row r="6">
          <cell r="T6">
            <v>174706.09199999998</v>
          </cell>
        </row>
        <row r="7">
          <cell r="T7">
            <v>92134.917600000001</v>
          </cell>
        </row>
        <row r="8">
          <cell r="T8">
            <v>137601.24839999998</v>
          </cell>
        </row>
        <row r="9">
          <cell r="T9">
            <v>154753.86959999998</v>
          </cell>
        </row>
        <row r="11">
          <cell r="T11">
            <v>59809.331999999988</v>
          </cell>
        </row>
        <row r="12">
          <cell r="T12">
            <v>131657.3412</v>
          </cell>
        </row>
        <row r="13">
          <cell r="T13">
            <v>8856.9096000000027</v>
          </cell>
        </row>
        <row r="14">
          <cell r="T14">
            <v>147242.38319999998</v>
          </cell>
        </row>
        <row r="16">
          <cell r="T16">
            <v>54478.459199999998</v>
          </cell>
        </row>
        <row r="17">
          <cell r="T17">
            <v>30081.9552</v>
          </cell>
        </row>
        <row r="18">
          <cell r="T18">
            <v>44760.803999999996</v>
          </cell>
        </row>
        <row r="19">
          <cell r="T19">
            <v>43007.223599999998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N131"/>
  <sheetViews>
    <sheetView view="pageLayout" topLeftCell="A141" zoomScaleNormal="80" zoomScaleSheetLayoutView="100" workbookViewId="0">
      <selection activeCell="H159" sqref="H159:H165"/>
    </sheetView>
  </sheetViews>
  <sheetFormatPr defaultRowHeight="15"/>
  <cols>
    <col min="1" max="1" width="9.140625" style="1"/>
    <col min="2" max="2" width="54.28515625" style="1" customWidth="1"/>
    <col min="3" max="3" width="16.28515625" style="2" customWidth="1"/>
    <col min="4" max="4" width="49.5703125" style="1" customWidth="1"/>
    <col min="5" max="7" width="16.140625" style="1" customWidth="1"/>
    <col min="8" max="10" width="15.28515625" style="1" customWidth="1"/>
    <col min="11" max="13" width="11.28515625" style="1" customWidth="1"/>
    <col min="14" max="16384" width="9.140625" style="1"/>
  </cols>
  <sheetData>
    <row r="1" spans="1:10">
      <c r="I1" s="75"/>
      <c r="J1" s="75" t="s">
        <v>285</v>
      </c>
    </row>
    <row r="2" spans="1:10" s="4" customFormat="1" ht="57" customHeight="1">
      <c r="A2" s="102" t="s">
        <v>0</v>
      </c>
      <c r="B2" s="102" t="s">
        <v>1</v>
      </c>
      <c r="C2" s="102" t="s">
        <v>2</v>
      </c>
      <c r="D2" s="102" t="s">
        <v>3</v>
      </c>
      <c r="E2" s="109" t="s">
        <v>4</v>
      </c>
      <c r="F2" s="110"/>
      <c r="G2" s="110"/>
      <c r="H2" s="63"/>
      <c r="I2" s="102" t="s">
        <v>5</v>
      </c>
      <c r="J2" s="102" t="s">
        <v>323</v>
      </c>
    </row>
    <row r="3" spans="1:10" s="4" customFormat="1" ht="25.5" customHeight="1">
      <c r="A3" s="103"/>
      <c r="B3" s="103"/>
      <c r="C3" s="103"/>
      <c r="D3" s="103"/>
      <c r="E3" s="5" t="s">
        <v>7</v>
      </c>
      <c r="F3" s="5" t="s">
        <v>262</v>
      </c>
      <c r="G3" s="5" t="s">
        <v>253</v>
      </c>
      <c r="H3" s="64" t="s">
        <v>295</v>
      </c>
      <c r="I3" s="103"/>
      <c r="J3" s="103"/>
    </row>
    <row r="4" spans="1:10" s="9" customFormat="1" ht="15" customHeight="1">
      <c r="A4" s="6" t="s">
        <v>8</v>
      </c>
      <c r="B4" s="7" t="s">
        <v>9</v>
      </c>
      <c r="C4" s="6"/>
      <c r="D4" s="7"/>
      <c r="E4" s="8">
        <f>E5</f>
        <v>0</v>
      </c>
      <c r="F4" s="8">
        <f>F5</f>
        <v>0</v>
      </c>
      <c r="G4" s="8">
        <f>G5</f>
        <v>0</v>
      </c>
      <c r="H4" s="8">
        <f>H5</f>
        <v>2290.2600000000002</v>
      </c>
      <c r="I4" s="8">
        <f>I5</f>
        <v>0</v>
      </c>
      <c r="J4" s="8"/>
    </row>
    <row r="5" spans="1:10" s="15" customFormat="1" ht="15" customHeight="1">
      <c r="A5" s="10">
        <v>1</v>
      </c>
      <c r="B5" s="11" t="s">
        <v>10</v>
      </c>
      <c r="C5" s="10" t="s">
        <v>11</v>
      </c>
      <c r="D5" s="12" t="s">
        <v>12</v>
      </c>
      <c r="E5" s="78">
        <v>0</v>
      </c>
      <c r="F5" s="13">
        <v>0</v>
      </c>
      <c r="G5" s="13">
        <v>0</v>
      </c>
      <c r="H5" s="13">
        <f>[1]Kopsavilkums!E3</f>
        <v>2290.2600000000002</v>
      </c>
      <c r="I5" s="79">
        <v>0</v>
      </c>
      <c r="J5" s="98" t="s">
        <v>321</v>
      </c>
    </row>
    <row r="6" spans="1:10" s="9" customFormat="1" ht="15" customHeight="1">
      <c r="A6" s="16" t="s">
        <v>13</v>
      </c>
      <c r="B6" s="17" t="s">
        <v>14</v>
      </c>
      <c r="C6" s="16"/>
      <c r="D6" s="17"/>
      <c r="E6" s="21">
        <f>E7</f>
        <v>0</v>
      </c>
      <c r="F6" s="21">
        <f>F7</f>
        <v>133568.38</v>
      </c>
      <c r="G6" s="21">
        <f>G7</f>
        <v>133568.38</v>
      </c>
      <c r="H6" s="21">
        <f>H7</f>
        <v>133568.38</v>
      </c>
      <c r="I6" s="21">
        <f>I7</f>
        <v>0</v>
      </c>
      <c r="J6" s="21"/>
    </row>
    <row r="7" spans="1:10" s="15" customFormat="1" ht="15" customHeight="1">
      <c r="A7" s="10">
        <v>1</v>
      </c>
      <c r="B7" s="11" t="s">
        <v>15</v>
      </c>
      <c r="C7" s="10" t="s">
        <v>16</v>
      </c>
      <c r="D7" s="12" t="s">
        <v>17</v>
      </c>
      <c r="E7" s="80">
        <v>0</v>
      </c>
      <c r="F7" s="13">
        <f>[1]Kopsavilkums!$E$5</f>
        <v>133568.38</v>
      </c>
      <c r="G7" s="13">
        <f>F7</f>
        <v>133568.38</v>
      </c>
      <c r="H7" s="13">
        <f>F7</f>
        <v>133568.38</v>
      </c>
      <c r="I7" s="79">
        <v>0</v>
      </c>
      <c r="J7" s="98" t="s">
        <v>321</v>
      </c>
    </row>
    <row r="8" spans="1:10" s="9" customFormat="1" ht="15" customHeight="1">
      <c r="A8" s="16" t="s">
        <v>18</v>
      </c>
      <c r="B8" s="17" t="s">
        <v>19</v>
      </c>
      <c r="C8" s="16"/>
      <c r="D8" s="17"/>
      <c r="E8" s="21">
        <f>SUM(E9:E27)</f>
        <v>0</v>
      </c>
      <c r="F8" s="21">
        <f>SUM(F9:F27)</f>
        <v>771231.99999999988</v>
      </c>
      <c r="G8" s="21">
        <f>SUM(G9:G27)</f>
        <v>771231.99999999988</v>
      </c>
      <c r="H8" s="21">
        <f>SUM(H9:H27)</f>
        <v>771231.99999999988</v>
      </c>
      <c r="I8" s="21">
        <f>SUM(I9:I27)</f>
        <v>8124.24</v>
      </c>
      <c r="J8" s="21"/>
    </row>
    <row r="9" spans="1:10" s="15" customFormat="1" ht="15" customHeight="1">
      <c r="A9" s="19">
        <v>1</v>
      </c>
      <c r="B9" s="20" t="s">
        <v>20</v>
      </c>
      <c r="C9" s="19" t="s">
        <v>21</v>
      </c>
      <c r="D9" s="20" t="s">
        <v>22</v>
      </c>
      <c r="E9" s="80">
        <v>0</v>
      </c>
      <c r="F9" s="81">
        <f>[1]Kopsavilkums!$E$7</f>
        <v>39121.07</v>
      </c>
      <c r="G9" s="81">
        <f t="shared" ref="G9:G26" si="0">F9</f>
        <v>39121.07</v>
      </c>
      <c r="H9" s="81">
        <f t="shared" ref="H9:H26" si="1">F9</f>
        <v>39121.07</v>
      </c>
      <c r="I9" s="82">
        <v>0</v>
      </c>
      <c r="J9" s="98" t="s">
        <v>321</v>
      </c>
    </row>
    <row r="10" spans="1:10" s="15" customFormat="1" ht="15" customHeight="1">
      <c r="A10" s="19">
        <v>2</v>
      </c>
      <c r="B10" s="20" t="s">
        <v>23</v>
      </c>
      <c r="C10" s="19" t="s">
        <v>24</v>
      </c>
      <c r="D10" s="20" t="s">
        <v>22</v>
      </c>
      <c r="E10" s="80">
        <v>0</v>
      </c>
      <c r="F10" s="81">
        <f>[1]Kopsavilkums!$E$8</f>
        <v>14023.39</v>
      </c>
      <c r="G10" s="81">
        <f t="shared" si="0"/>
        <v>14023.39</v>
      </c>
      <c r="H10" s="81">
        <f t="shared" si="1"/>
        <v>14023.39</v>
      </c>
      <c r="I10" s="82">
        <v>0</v>
      </c>
      <c r="J10" s="98" t="s">
        <v>321</v>
      </c>
    </row>
    <row r="11" spans="1:10" s="15" customFormat="1" ht="15" customHeight="1">
      <c r="A11" s="19">
        <v>3</v>
      </c>
      <c r="B11" s="20" t="s">
        <v>25</v>
      </c>
      <c r="C11" s="19" t="s">
        <v>26</v>
      </c>
      <c r="D11" s="20" t="s">
        <v>22</v>
      </c>
      <c r="E11" s="80">
        <v>0</v>
      </c>
      <c r="F11" s="81">
        <f>[1]Kopsavilkums!$E$9</f>
        <v>25917.919999999998</v>
      </c>
      <c r="G11" s="81">
        <f t="shared" si="0"/>
        <v>25917.919999999998</v>
      </c>
      <c r="H11" s="81">
        <f t="shared" si="1"/>
        <v>25917.919999999998</v>
      </c>
      <c r="I11" s="82">
        <v>0</v>
      </c>
      <c r="J11" s="98" t="s">
        <v>321</v>
      </c>
    </row>
    <row r="12" spans="1:10" s="15" customFormat="1" ht="15" customHeight="1">
      <c r="A12" s="19">
        <v>4</v>
      </c>
      <c r="B12" s="20" t="s">
        <v>27</v>
      </c>
      <c r="C12" s="19" t="s">
        <v>28</v>
      </c>
      <c r="D12" s="20" t="s">
        <v>22</v>
      </c>
      <c r="E12" s="80">
        <v>0</v>
      </c>
      <c r="F12" s="81">
        <f>[1]Kopsavilkums!$E$10</f>
        <v>38125.24</v>
      </c>
      <c r="G12" s="81">
        <f t="shared" si="0"/>
        <v>38125.24</v>
      </c>
      <c r="H12" s="81">
        <f t="shared" si="1"/>
        <v>38125.24</v>
      </c>
      <c r="I12" s="82">
        <v>0</v>
      </c>
      <c r="J12" s="98" t="s">
        <v>321</v>
      </c>
    </row>
    <row r="13" spans="1:10" s="15" customFormat="1" ht="15" customHeight="1">
      <c r="A13" s="19">
        <v>5</v>
      </c>
      <c r="B13" s="20" t="s">
        <v>29</v>
      </c>
      <c r="C13" s="19" t="s">
        <v>30</v>
      </c>
      <c r="D13" s="20" t="s">
        <v>22</v>
      </c>
      <c r="E13" s="80">
        <v>0</v>
      </c>
      <c r="F13" s="81">
        <f>[1]Kopsavilkums!$E$11</f>
        <v>61610.62</v>
      </c>
      <c r="G13" s="81">
        <f t="shared" si="0"/>
        <v>61610.62</v>
      </c>
      <c r="H13" s="81">
        <f t="shared" si="1"/>
        <v>61610.62</v>
      </c>
      <c r="I13" s="104">
        <v>0</v>
      </c>
      <c r="J13" s="98" t="s">
        <v>321</v>
      </c>
    </row>
    <row r="14" spans="1:10" s="15" customFormat="1" ht="15" customHeight="1">
      <c r="A14" s="19">
        <v>6</v>
      </c>
      <c r="B14" s="20" t="s">
        <v>31</v>
      </c>
      <c r="C14" s="19" t="s">
        <v>32</v>
      </c>
      <c r="D14" s="20" t="s">
        <v>22</v>
      </c>
      <c r="E14" s="80">
        <v>0</v>
      </c>
      <c r="F14" s="81">
        <f>[1]Kopsavilkums!$E$12</f>
        <v>65187.92</v>
      </c>
      <c r="G14" s="81">
        <f t="shared" si="0"/>
        <v>65187.92</v>
      </c>
      <c r="H14" s="81">
        <f t="shared" si="1"/>
        <v>65187.92</v>
      </c>
      <c r="I14" s="105"/>
      <c r="J14" s="98" t="s">
        <v>321</v>
      </c>
    </row>
    <row r="15" spans="1:10" s="15" customFormat="1" ht="15" customHeight="1">
      <c r="A15" s="19">
        <v>7</v>
      </c>
      <c r="B15" s="20" t="s">
        <v>33</v>
      </c>
      <c r="C15" s="19" t="s">
        <v>34</v>
      </c>
      <c r="D15" s="20" t="s">
        <v>22</v>
      </c>
      <c r="E15" s="80">
        <v>0</v>
      </c>
      <c r="F15" s="81">
        <f>[1]Kopsavilkums!$E$13</f>
        <v>39141.5</v>
      </c>
      <c r="G15" s="81">
        <f t="shared" si="0"/>
        <v>39141.5</v>
      </c>
      <c r="H15" s="81">
        <f t="shared" si="1"/>
        <v>39141.5</v>
      </c>
      <c r="I15" s="82">
        <v>0</v>
      </c>
      <c r="J15" s="98" t="s">
        <v>321</v>
      </c>
    </row>
    <row r="16" spans="1:10" s="15" customFormat="1" ht="15" customHeight="1">
      <c r="A16" s="19">
        <v>8</v>
      </c>
      <c r="B16" s="20" t="s">
        <v>35</v>
      </c>
      <c r="C16" s="19" t="s">
        <v>36</v>
      </c>
      <c r="D16" s="20" t="s">
        <v>22</v>
      </c>
      <c r="E16" s="80">
        <v>0</v>
      </c>
      <c r="F16" s="81">
        <f>[1]Kopsavilkums!$E$14</f>
        <v>76473.740000000005</v>
      </c>
      <c r="G16" s="81">
        <f t="shared" si="0"/>
        <v>76473.740000000005</v>
      </c>
      <c r="H16" s="81">
        <f t="shared" si="1"/>
        <v>76473.740000000005</v>
      </c>
      <c r="I16" s="82">
        <v>0</v>
      </c>
      <c r="J16" s="98" t="s">
        <v>321</v>
      </c>
    </row>
    <row r="17" spans="1:10" s="15" customFormat="1" ht="15" customHeight="1">
      <c r="A17" s="19">
        <v>9</v>
      </c>
      <c r="B17" s="20" t="s">
        <v>37</v>
      </c>
      <c r="C17" s="19" t="s">
        <v>38</v>
      </c>
      <c r="D17" s="20" t="s">
        <v>22</v>
      </c>
      <c r="E17" s="80">
        <v>0</v>
      </c>
      <c r="F17" s="81">
        <f>[1]Kopsavilkums!$E$15</f>
        <v>13916.56</v>
      </c>
      <c r="G17" s="81">
        <f t="shared" si="0"/>
        <v>13916.56</v>
      </c>
      <c r="H17" s="81">
        <f t="shared" si="1"/>
        <v>13916.56</v>
      </c>
      <c r="I17" s="82">
        <v>0</v>
      </c>
      <c r="J17" s="98" t="s">
        <v>321</v>
      </c>
    </row>
    <row r="18" spans="1:10" s="15" customFormat="1" ht="15" customHeight="1">
      <c r="A18" s="19">
        <v>10</v>
      </c>
      <c r="B18" s="20" t="s">
        <v>39</v>
      </c>
      <c r="C18" s="19" t="s">
        <v>40</v>
      </c>
      <c r="D18" s="20" t="s">
        <v>22</v>
      </c>
      <c r="E18" s="80">
        <v>0</v>
      </c>
      <c r="F18" s="81">
        <f>[1]Kopsavilkums!$E$16</f>
        <v>29787.74</v>
      </c>
      <c r="G18" s="81">
        <f t="shared" si="0"/>
        <v>29787.74</v>
      </c>
      <c r="H18" s="81">
        <f t="shared" si="1"/>
        <v>29787.74</v>
      </c>
      <c r="I18" s="82">
        <v>0</v>
      </c>
      <c r="J18" s="98" t="s">
        <v>321</v>
      </c>
    </row>
    <row r="19" spans="1:10" s="15" customFormat="1" ht="15" customHeight="1">
      <c r="A19" s="19">
        <v>11</v>
      </c>
      <c r="B19" s="20" t="s">
        <v>41</v>
      </c>
      <c r="C19" s="19" t="s">
        <v>42</v>
      </c>
      <c r="D19" s="20" t="s">
        <v>22</v>
      </c>
      <c r="E19" s="80">
        <v>0</v>
      </c>
      <c r="F19" s="81">
        <f>[1]Kopsavilkums!$E$17</f>
        <v>23008.17</v>
      </c>
      <c r="G19" s="81">
        <f t="shared" si="0"/>
        <v>23008.17</v>
      </c>
      <c r="H19" s="81">
        <f t="shared" si="1"/>
        <v>23008.17</v>
      </c>
      <c r="I19" s="82">
        <v>0</v>
      </c>
      <c r="J19" s="98" t="s">
        <v>321</v>
      </c>
    </row>
    <row r="20" spans="1:10" s="15" customFormat="1" ht="15" customHeight="1">
      <c r="A20" s="19">
        <v>12</v>
      </c>
      <c r="B20" s="20" t="s">
        <v>43</v>
      </c>
      <c r="C20" s="19" t="s">
        <v>44</v>
      </c>
      <c r="D20" s="20" t="s">
        <v>22</v>
      </c>
      <c r="E20" s="80">
        <v>0</v>
      </c>
      <c r="F20" s="81">
        <f>[1]Kopsavilkums!$E$18</f>
        <v>42292.4</v>
      </c>
      <c r="G20" s="81">
        <f t="shared" si="0"/>
        <v>42292.4</v>
      </c>
      <c r="H20" s="81">
        <f t="shared" si="1"/>
        <v>42292.4</v>
      </c>
      <c r="I20" s="82">
        <v>0</v>
      </c>
      <c r="J20" s="98" t="s">
        <v>321</v>
      </c>
    </row>
    <row r="21" spans="1:10" s="15" customFormat="1" ht="15" customHeight="1">
      <c r="A21" s="19">
        <v>13</v>
      </c>
      <c r="B21" s="20" t="s">
        <v>45</v>
      </c>
      <c r="C21" s="19" t="s">
        <v>46</v>
      </c>
      <c r="D21" s="20" t="s">
        <v>22</v>
      </c>
      <c r="E21" s="80">
        <v>0</v>
      </c>
      <c r="F21" s="81">
        <f>[1]Kopsavilkums!$E$19</f>
        <v>37951.69</v>
      </c>
      <c r="G21" s="81">
        <f t="shared" si="0"/>
        <v>37951.69</v>
      </c>
      <c r="H21" s="81">
        <f t="shared" si="1"/>
        <v>37951.69</v>
      </c>
      <c r="I21" s="82">
        <v>0</v>
      </c>
      <c r="J21" s="98" t="s">
        <v>321</v>
      </c>
    </row>
    <row r="22" spans="1:10" s="15" customFormat="1" ht="15" customHeight="1">
      <c r="A22" s="19">
        <v>14</v>
      </c>
      <c r="B22" s="20" t="s">
        <v>47</v>
      </c>
      <c r="C22" s="19" t="s">
        <v>48</v>
      </c>
      <c r="D22" s="20" t="s">
        <v>22</v>
      </c>
      <c r="E22" s="80">
        <v>0</v>
      </c>
      <c r="F22" s="81">
        <f>[1]Kopsavilkums!$E$20</f>
        <v>75013.179999999993</v>
      </c>
      <c r="G22" s="81">
        <f t="shared" si="0"/>
        <v>75013.179999999993</v>
      </c>
      <c r="H22" s="81">
        <f t="shared" si="1"/>
        <v>75013.179999999993</v>
      </c>
      <c r="I22" s="82">
        <v>0</v>
      </c>
      <c r="J22" s="98" t="s">
        <v>321</v>
      </c>
    </row>
    <row r="23" spans="1:10" s="15" customFormat="1" ht="15" customHeight="1">
      <c r="A23" s="19">
        <v>15</v>
      </c>
      <c r="B23" s="20" t="s">
        <v>49</v>
      </c>
      <c r="C23" s="19" t="s">
        <v>50</v>
      </c>
      <c r="D23" s="20" t="s">
        <v>22</v>
      </c>
      <c r="E23" s="80">
        <v>0</v>
      </c>
      <c r="F23" s="81">
        <f>[1]Kopsavilkums!$E$21</f>
        <v>81311.75</v>
      </c>
      <c r="G23" s="81">
        <f t="shared" si="0"/>
        <v>81311.75</v>
      </c>
      <c r="H23" s="81">
        <f t="shared" si="1"/>
        <v>81311.75</v>
      </c>
      <c r="I23" s="82">
        <v>0</v>
      </c>
      <c r="J23" s="98" t="s">
        <v>321</v>
      </c>
    </row>
    <row r="24" spans="1:10" s="15" customFormat="1" ht="15" customHeight="1">
      <c r="A24" s="19">
        <v>16</v>
      </c>
      <c r="B24" s="20" t="s">
        <v>51</v>
      </c>
      <c r="C24" s="19" t="s">
        <v>52</v>
      </c>
      <c r="D24" s="20" t="s">
        <v>22</v>
      </c>
      <c r="E24" s="80">
        <v>0</v>
      </c>
      <c r="F24" s="81">
        <f>[1]Kopsavilkums!$E$22</f>
        <v>16136.1</v>
      </c>
      <c r="G24" s="81">
        <f t="shared" si="0"/>
        <v>16136.1</v>
      </c>
      <c r="H24" s="81">
        <f t="shared" si="1"/>
        <v>16136.1</v>
      </c>
      <c r="I24" s="82">
        <v>0</v>
      </c>
      <c r="J24" s="98" t="s">
        <v>321</v>
      </c>
    </row>
    <row r="25" spans="1:10" s="15" customFormat="1" ht="15" customHeight="1">
      <c r="A25" s="19">
        <v>17</v>
      </c>
      <c r="B25" s="20" t="s">
        <v>53</v>
      </c>
      <c r="C25" s="19" t="s">
        <v>54</v>
      </c>
      <c r="D25" s="20" t="s">
        <v>22</v>
      </c>
      <c r="E25" s="80">
        <v>0</v>
      </c>
      <c r="F25" s="81">
        <f>[1]Kopsavilkums!$E$23</f>
        <v>46901.37</v>
      </c>
      <c r="G25" s="81">
        <f t="shared" si="0"/>
        <v>46901.37</v>
      </c>
      <c r="H25" s="81">
        <f t="shared" si="1"/>
        <v>46901.37</v>
      </c>
      <c r="I25" s="82">
        <v>0</v>
      </c>
      <c r="J25" s="98" t="s">
        <v>321</v>
      </c>
    </row>
    <row r="26" spans="1:10" s="15" customFormat="1" ht="15" customHeight="1">
      <c r="A26" s="19">
        <v>18</v>
      </c>
      <c r="B26" s="20" t="s">
        <v>55</v>
      </c>
      <c r="C26" s="19" t="s">
        <v>56</v>
      </c>
      <c r="D26" s="20" t="s">
        <v>57</v>
      </c>
      <c r="E26" s="80">
        <v>0</v>
      </c>
      <c r="F26" s="81">
        <f>[1]Kopsavilkums!$E$24</f>
        <v>35820.61</v>
      </c>
      <c r="G26" s="81">
        <f t="shared" si="0"/>
        <v>35820.61</v>
      </c>
      <c r="H26" s="81">
        <f t="shared" si="1"/>
        <v>35820.61</v>
      </c>
      <c r="I26" s="82">
        <v>0</v>
      </c>
      <c r="J26" s="98" t="s">
        <v>321</v>
      </c>
    </row>
    <row r="27" spans="1:10" s="15" customFormat="1" ht="15" customHeight="1">
      <c r="A27" s="10">
        <v>19</v>
      </c>
      <c r="B27" s="12" t="s">
        <v>294</v>
      </c>
      <c r="C27" s="10" t="s">
        <v>248</v>
      </c>
      <c r="D27" s="12" t="s">
        <v>22</v>
      </c>
      <c r="E27" s="80">
        <v>0</v>
      </c>
      <c r="F27" s="13">
        <v>9491.0300000000007</v>
      </c>
      <c r="G27" s="13">
        <v>9491.0300000000007</v>
      </c>
      <c r="H27" s="13">
        <f>+G27</f>
        <v>9491.0300000000007</v>
      </c>
      <c r="I27" s="13">
        <v>8124.24</v>
      </c>
      <c r="J27" s="98" t="s">
        <v>321</v>
      </c>
    </row>
    <row r="28" spans="1:10" s="9" customFormat="1" ht="15" customHeight="1">
      <c r="A28" s="16" t="s">
        <v>58</v>
      </c>
      <c r="B28" s="17" t="s">
        <v>59</v>
      </c>
      <c r="C28" s="16"/>
      <c r="D28" s="17"/>
      <c r="E28" s="21">
        <f>SUM(E29:E33)</f>
        <v>0</v>
      </c>
      <c r="F28" s="21">
        <f>SUM(F29:F33)</f>
        <v>0</v>
      </c>
      <c r="G28" s="21">
        <f>SUM(G29:G33)</f>
        <v>0</v>
      </c>
      <c r="H28" s="21">
        <f>SUM(H29:H33)</f>
        <v>360100.46</v>
      </c>
      <c r="I28" s="21">
        <f>SUM(I29:I33)</f>
        <v>0</v>
      </c>
      <c r="J28" s="21"/>
    </row>
    <row r="29" spans="1:10" s="15" customFormat="1" ht="15" customHeight="1">
      <c r="A29" s="10">
        <v>1</v>
      </c>
      <c r="B29" s="12" t="s">
        <v>60</v>
      </c>
      <c r="C29" s="10" t="s">
        <v>61</v>
      </c>
      <c r="D29" s="12" t="s">
        <v>324</v>
      </c>
      <c r="E29" s="80">
        <v>0</v>
      </c>
      <c r="F29" s="80">
        <v>0</v>
      </c>
      <c r="G29" s="80">
        <v>0</v>
      </c>
      <c r="H29" s="13">
        <f>[1]Kopsavilkums!E26</f>
        <v>47577.120000000003</v>
      </c>
      <c r="I29" s="79">
        <v>0</v>
      </c>
      <c r="J29" s="98" t="s">
        <v>321</v>
      </c>
    </row>
    <row r="30" spans="1:10" s="15" customFormat="1" ht="15" customHeight="1">
      <c r="A30" s="10">
        <v>2</v>
      </c>
      <c r="B30" s="12" t="s">
        <v>62</v>
      </c>
      <c r="C30" s="10" t="s">
        <v>63</v>
      </c>
      <c r="D30" s="12" t="s">
        <v>64</v>
      </c>
      <c r="E30" s="80">
        <v>0</v>
      </c>
      <c r="F30" s="80">
        <v>0</v>
      </c>
      <c r="G30" s="80">
        <v>0</v>
      </c>
      <c r="H30" s="13">
        <f>[1]Kopsavilkums!E27</f>
        <v>240602.58</v>
      </c>
      <c r="I30" s="79">
        <v>0</v>
      </c>
      <c r="J30" s="98" t="s">
        <v>321</v>
      </c>
    </row>
    <row r="31" spans="1:10" s="15" customFormat="1" ht="15" customHeight="1">
      <c r="A31" s="10">
        <v>3</v>
      </c>
      <c r="B31" s="12" t="s">
        <v>65</v>
      </c>
      <c r="C31" s="10" t="s">
        <v>66</v>
      </c>
      <c r="D31" s="12" t="s">
        <v>67</v>
      </c>
      <c r="E31" s="80">
        <v>0</v>
      </c>
      <c r="F31" s="80">
        <v>0</v>
      </c>
      <c r="G31" s="80">
        <v>0</v>
      </c>
      <c r="H31" s="13">
        <f>[1]Kopsavilkums!E28</f>
        <v>59834.8</v>
      </c>
      <c r="I31" s="79">
        <v>0</v>
      </c>
      <c r="J31" s="98" t="s">
        <v>321</v>
      </c>
    </row>
    <row r="32" spans="1:10" s="15" customFormat="1" ht="15" customHeight="1">
      <c r="A32" s="10">
        <v>4</v>
      </c>
      <c r="B32" s="12" t="s">
        <v>68</v>
      </c>
      <c r="C32" s="10" t="s">
        <v>69</v>
      </c>
      <c r="D32" s="12" t="s">
        <v>67</v>
      </c>
      <c r="E32" s="80">
        <v>0</v>
      </c>
      <c r="F32" s="80">
        <v>0</v>
      </c>
      <c r="G32" s="80">
        <v>0</v>
      </c>
      <c r="H32" s="13">
        <f>[1]Kopsavilkums!E29</f>
        <v>3340.43</v>
      </c>
      <c r="I32" s="79">
        <v>0</v>
      </c>
      <c r="J32" s="98" t="s">
        <v>321</v>
      </c>
    </row>
    <row r="33" spans="1:14" s="15" customFormat="1" ht="15" customHeight="1">
      <c r="A33" s="10">
        <v>5</v>
      </c>
      <c r="B33" s="12" t="s">
        <v>70</v>
      </c>
      <c r="C33" s="10" t="s">
        <v>71</v>
      </c>
      <c r="D33" s="12" t="s">
        <v>67</v>
      </c>
      <c r="E33" s="80">
        <v>0</v>
      </c>
      <c r="F33" s="80">
        <v>0</v>
      </c>
      <c r="G33" s="80">
        <v>0</v>
      </c>
      <c r="H33" s="13">
        <f>[1]Kopsavilkums!E30</f>
        <v>8745.5300000000007</v>
      </c>
      <c r="I33" s="79">
        <v>0</v>
      </c>
      <c r="J33" s="98" t="s">
        <v>321</v>
      </c>
    </row>
    <row r="34" spans="1:14" ht="15" customHeight="1">
      <c r="A34" s="16" t="s">
        <v>72</v>
      </c>
      <c r="B34" s="22" t="s">
        <v>73</v>
      </c>
      <c r="C34" s="16"/>
      <c r="D34" s="22"/>
      <c r="E34" s="83">
        <f>SUM(E35,E37,E55,E77,E103,)</f>
        <v>0</v>
      </c>
      <c r="F34" s="83">
        <f>SUM(F35,F37,F55,F77,F103,)</f>
        <v>1135054.6600000001</v>
      </c>
      <c r="G34" s="83">
        <f>SUM(G35,G37,G55,G77,G103,)</f>
        <v>3952996.15</v>
      </c>
      <c r="H34" s="83">
        <f>SUM(H35,H37,H55,H77,H103,)</f>
        <v>6353397.3300000001</v>
      </c>
      <c r="I34" s="83">
        <f>SUM(I35,I37,I55,I77,I104,)</f>
        <v>322098.03119999997</v>
      </c>
      <c r="J34" s="83"/>
      <c r="K34" s="49"/>
      <c r="L34" s="49"/>
      <c r="M34" s="49"/>
      <c r="N34" s="49"/>
    </row>
    <row r="35" spans="1:14" ht="15" customHeight="1">
      <c r="A35" s="23"/>
      <c r="B35" s="24" t="s">
        <v>74</v>
      </c>
      <c r="C35" s="25"/>
      <c r="D35" s="24"/>
      <c r="E35" s="29">
        <f>E36</f>
        <v>0</v>
      </c>
      <c r="F35" s="29">
        <f>F36</f>
        <v>28874.99</v>
      </c>
      <c r="G35" s="29">
        <f>G36</f>
        <v>28874.99</v>
      </c>
      <c r="H35" s="29">
        <f>H36</f>
        <v>28874.99</v>
      </c>
      <c r="I35" s="29">
        <f>I36</f>
        <v>0</v>
      </c>
      <c r="J35" s="29"/>
      <c r="K35" s="49"/>
      <c r="L35" s="49"/>
      <c r="M35" s="49"/>
      <c r="N35" s="49"/>
    </row>
    <row r="36" spans="1:14" s="15" customFormat="1" ht="15" customHeight="1">
      <c r="A36" s="10">
        <v>1</v>
      </c>
      <c r="B36" s="12" t="s">
        <v>75</v>
      </c>
      <c r="C36" s="10" t="s">
        <v>76</v>
      </c>
      <c r="D36" s="12" t="s">
        <v>74</v>
      </c>
      <c r="E36" s="80">
        <v>0</v>
      </c>
      <c r="F36" s="13">
        <f>[1]Kopsavilkums!$E$33</f>
        <v>28874.99</v>
      </c>
      <c r="G36" s="13">
        <f>F36</f>
        <v>28874.99</v>
      </c>
      <c r="H36" s="13">
        <f>F36</f>
        <v>28874.99</v>
      </c>
      <c r="I36" s="79">
        <v>0</v>
      </c>
      <c r="J36" s="98" t="s">
        <v>321</v>
      </c>
    </row>
    <row r="37" spans="1:14" s="30" customFormat="1" ht="15" customHeight="1">
      <c r="A37" s="26"/>
      <c r="B37" s="24" t="s">
        <v>77</v>
      </c>
      <c r="C37" s="27"/>
      <c r="D37" s="28"/>
      <c r="E37" s="29">
        <f>SUM(E38:E54)</f>
        <v>0</v>
      </c>
      <c r="F37" s="29">
        <f>SUM(F38:F54)</f>
        <v>0</v>
      </c>
      <c r="G37" s="29">
        <f>SUM(G38:G54)</f>
        <v>0</v>
      </c>
      <c r="H37" s="29">
        <f>SUM(H38:H54)</f>
        <v>910792.46</v>
      </c>
      <c r="I37" s="29">
        <f>SUM(I38:I54)</f>
        <v>0</v>
      </c>
      <c r="J37" s="29"/>
    </row>
    <row r="38" spans="1:14" s="15" customFormat="1" ht="15" customHeight="1">
      <c r="A38" s="10">
        <v>1</v>
      </c>
      <c r="B38" s="12" t="s">
        <v>78</v>
      </c>
      <c r="C38" s="31" t="s">
        <v>79</v>
      </c>
      <c r="D38" s="12" t="s">
        <v>80</v>
      </c>
      <c r="E38" s="80">
        <v>0</v>
      </c>
      <c r="F38" s="80">
        <v>0</v>
      </c>
      <c r="G38" s="80">
        <v>0</v>
      </c>
      <c r="H38" s="13">
        <f>[1]Kopsavilkums!E35</f>
        <v>12751.6</v>
      </c>
      <c r="I38" s="79">
        <v>0</v>
      </c>
      <c r="J38" s="98" t="s">
        <v>321</v>
      </c>
    </row>
    <row r="39" spans="1:14" s="32" customFormat="1" ht="15" customHeight="1">
      <c r="A39" s="10">
        <v>2</v>
      </c>
      <c r="B39" s="12" t="s">
        <v>81</v>
      </c>
      <c r="C39" s="31" t="s">
        <v>82</v>
      </c>
      <c r="D39" s="12" t="s">
        <v>83</v>
      </c>
      <c r="E39" s="80">
        <v>0</v>
      </c>
      <c r="F39" s="80">
        <v>0</v>
      </c>
      <c r="G39" s="80">
        <v>0</v>
      </c>
      <c r="H39" s="13">
        <f>[1]Kopsavilkums!E36</f>
        <v>59582.83</v>
      </c>
      <c r="I39" s="79">
        <v>0</v>
      </c>
      <c r="J39" s="98" t="s">
        <v>321</v>
      </c>
      <c r="K39" s="15"/>
    </row>
    <row r="40" spans="1:14" s="15" customFormat="1" ht="15" customHeight="1">
      <c r="A40" s="10">
        <v>3</v>
      </c>
      <c r="B40" s="12" t="s">
        <v>305</v>
      </c>
      <c r="C40" s="31" t="s">
        <v>84</v>
      </c>
      <c r="D40" s="12" t="s">
        <v>85</v>
      </c>
      <c r="E40" s="80">
        <v>0</v>
      </c>
      <c r="F40" s="80">
        <v>0</v>
      </c>
      <c r="G40" s="80">
        <v>0</v>
      </c>
      <c r="H40" s="13">
        <f>[1]Kopsavilkums!E37</f>
        <v>96706.37</v>
      </c>
      <c r="I40" s="79">
        <v>0</v>
      </c>
      <c r="J40" s="98" t="s">
        <v>321</v>
      </c>
    </row>
    <row r="41" spans="1:14" s="15" customFormat="1" ht="15" customHeight="1">
      <c r="A41" s="10">
        <v>4</v>
      </c>
      <c r="B41" s="12" t="s">
        <v>86</v>
      </c>
      <c r="C41" s="31" t="s">
        <v>87</v>
      </c>
      <c r="D41" s="12" t="s">
        <v>88</v>
      </c>
      <c r="E41" s="80">
        <v>0</v>
      </c>
      <c r="F41" s="80">
        <v>0</v>
      </c>
      <c r="G41" s="80">
        <v>0</v>
      </c>
      <c r="H41" s="13">
        <f>[1]Kopsavilkums!E38</f>
        <v>52426.15</v>
      </c>
      <c r="I41" s="79">
        <v>0</v>
      </c>
      <c r="J41" s="98" t="s">
        <v>321</v>
      </c>
    </row>
    <row r="42" spans="1:14" s="15" customFormat="1" ht="15" customHeight="1">
      <c r="A42" s="10">
        <v>5</v>
      </c>
      <c r="B42" s="12" t="s">
        <v>89</v>
      </c>
      <c r="C42" s="10" t="s">
        <v>90</v>
      </c>
      <c r="D42" s="12" t="s">
        <v>91</v>
      </c>
      <c r="E42" s="80">
        <v>0</v>
      </c>
      <c r="F42" s="80">
        <v>0</v>
      </c>
      <c r="G42" s="80">
        <v>0</v>
      </c>
      <c r="H42" s="13">
        <f>[1]Kopsavilkums!E39</f>
        <v>33711.129999999997</v>
      </c>
      <c r="I42" s="79">
        <v>0</v>
      </c>
      <c r="J42" s="98" t="s">
        <v>321</v>
      </c>
    </row>
    <row r="43" spans="1:14" s="15" customFormat="1" ht="15" customHeight="1">
      <c r="A43" s="10">
        <v>6</v>
      </c>
      <c r="B43" s="12" t="s">
        <v>92</v>
      </c>
      <c r="C43" s="10" t="s">
        <v>93</v>
      </c>
      <c r="D43" s="12" t="s">
        <v>94</v>
      </c>
      <c r="E43" s="80">
        <v>0</v>
      </c>
      <c r="F43" s="80">
        <v>0</v>
      </c>
      <c r="G43" s="80">
        <v>0</v>
      </c>
      <c r="H43" s="13">
        <f>[1]Kopsavilkums!E40</f>
        <v>18477.689999999999</v>
      </c>
      <c r="I43" s="79">
        <v>0</v>
      </c>
      <c r="J43" s="98" t="s">
        <v>321</v>
      </c>
    </row>
    <row r="44" spans="1:14" s="15" customFormat="1" ht="15" customHeight="1">
      <c r="A44" s="10">
        <v>7</v>
      </c>
      <c r="B44" s="12" t="s">
        <v>308</v>
      </c>
      <c r="C44" s="10" t="s">
        <v>95</v>
      </c>
      <c r="D44" s="12" t="s">
        <v>96</v>
      </c>
      <c r="E44" s="80">
        <v>0</v>
      </c>
      <c r="F44" s="80">
        <v>0</v>
      </c>
      <c r="G44" s="80">
        <v>0</v>
      </c>
      <c r="H44" s="13">
        <f>[1]Kopsavilkums!E41</f>
        <v>17470.419999999998</v>
      </c>
      <c r="I44" s="79">
        <v>0</v>
      </c>
      <c r="J44" s="98" t="s">
        <v>321</v>
      </c>
    </row>
    <row r="45" spans="1:14" s="35" customFormat="1" ht="30" customHeight="1">
      <c r="A45" s="31">
        <v>8</v>
      </c>
      <c r="B45" s="33" t="s">
        <v>97</v>
      </c>
      <c r="C45" s="34" t="s">
        <v>98</v>
      </c>
      <c r="D45" s="33" t="s">
        <v>99</v>
      </c>
      <c r="E45" s="80">
        <v>0</v>
      </c>
      <c r="F45" s="80">
        <v>0</v>
      </c>
      <c r="G45" s="80">
        <v>0</v>
      </c>
      <c r="H45" s="13">
        <f>[1]Kopsavilkums!E42</f>
        <v>61948.59</v>
      </c>
      <c r="I45" s="79">
        <v>0</v>
      </c>
      <c r="J45" s="98" t="s">
        <v>321</v>
      </c>
      <c r="K45" s="15"/>
    </row>
    <row r="46" spans="1:14" s="15" customFormat="1" ht="15" customHeight="1">
      <c r="A46" s="10">
        <v>9</v>
      </c>
      <c r="B46" s="12" t="s">
        <v>100</v>
      </c>
      <c r="C46" s="10" t="s">
        <v>101</v>
      </c>
      <c r="D46" s="12" t="s">
        <v>102</v>
      </c>
      <c r="E46" s="80">
        <v>0</v>
      </c>
      <c r="F46" s="80">
        <v>0</v>
      </c>
      <c r="G46" s="80">
        <v>0</v>
      </c>
      <c r="H46" s="13">
        <f>[1]Kopsavilkums!E43</f>
        <v>15637.23</v>
      </c>
      <c r="I46" s="79">
        <v>0</v>
      </c>
      <c r="J46" s="98" t="s">
        <v>321</v>
      </c>
    </row>
    <row r="47" spans="1:14" s="15" customFormat="1" ht="15" customHeight="1">
      <c r="A47" s="10">
        <v>10</v>
      </c>
      <c r="B47" s="12" t="s">
        <v>103</v>
      </c>
      <c r="C47" s="10" t="s">
        <v>286</v>
      </c>
      <c r="D47" s="12" t="s">
        <v>102</v>
      </c>
      <c r="E47" s="80">
        <v>0</v>
      </c>
      <c r="F47" s="80">
        <v>0</v>
      </c>
      <c r="G47" s="80">
        <v>0</v>
      </c>
      <c r="H47" s="13">
        <f>'[1]Sūtīšanai FM III'!F46</f>
        <v>38914.559999999998</v>
      </c>
      <c r="I47" s="79">
        <v>0</v>
      </c>
      <c r="J47" s="98" t="s">
        <v>321</v>
      </c>
    </row>
    <row r="48" spans="1:14" s="15" customFormat="1" ht="15" customHeight="1">
      <c r="A48" s="10">
        <v>11</v>
      </c>
      <c r="B48" s="12" t="s">
        <v>104</v>
      </c>
      <c r="C48" s="10" t="s">
        <v>105</v>
      </c>
      <c r="D48" s="12" t="s">
        <v>106</v>
      </c>
      <c r="E48" s="80">
        <v>0</v>
      </c>
      <c r="F48" s="80">
        <v>0</v>
      </c>
      <c r="G48" s="80">
        <v>0</v>
      </c>
      <c r="H48" s="13">
        <f>[1]Kopsavilkums!E44</f>
        <v>86822.76</v>
      </c>
      <c r="I48" s="79">
        <v>0</v>
      </c>
      <c r="J48" s="98" t="s">
        <v>321</v>
      </c>
    </row>
    <row r="49" spans="1:11" s="15" customFormat="1" ht="15" customHeight="1">
      <c r="A49" s="10">
        <v>12</v>
      </c>
      <c r="B49" s="12" t="s">
        <v>107</v>
      </c>
      <c r="C49" s="10" t="s">
        <v>108</v>
      </c>
      <c r="D49" s="12" t="s">
        <v>106</v>
      </c>
      <c r="E49" s="80">
        <v>0</v>
      </c>
      <c r="F49" s="80">
        <v>0</v>
      </c>
      <c r="G49" s="80">
        <v>0</v>
      </c>
      <c r="H49" s="13">
        <f>[1]Kopsavilkums!E45</f>
        <v>103163.92</v>
      </c>
      <c r="I49" s="79">
        <v>0</v>
      </c>
      <c r="J49" s="98" t="s">
        <v>321</v>
      </c>
    </row>
    <row r="50" spans="1:11" s="15" customFormat="1" ht="15" customHeight="1">
      <c r="A50" s="10">
        <v>13</v>
      </c>
      <c r="B50" s="12" t="s">
        <v>109</v>
      </c>
      <c r="C50" s="10" t="s">
        <v>110</v>
      </c>
      <c r="D50" s="12" t="s">
        <v>106</v>
      </c>
      <c r="E50" s="80">
        <v>0</v>
      </c>
      <c r="F50" s="80">
        <v>0</v>
      </c>
      <c r="G50" s="80">
        <v>0</v>
      </c>
      <c r="H50" s="13">
        <f>[1]Kopsavilkums!E46</f>
        <v>34579.730000000003</v>
      </c>
      <c r="I50" s="79">
        <v>0</v>
      </c>
      <c r="J50" s="98" t="s">
        <v>321</v>
      </c>
    </row>
    <row r="51" spans="1:11" s="15" customFormat="1" ht="15" customHeight="1">
      <c r="A51" s="10">
        <v>14</v>
      </c>
      <c r="B51" s="12" t="s">
        <v>112</v>
      </c>
      <c r="C51" s="10" t="s">
        <v>113</v>
      </c>
      <c r="D51" s="12" t="s">
        <v>111</v>
      </c>
      <c r="E51" s="80">
        <v>0</v>
      </c>
      <c r="F51" s="80">
        <v>0</v>
      </c>
      <c r="G51" s="80">
        <v>0</v>
      </c>
      <c r="H51" s="13">
        <f>[1]Kopsavilkums!E48</f>
        <v>32503.78</v>
      </c>
      <c r="I51" s="79">
        <v>0</v>
      </c>
      <c r="J51" s="98" t="s">
        <v>321</v>
      </c>
    </row>
    <row r="52" spans="1:11" s="15" customFormat="1" ht="15" customHeight="1">
      <c r="A52" s="10">
        <v>15</v>
      </c>
      <c r="B52" s="12" t="s">
        <v>114</v>
      </c>
      <c r="C52" s="10" t="s">
        <v>115</v>
      </c>
      <c r="D52" s="12" t="s">
        <v>111</v>
      </c>
      <c r="E52" s="80">
        <v>0</v>
      </c>
      <c r="F52" s="80">
        <v>0</v>
      </c>
      <c r="G52" s="80">
        <v>0</v>
      </c>
      <c r="H52" s="13">
        <f>[1]Kopsavilkums!E49</f>
        <v>116863.64</v>
      </c>
      <c r="I52" s="79">
        <v>0</v>
      </c>
      <c r="J52" s="98" t="s">
        <v>321</v>
      </c>
    </row>
    <row r="53" spans="1:11" s="15" customFormat="1" ht="15" customHeight="1">
      <c r="A53" s="10">
        <v>16</v>
      </c>
      <c r="B53" s="12" t="s">
        <v>306</v>
      </c>
      <c r="C53" s="10" t="s">
        <v>116</v>
      </c>
      <c r="D53" s="12" t="s">
        <v>117</v>
      </c>
      <c r="E53" s="80">
        <v>0</v>
      </c>
      <c r="F53" s="80">
        <v>0</v>
      </c>
      <c r="G53" s="80">
        <v>0</v>
      </c>
      <c r="H53" s="13">
        <f>[1]Kopsavilkums!E50</f>
        <v>20652.990000000002</v>
      </c>
      <c r="I53" s="79">
        <v>0</v>
      </c>
      <c r="J53" s="98" t="s">
        <v>321</v>
      </c>
    </row>
    <row r="54" spans="1:11" s="15" customFormat="1" ht="15" customHeight="1">
      <c r="A54" s="10">
        <v>17</v>
      </c>
      <c r="B54" s="12" t="s">
        <v>307</v>
      </c>
      <c r="C54" s="10" t="s">
        <v>313</v>
      </c>
      <c r="D54" s="12" t="s">
        <v>118</v>
      </c>
      <c r="E54" s="80">
        <v>0</v>
      </c>
      <c r="F54" s="80">
        <v>0</v>
      </c>
      <c r="G54" s="80">
        <v>0</v>
      </c>
      <c r="H54" s="13">
        <f>[1]Kopsavilkums!E51</f>
        <v>108579.07</v>
      </c>
      <c r="I54" s="79">
        <v>0</v>
      </c>
      <c r="J54" s="98" t="s">
        <v>321</v>
      </c>
    </row>
    <row r="55" spans="1:11" ht="15" customHeight="1">
      <c r="A55" s="36"/>
      <c r="B55" s="24" t="s">
        <v>119</v>
      </c>
      <c r="C55" s="37"/>
      <c r="D55" s="38"/>
      <c r="E55" s="84">
        <f>SUM(E56:E76)</f>
        <v>0</v>
      </c>
      <c r="F55" s="84">
        <f>SUM(F56:F76)</f>
        <v>788935.9</v>
      </c>
      <c r="G55" s="84">
        <f>SUM(G56:G76)</f>
        <v>1023790.36</v>
      </c>
      <c r="H55" s="84">
        <f>SUM(H56:H76)</f>
        <v>1862499.54</v>
      </c>
      <c r="I55" s="84">
        <f>SUM(I56:I76)</f>
        <v>322098.03119999997</v>
      </c>
      <c r="J55" s="84"/>
    </row>
    <row r="56" spans="1:11" s="35" customFormat="1" ht="31.5" customHeight="1">
      <c r="A56" s="34">
        <v>1</v>
      </c>
      <c r="B56" s="33" t="s">
        <v>120</v>
      </c>
      <c r="C56" s="34" t="s">
        <v>121</v>
      </c>
      <c r="D56" s="33" t="s">
        <v>309</v>
      </c>
      <c r="E56" s="80">
        <v>0</v>
      </c>
      <c r="F56" s="85">
        <f>[1]Kopsavilkums!$E$53</f>
        <v>4417.9399999999996</v>
      </c>
      <c r="G56" s="85">
        <f>F56</f>
        <v>4417.9399999999996</v>
      </c>
      <c r="H56" s="85">
        <f>G56</f>
        <v>4417.9399999999996</v>
      </c>
      <c r="I56" s="86">
        <v>0</v>
      </c>
      <c r="J56" s="98" t="s">
        <v>321</v>
      </c>
      <c r="K56" s="15"/>
    </row>
    <row r="57" spans="1:11" s="15" customFormat="1" ht="15" customHeight="1">
      <c r="A57" s="10">
        <v>2</v>
      </c>
      <c r="B57" s="12" t="s">
        <v>122</v>
      </c>
      <c r="C57" s="10" t="s">
        <v>123</v>
      </c>
      <c r="D57" s="12" t="s">
        <v>310</v>
      </c>
      <c r="E57" s="80">
        <v>0</v>
      </c>
      <c r="F57" s="85">
        <f>[1]Kopsavilkums!$E$54</f>
        <v>104929</v>
      </c>
      <c r="G57" s="85">
        <f t="shared" ref="G57:G72" si="2">F57</f>
        <v>104929</v>
      </c>
      <c r="H57" s="85">
        <f t="shared" ref="H57:H62" si="3">G57</f>
        <v>104929</v>
      </c>
      <c r="I57" s="86">
        <v>0</v>
      </c>
      <c r="J57" s="98" t="s">
        <v>321</v>
      </c>
    </row>
    <row r="58" spans="1:11" s="35" customFormat="1" ht="30" customHeight="1">
      <c r="A58" s="34">
        <v>3</v>
      </c>
      <c r="B58" s="33" t="s">
        <v>124</v>
      </c>
      <c r="C58" s="34" t="s">
        <v>125</v>
      </c>
      <c r="D58" s="33" t="s">
        <v>310</v>
      </c>
      <c r="E58" s="80">
        <v>0</v>
      </c>
      <c r="F58" s="85">
        <f>[1]Kopsavilkums!$E$55</f>
        <v>6007.96</v>
      </c>
      <c r="G58" s="85">
        <f t="shared" si="2"/>
        <v>6007.96</v>
      </c>
      <c r="H58" s="85">
        <f t="shared" si="3"/>
        <v>6007.96</v>
      </c>
      <c r="I58" s="86">
        <v>0</v>
      </c>
      <c r="J58" s="98" t="s">
        <v>321</v>
      </c>
      <c r="K58" s="15"/>
    </row>
    <row r="59" spans="1:11" s="35" customFormat="1" ht="30" customHeight="1">
      <c r="A59" s="34">
        <v>4</v>
      </c>
      <c r="B59" s="33" t="s">
        <v>126</v>
      </c>
      <c r="C59" s="34" t="s">
        <v>127</v>
      </c>
      <c r="D59" s="33" t="s">
        <v>310</v>
      </c>
      <c r="E59" s="80">
        <v>0</v>
      </c>
      <c r="F59" s="85">
        <f>[1]Kopsavilkums!$E$56</f>
        <v>4360.9399999999996</v>
      </c>
      <c r="G59" s="85">
        <f t="shared" si="2"/>
        <v>4360.9399999999996</v>
      </c>
      <c r="H59" s="85">
        <f t="shared" si="3"/>
        <v>4360.9399999999996</v>
      </c>
      <c r="I59" s="86">
        <v>0</v>
      </c>
      <c r="J59" s="98" t="s">
        <v>321</v>
      </c>
      <c r="K59" s="15"/>
    </row>
    <row r="60" spans="1:11" s="35" customFormat="1" ht="30" customHeight="1">
      <c r="A60" s="34">
        <v>5</v>
      </c>
      <c r="B60" s="33" t="s">
        <v>128</v>
      </c>
      <c r="C60" s="34" t="s">
        <v>129</v>
      </c>
      <c r="D60" s="33" t="s">
        <v>310</v>
      </c>
      <c r="E60" s="80">
        <v>0</v>
      </c>
      <c r="F60" s="85">
        <f>[1]Kopsavilkums!$E$57</f>
        <v>37913.26</v>
      </c>
      <c r="G60" s="85">
        <f t="shared" si="2"/>
        <v>37913.26</v>
      </c>
      <c r="H60" s="85">
        <f t="shared" si="3"/>
        <v>37913.26</v>
      </c>
      <c r="I60" s="86">
        <v>0</v>
      </c>
      <c r="J60" s="98" t="s">
        <v>321</v>
      </c>
      <c r="K60" s="15"/>
    </row>
    <row r="61" spans="1:11" s="15" customFormat="1" ht="15" customHeight="1">
      <c r="A61" s="10">
        <v>6</v>
      </c>
      <c r="B61" s="12" t="s">
        <v>130</v>
      </c>
      <c r="C61" s="10" t="s">
        <v>131</v>
      </c>
      <c r="D61" s="12" t="s">
        <v>311</v>
      </c>
      <c r="E61" s="80">
        <v>0</v>
      </c>
      <c r="F61" s="13">
        <f>[1]Kopsavilkums!$E$58</f>
        <v>17452.099999999999</v>
      </c>
      <c r="G61" s="13">
        <f t="shared" si="2"/>
        <v>17452.099999999999</v>
      </c>
      <c r="H61" s="85">
        <f t="shared" si="3"/>
        <v>17452.099999999999</v>
      </c>
      <c r="I61" s="86">
        <v>0</v>
      </c>
      <c r="J61" s="98" t="s">
        <v>321</v>
      </c>
    </row>
    <row r="62" spans="1:11" s="15" customFormat="1" ht="15" customHeight="1">
      <c r="A62" s="10">
        <v>7</v>
      </c>
      <c r="B62" s="12" t="s">
        <v>132</v>
      </c>
      <c r="C62" s="10" t="s">
        <v>133</v>
      </c>
      <c r="D62" s="12" t="s">
        <v>134</v>
      </c>
      <c r="E62" s="80">
        <v>0</v>
      </c>
      <c r="F62" s="85">
        <f>[1]Kopsavilkums!$E$59</f>
        <v>6509.15</v>
      </c>
      <c r="G62" s="85">
        <f t="shared" si="2"/>
        <v>6509.15</v>
      </c>
      <c r="H62" s="85">
        <f t="shared" si="3"/>
        <v>6509.15</v>
      </c>
      <c r="I62" s="86">
        <v>0</v>
      </c>
      <c r="J62" s="98" t="s">
        <v>321</v>
      </c>
    </row>
    <row r="63" spans="1:11" s="15" customFormat="1" ht="15" customHeight="1">
      <c r="A63" s="10">
        <v>8</v>
      </c>
      <c r="B63" s="12" t="s">
        <v>135</v>
      </c>
      <c r="C63" s="10" t="s">
        <v>136</v>
      </c>
      <c r="D63" s="12" t="s">
        <v>134</v>
      </c>
      <c r="E63" s="80">
        <v>0</v>
      </c>
      <c r="F63" s="85">
        <v>14369.36</v>
      </c>
      <c r="G63" s="85">
        <f t="shared" ref="G63:G69" si="4">F63</f>
        <v>14369.36</v>
      </c>
      <c r="H63" s="86">
        <f t="shared" ref="H63:H68" si="5">+G63</f>
        <v>14369.36</v>
      </c>
      <c r="I63" s="86">
        <v>0</v>
      </c>
      <c r="J63" s="98" t="s">
        <v>321</v>
      </c>
    </row>
    <row r="64" spans="1:11" s="15" customFormat="1" ht="15" customHeight="1">
      <c r="A64" s="10">
        <v>9</v>
      </c>
      <c r="B64" s="12" t="s">
        <v>289</v>
      </c>
      <c r="C64" s="10" t="s">
        <v>137</v>
      </c>
      <c r="D64" s="12" t="s">
        <v>134</v>
      </c>
      <c r="E64" s="80">
        <v>0</v>
      </c>
      <c r="F64" s="85">
        <f>[1]Kopsavilkums!$E$61</f>
        <v>31162.61</v>
      </c>
      <c r="G64" s="85">
        <f t="shared" si="4"/>
        <v>31162.61</v>
      </c>
      <c r="H64" s="86">
        <f t="shared" si="5"/>
        <v>31162.61</v>
      </c>
      <c r="I64" s="86">
        <v>0</v>
      </c>
      <c r="J64" s="98" t="s">
        <v>321</v>
      </c>
    </row>
    <row r="65" spans="1:12" s="15" customFormat="1" ht="15" customHeight="1">
      <c r="A65" s="10">
        <v>10</v>
      </c>
      <c r="B65" s="12" t="s">
        <v>290</v>
      </c>
      <c r="C65" s="10" t="s">
        <v>138</v>
      </c>
      <c r="D65" s="12" t="s">
        <v>134</v>
      </c>
      <c r="E65" s="80">
        <v>0</v>
      </c>
      <c r="F65" s="85">
        <f>[1]Kopsavilkums!$E$62</f>
        <v>28983.78</v>
      </c>
      <c r="G65" s="85">
        <f t="shared" si="4"/>
        <v>28983.78</v>
      </c>
      <c r="H65" s="86">
        <f t="shared" si="5"/>
        <v>28983.78</v>
      </c>
      <c r="I65" s="86">
        <v>0</v>
      </c>
      <c r="J65" s="98" t="s">
        <v>321</v>
      </c>
    </row>
    <row r="66" spans="1:12" s="35" customFormat="1" ht="34.5" customHeight="1">
      <c r="A66" s="34">
        <v>11</v>
      </c>
      <c r="B66" s="33" t="s">
        <v>291</v>
      </c>
      <c r="C66" s="34" t="s">
        <v>139</v>
      </c>
      <c r="D66" s="33" t="s">
        <v>134</v>
      </c>
      <c r="E66" s="80">
        <v>0</v>
      </c>
      <c r="F66" s="85">
        <f>[1]Kopsavilkums!$E$63</f>
        <v>19243.54</v>
      </c>
      <c r="G66" s="85">
        <f t="shared" si="4"/>
        <v>19243.54</v>
      </c>
      <c r="H66" s="86">
        <f t="shared" si="5"/>
        <v>19243.54</v>
      </c>
      <c r="I66" s="86">
        <v>0</v>
      </c>
      <c r="J66" s="98" t="s">
        <v>321</v>
      </c>
      <c r="K66" s="15"/>
      <c r="L66" s="15"/>
    </row>
    <row r="67" spans="1:12" s="35" customFormat="1" ht="18.75" customHeight="1">
      <c r="A67" s="34">
        <v>12</v>
      </c>
      <c r="B67" s="33" t="s">
        <v>140</v>
      </c>
      <c r="C67" s="34" t="s">
        <v>141</v>
      </c>
      <c r="D67" s="33" t="s">
        <v>134</v>
      </c>
      <c r="E67" s="80">
        <v>0</v>
      </c>
      <c r="F67" s="85">
        <v>39749.99</v>
      </c>
      <c r="G67" s="85">
        <f t="shared" si="4"/>
        <v>39749.99</v>
      </c>
      <c r="H67" s="86">
        <f t="shared" si="5"/>
        <v>39749.99</v>
      </c>
      <c r="I67" s="86">
        <v>0</v>
      </c>
      <c r="J67" s="98" t="s">
        <v>321</v>
      </c>
      <c r="K67" s="15"/>
    </row>
    <row r="68" spans="1:12" s="35" customFormat="1">
      <c r="A68" s="34">
        <v>13</v>
      </c>
      <c r="B68" s="33" t="s">
        <v>292</v>
      </c>
      <c r="C68" s="34" t="s">
        <v>142</v>
      </c>
      <c r="D68" s="33" t="s">
        <v>143</v>
      </c>
      <c r="E68" s="80">
        <v>0</v>
      </c>
      <c r="F68" s="85">
        <f>[1]Kopsavilkums!$E$65</f>
        <v>199421.54</v>
      </c>
      <c r="G68" s="85">
        <f t="shared" si="4"/>
        <v>199421.54</v>
      </c>
      <c r="H68" s="86">
        <f t="shared" si="5"/>
        <v>199421.54</v>
      </c>
      <c r="I68" s="86">
        <v>0</v>
      </c>
      <c r="J68" s="98" t="s">
        <v>321</v>
      </c>
      <c r="K68" s="15"/>
      <c r="L68" s="15"/>
    </row>
    <row r="69" spans="1:12" s="15" customFormat="1" ht="15" customHeight="1">
      <c r="A69" s="10">
        <v>14</v>
      </c>
      <c r="B69" s="12" t="s">
        <v>144</v>
      </c>
      <c r="C69" s="10" t="s">
        <v>145</v>
      </c>
      <c r="D69" s="12" t="s">
        <v>146</v>
      </c>
      <c r="E69" s="80">
        <v>0</v>
      </c>
      <c r="F69" s="87">
        <f>[1]Kopsavilkums!$E$66</f>
        <v>17362.599999999999</v>
      </c>
      <c r="G69" s="85">
        <f t="shared" si="4"/>
        <v>17362.599999999999</v>
      </c>
      <c r="H69" s="85">
        <f>G69</f>
        <v>17362.599999999999</v>
      </c>
      <c r="I69" s="86">
        <v>0</v>
      </c>
      <c r="J69" s="98" t="s">
        <v>321</v>
      </c>
    </row>
    <row r="70" spans="1:12" s="15" customFormat="1" ht="15" customHeight="1">
      <c r="A70" s="10">
        <v>15</v>
      </c>
      <c r="B70" s="12" t="s">
        <v>147</v>
      </c>
      <c r="C70" s="10" t="s">
        <v>148</v>
      </c>
      <c r="D70" s="12" t="s">
        <v>146</v>
      </c>
      <c r="E70" s="80">
        <v>0</v>
      </c>
      <c r="F70" s="85">
        <f>[1]Kopsavilkums!$E$67</f>
        <v>15738.45</v>
      </c>
      <c r="G70" s="85">
        <f t="shared" si="2"/>
        <v>15738.45</v>
      </c>
      <c r="H70" s="85">
        <f>G70</f>
        <v>15738.45</v>
      </c>
      <c r="I70" s="86">
        <v>0</v>
      </c>
      <c r="J70" s="98" t="s">
        <v>321</v>
      </c>
    </row>
    <row r="71" spans="1:12" s="15" customFormat="1" ht="15" customHeight="1">
      <c r="A71" s="10">
        <v>16</v>
      </c>
      <c r="B71" s="12" t="s">
        <v>149</v>
      </c>
      <c r="C71" s="10" t="s">
        <v>150</v>
      </c>
      <c r="D71" s="12" t="s">
        <v>146</v>
      </c>
      <c r="E71" s="80">
        <v>0</v>
      </c>
      <c r="F71" s="85">
        <f>[1]Kopsavilkums!$E$68</f>
        <v>388.16</v>
      </c>
      <c r="G71" s="85">
        <f t="shared" si="2"/>
        <v>388.16</v>
      </c>
      <c r="H71" s="85">
        <f>G71</f>
        <v>388.16</v>
      </c>
      <c r="I71" s="86">
        <v>0</v>
      </c>
      <c r="J71" s="98" t="s">
        <v>321</v>
      </c>
    </row>
    <row r="72" spans="1:12" s="15" customFormat="1" ht="15" customHeight="1">
      <c r="A72" s="10">
        <v>17</v>
      </c>
      <c r="B72" s="12" t="s">
        <v>151</v>
      </c>
      <c r="C72" s="10" t="s">
        <v>152</v>
      </c>
      <c r="D72" s="12" t="s">
        <v>146</v>
      </c>
      <c r="E72" s="80">
        <v>0</v>
      </c>
      <c r="F72" s="85">
        <f>[1]Kopsavilkums!$E$69</f>
        <v>107416.85</v>
      </c>
      <c r="G72" s="85">
        <f t="shared" si="2"/>
        <v>107416.85</v>
      </c>
      <c r="H72" s="85">
        <f>G72</f>
        <v>107416.85</v>
      </c>
      <c r="I72" s="86">
        <v>0</v>
      </c>
      <c r="J72" s="98" t="s">
        <v>321</v>
      </c>
    </row>
    <row r="73" spans="1:12" s="15" customFormat="1" ht="15" customHeight="1">
      <c r="A73" s="42">
        <v>18</v>
      </c>
      <c r="B73" s="12" t="s">
        <v>190</v>
      </c>
      <c r="C73" s="10" t="s">
        <v>191</v>
      </c>
      <c r="D73" s="12" t="s">
        <v>192</v>
      </c>
      <c r="E73" s="80">
        <v>0</v>
      </c>
      <c r="F73" s="92">
        <f>'[2]18M'!$C$23</f>
        <v>133508.67000000001</v>
      </c>
      <c r="G73" s="85">
        <f>F73</f>
        <v>133508.67000000001</v>
      </c>
      <c r="H73" s="85">
        <f>G73</f>
        <v>133508.67000000001</v>
      </c>
      <c r="I73" s="86"/>
      <c r="J73" s="98" t="s">
        <v>321</v>
      </c>
    </row>
    <row r="74" spans="1:12" s="15" customFormat="1" ht="30">
      <c r="A74" s="42">
        <v>19</v>
      </c>
      <c r="B74" s="12" t="s">
        <v>318</v>
      </c>
      <c r="C74" s="42" t="s">
        <v>314</v>
      </c>
      <c r="D74" s="20" t="s">
        <v>309</v>
      </c>
      <c r="E74" s="80">
        <v>0</v>
      </c>
      <c r="F74" s="80">
        <v>0</v>
      </c>
      <c r="G74" s="85">
        <v>166844.38</v>
      </c>
      <c r="H74" s="85">
        <f>+G74</f>
        <v>166844.38</v>
      </c>
      <c r="I74" s="86">
        <f>15363.43*12*1.21</f>
        <v>223077.0036</v>
      </c>
      <c r="J74" s="98" t="s">
        <v>322</v>
      </c>
    </row>
    <row r="75" spans="1:12" s="15" customFormat="1" ht="30">
      <c r="A75" s="42">
        <v>20</v>
      </c>
      <c r="B75" s="12" t="s">
        <v>319</v>
      </c>
      <c r="C75" s="42" t="s">
        <v>315</v>
      </c>
      <c r="D75" s="20" t="s">
        <v>309</v>
      </c>
      <c r="E75" s="80">
        <v>0</v>
      </c>
      <c r="F75" s="80">
        <v>0</v>
      </c>
      <c r="G75" s="85">
        <v>68010.080000000002</v>
      </c>
      <c r="H75" s="85">
        <f>+G75</f>
        <v>68010.080000000002</v>
      </c>
      <c r="I75" s="86">
        <f>4991.39*12*1.21</f>
        <v>72474.982800000013</v>
      </c>
      <c r="J75" s="98" t="s">
        <v>322</v>
      </c>
    </row>
    <row r="76" spans="1:12" s="15" customFormat="1" ht="15" customHeight="1">
      <c r="A76" s="42">
        <v>21</v>
      </c>
      <c r="B76" s="12" t="s">
        <v>320</v>
      </c>
      <c r="C76" s="42" t="s">
        <v>316</v>
      </c>
      <c r="D76" s="94" t="s">
        <v>317</v>
      </c>
      <c r="E76" s="80">
        <v>0</v>
      </c>
      <c r="F76" s="92">
        <v>0</v>
      </c>
      <c r="G76" s="85">
        <v>0</v>
      </c>
      <c r="H76" s="85">
        <v>838709.18</v>
      </c>
      <c r="I76" s="86">
        <f>1828.24*12*1.21</f>
        <v>26546.0448</v>
      </c>
      <c r="J76" s="98" t="s">
        <v>322</v>
      </c>
    </row>
    <row r="77" spans="1:12" ht="15" customHeight="1">
      <c r="A77" s="39"/>
      <c r="B77" s="39" t="s">
        <v>153</v>
      </c>
      <c r="C77" s="40"/>
      <c r="D77" s="39"/>
      <c r="E77" s="84">
        <f>SUM(E85:E86)</f>
        <v>0</v>
      </c>
      <c r="F77" s="29">
        <f>SUM(F78:F102)</f>
        <v>317243.77</v>
      </c>
      <c r="G77" s="29">
        <f>SUM(G78:G102)</f>
        <v>2900330.8</v>
      </c>
      <c r="H77" s="29">
        <f>SUM(H78:H102)</f>
        <v>2900330.8</v>
      </c>
      <c r="I77" s="29">
        <f>SUM(I78:I103)</f>
        <v>0</v>
      </c>
      <c r="J77" s="29"/>
    </row>
    <row r="78" spans="1:12" s="15" customFormat="1" ht="15" customHeight="1">
      <c r="A78" s="10">
        <v>1</v>
      </c>
      <c r="B78" s="12" t="s">
        <v>154</v>
      </c>
      <c r="C78" s="10" t="s">
        <v>155</v>
      </c>
      <c r="D78" s="12" t="s">
        <v>156</v>
      </c>
      <c r="E78" s="80">
        <v>0</v>
      </c>
      <c r="F78" s="80">
        <v>0</v>
      </c>
      <c r="G78" s="13">
        <f>[1]Kopsavilkums!E71</f>
        <v>38684.199999999997</v>
      </c>
      <c r="H78" s="13">
        <f>[1]Kopsavilkums!E71</f>
        <v>38684.199999999997</v>
      </c>
      <c r="I78" s="79">
        <v>0</v>
      </c>
      <c r="J78" s="98" t="s">
        <v>321</v>
      </c>
    </row>
    <row r="79" spans="1:12" s="15" customFormat="1" ht="15" customHeight="1">
      <c r="A79" s="10">
        <v>2</v>
      </c>
      <c r="B79" s="12" t="s">
        <v>157</v>
      </c>
      <c r="C79" s="10" t="s">
        <v>158</v>
      </c>
      <c r="D79" s="12" t="s">
        <v>156</v>
      </c>
      <c r="E79" s="80">
        <v>0</v>
      </c>
      <c r="F79" s="80">
        <v>0</v>
      </c>
      <c r="G79" s="13">
        <f>[1]Kopsavilkums!E72</f>
        <v>55638.57</v>
      </c>
      <c r="H79" s="13">
        <f>[1]Kopsavilkums!E72</f>
        <v>55638.57</v>
      </c>
      <c r="I79" s="79">
        <v>0</v>
      </c>
      <c r="J79" s="98" t="s">
        <v>321</v>
      </c>
    </row>
    <row r="80" spans="1:12" s="15" customFormat="1" ht="15" customHeight="1">
      <c r="A80" s="10">
        <v>3</v>
      </c>
      <c r="B80" s="12" t="s">
        <v>159</v>
      </c>
      <c r="C80" s="10" t="s">
        <v>160</v>
      </c>
      <c r="D80" s="12" t="s">
        <v>156</v>
      </c>
      <c r="E80" s="80">
        <v>0</v>
      </c>
      <c r="F80" s="80">
        <v>0</v>
      </c>
      <c r="G80" s="13">
        <f>[1]Kopsavilkums!E73</f>
        <v>130751.85</v>
      </c>
      <c r="H80" s="13">
        <f>[1]Kopsavilkums!E73</f>
        <v>130751.85</v>
      </c>
      <c r="I80" s="79">
        <v>0</v>
      </c>
      <c r="J80" s="98" t="s">
        <v>321</v>
      </c>
    </row>
    <row r="81" spans="1:10" s="15" customFormat="1" ht="15" customHeight="1">
      <c r="A81" s="10">
        <v>4</v>
      </c>
      <c r="B81" s="12" t="s">
        <v>161</v>
      </c>
      <c r="C81" s="10" t="s">
        <v>162</v>
      </c>
      <c r="D81" s="12" t="s">
        <v>156</v>
      </c>
      <c r="E81" s="80">
        <v>0</v>
      </c>
      <c r="F81" s="80">
        <v>0</v>
      </c>
      <c r="G81" s="13">
        <f>[1]Kopsavilkums!E74</f>
        <v>45031.11</v>
      </c>
      <c r="H81" s="13">
        <f>[1]Kopsavilkums!E74</f>
        <v>45031.11</v>
      </c>
      <c r="I81" s="79">
        <v>0</v>
      </c>
      <c r="J81" s="98" t="s">
        <v>321</v>
      </c>
    </row>
    <row r="82" spans="1:10" s="15" customFormat="1" ht="15" customHeight="1">
      <c r="A82" s="10">
        <v>5</v>
      </c>
      <c r="B82" s="12" t="s">
        <v>163</v>
      </c>
      <c r="C82" s="10" t="s">
        <v>164</v>
      </c>
      <c r="D82" s="12" t="s">
        <v>156</v>
      </c>
      <c r="E82" s="80">
        <v>0</v>
      </c>
      <c r="F82" s="80">
        <v>0</v>
      </c>
      <c r="G82" s="13">
        <f>[1]Kopsavilkums!E75</f>
        <v>61747.38</v>
      </c>
      <c r="H82" s="13">
        <f>[1]Kopsavilkums!E75</f>
        <v>61747.38</v>
      </c>
      <c r="I82" s="79">
        <v>0</v>
      </c>
      <c r="J82" s="98" t="s">
        <v>321</v>
      </c>
    </row>
    <row r="83" spans="1:10" s="15" customFormat="1" ht="15" customHeight="1">
      <c r="A83" s="10">
        <v>6</v>
      </c>
      <c r="B83" s="12" t="s">
        <v>288</v>
      </c>
      <c r="C83" s="10" t="s">
        <v>287</v>
      </c>
      <c r="D83" s="12" t="s">
        <v>156</v>
      </c>
      <c r="E83" s="80">
        <v>0</v>
      </c>
      <c r="F83" s="80">
        <v>0</v>
      </c>
      <c r="G83" s="13">
        <f>[1]Kopsavilkums!E76</f>
        <v>277290.90999999997</v>
      </c>
      <c r="H83" s="13">
        <f>[1]Kopsavilkums!E76</f>
        <v>277290.90999999997</v>
      </c>
      <c r="I83" s="79">
        <v>0</v>
      </c>
      <c r="J83" s="98" t="s">
        <v>321</v>
      </c>
    </row>
    <row r="84" spans="1:10" s="15" customFormat="1" ht="15" customHeight="1">
      <c r="A84" s="10">
        <v>7</v>
      </c>
      <c r="B84" s="12" t="s">
        <v>165</v>
      </c>
      <c r="C84" s="10" t="s">
        <v>166</v>
      </c>
      <c r="D84" s="12" t="s">
        <v>156</v>
      </c>
      <c r="E84" s="80">
        <v>0</v>
      </c>
      <c r="F84" s="80">
        <v>0</v>
      </c>
      <c r="G84" s="13">
        <f>[1]Kopsavilkums!E77</f>
        <v>29220.560000000001</v>
      </c>
      <c r="H84" s="13">
        <f>[1]Kopsavilkums!E77</f>
        <v>29220.560000000001</v>
      </c>
      <c r="I84" s="79">
        <v>0</v>
      </c>
      <c r="J84" s="98" t="s">
        <v>321</v>
      </c>
    </row>
    <row r="85" spans="1:10" s="15" customFormat="1" ht="15" customHeight="1">
      <c r="A85" s="10">
        <v>8</v>
      </c>
      <c r="B85" s="12" t="s">
        <v>167</v>
      </c>
      <c r="C85" s="10" t="s">
        <v>168</v>
      </c>
      <c r="D85" s="12" t="s">
        <v>156</v>
      </c>
      <c r="E85" s="80">
        <v>0</v>
      </c>
      <c r="F85" s="13">
        <f>[1]Kopsavilkums!E78</f>
        <v>173821.64</v>
      </c>
      <c r="G85" s="13">
        <f>[1]Kopsavilkums!E78</f>
        <v>173821.64</v>
      </c>
      <c r="H85" s="13">
        <f>+G85</f>
        <v>173821.64</v>
      </c>
      <c r="I85" s="79">
        <v>0</v>
      </c>
      <c r="J85" s="98" t="s">
        <v>321</v>
      </c>
    </row>
    <row r="86" spans="1:10" s="15" customFormat="1" ht="15" customHeight="1">
      <c r="A86" s="10">
        <v>9</v>
      </c>
      <c r="B86" s="12" t="s">
        <v>169</v>
      </c>
      <c r="C86" s="10" t="s">
        <v>170</v>
      </c>
      <c r="D86" s="12" t="s">
        <v>156</v>
      </c>
      <c r="E86" s="80">
        <v>0</v>
      </c>
      <c r="F86" s="13">
        <f>[1]Kopsavilkums!E79</f>
        <v>57130.65</v>
      </c>
      <c r="G86" s="13">
        <f>[1]Kopsavilkums!E79</f>
        <v>57130.65</v>
      </c>
      <c r="H86" s="13">
        <f>+G86</f>
        <v>57130.65</v>
      </c>
      <c r="I86" s="79">
        <v>0</v>
      </c>
      <c r="J86" s="98" t="s">
        <v>321</v>
      </c>
    </row>
    <row r="87" spans="1:10" s="15" customFormat="1" ht="15" customHeight="1">
      <c r="A87" s="10">
        <v>10</v>
      </c>
      <c r="B87" s="12" t="s">
        <v>171</v>
      </c>
      <c r="C87" s="10" t="s">
        <v>172</v>
      </c>
      <c r="D87" s="12" t="s">
        <v>156</v>
      </c>
      <c r="E87" s="80">
        <v>0</v>
      </c>
      <c r="F87" s="80">
        <v>0</v>
      </c>
      <c r="G87" s="13">
        <f>[1]Kopsavilkums!E80</f>
        <v>46854.53</v>
      </c>
      <c r="H87" s="13">
        <f>[1]Kopsavilkums!E80</f>
        <v>46854.53</v>
      </c>
      <c r="I87" s="79">
        <v>0</v>
      </c>
      <c r="J87" s="98" t="s">
        <v>321</v>
      </c>
    </row>
    <row r="88" spans="1:10" s="15" customFormat="1" ht="15" customHeight="1">
      <c r="A88" s="10">
        <v>11</v>
      </c>
      <c r="B88" s="12" t="s">
        <v>173</v>
      </c>
      <c r="C88" s="10" t="s">
        <v>174</v>
      </c>
      <c r="D88" s="12" t="s">
        <v>156</v>
      </c>
      <c r="E88" s="80">
        <v>0</v>
      </c>
      <c r="F88" s="80">
        <v>0</v>
      </c>
      <c r="G88" s="13">
        <f>[1]Kopsavilkums!E81</f>
        <v>239205.24</v>
      </c>
      <c r="H88" s="13">
        <f>[1]Kopsavilkums!E81</f>
        <v>239205.24</v>
      </c>
      <c r="I88" s="79">
        <v>0</v>
      </c>
      <c r="J88" s="98" t="s">
        <v>321</v>
      </c>
    </row>
    <row r="89" spans="1:10" s="15" customFormat="1" ht="15" customHeight="1">
      <c r="A89" s="10">
        <v>12</v>
      </c>
      <c r="B89" s="12" t="s">
        <v>175</v>
      </c>
      <c r="C89" s="10" t="s">
        <v>176</v>
      </c>
      <c r="D89" s="12" t="s">
        <v>156</v>
      </c>
      <c r="E89" s="80">
        <v>0</v>
      </c>
      <c r="F89" s="80">
        <v>0</v>
      </c>
      <c r="G89" s="13">
        <f>[1]Kopsavilkums!E82</f>
        <v>49877.02</v>
      </c>
      <c r="H89" s="13">
        <f>[1]Kopsavilkums!E82</f>
        <v>49877.02</v>
      </c>
      <c r="I89" s="79">
        <v>0</v>
      </c>
      <c r="J89" s="98" t="s">
        <v>321</v>
      </c>
    </row>
    <row r="90" spans="1:10" s="15" customFormat="1" ht="15" customHeight="1">
      <c r="A90" s="10">
        <v>13</v>
      </c>
      <c r="B90" s="12" t="s">
        <v>177</v>
      </c>
      <c r="C90" s="10" t="s">
        <v>178</v>
      </c>
      <c r="D90" s="12" t="s">
        <v>156</v>
      </c>
      <c r="E90" s="80">
        <v>0</v>
      </c>
      <c r="F90" s="80">
        <v>0</v>
      </c>
      <c r="G90" s="13">
        <f>[1]Kopsavilkums!E83</f>
        <v>18588.14</v>
      </c>
      <c r="H90" s="13">
        <f>[1]Kopsavilkums!E83</f>
        <v>18588.14</v>
      </c>
      <c r="I90" s="79">
        <v>0</v>
      </c>
      <c r="J90" s="98" t="s">
        <v>321</v>
      </c>
    </row>
    <row r="91" spans="1:10" s="15" customFormat="1" ht="15" customHeight="1">
      <c r="A91" s="10">
        <v>14</v>
      </c>
      <c r="B91" s="12" t="s">
        <v>179</v>
      </c>
      <c r="C91" s="10" t="s">
        <v>180</v>
      </c>
      <c r="D91" s="12" t="s">
        <v>156</v>
      </c>
      <c r="E91" s="80">
        <v>0</v>
      </c>
      <c r="F91" s="80">
        <v>0</v>
      </c>
      <c r="G91" s="13">
        <f>[1]Kopsavilkums!E84</f>
        <v>120313.68</v>
      </c>
      <c r="H91" s="13">
        <f>[1]Kopsavilkums!E84</f>
        <v>120313.68</v>
      </c>
      <c r="I91" s="79">
        <v>0</v>
      </c>
      <c r="J91" s="98" t="s">
        <v>321</v>
      </c>
    </row>
    <row r="92" spans="1:10" s="15" customFormat="1" ht="15" customHeight="1">
      <c r="A92" s="10">
        <v>15</v>
      </c>
      <c r="B92" s="12" t="s">
        <v>181</v>
      </c>
      <c r="C92" s="10" t="s">
        <v>182</v>
      </c>
      <c r="D92" s="12" t="s">
        <v>156</v>
      </c>
      <c r="E92" s="80">
        <v>0</v>
      </c>
      <c r="F92" s="80">
        <v>0</v>
      </c>
      <c r="G92" s="13">
        <f>[1]Kopsavilkums!E85</f>
        <v>65253.75</v>
      </c>
      <c r="H92" s="13">
        <f>[1]Kopsavilkums!E85</f>
        <v>65253.75</v>
      </c>
      <c r="I92" s="79">
        <v>0</v>
      </c>
      <c r="J92" s="98" t="s">
        <v>321</v>
      </c>
    </row>
    <row r="93" spans="1:10" s="15" customFormat="1" ht="15" customHeight="1">
      <c r="A93" s="10">
        <v>16</v>
      </c>
      <c r="B93" s="12" t="s">
        <v>183</v>
      </c>
      <c r="C93" s="10" t="s">
        <v>184</v>
      </c>
      <c r="D93" s="12" t="s">
        <v>156</v>
      </c>
      <c r="E93" s="80">
        <v>0</v>
      </c>
      <c r="F93" s="80">
        <v>0</v>
      </c>
      <c r="G93" s="13">
        <f>[1]Kopsavilkums!E86</f>
        <v>24330.41</v>
      </c>
      <c r="H93" s="13">
        <f>[1]Kopsavilkums!E86</f>
        <v>24330.41</v>
      </c>
      <c r="I93" s="79">
        <v>0</v>
      </c>
      <c r="J93" s="98" t="s">
        <v>321</v>
      </c>
    </row>
    <row r="94" spans="1:10" s="15" customFormat="1" ht="15" customHeight="1">
      <c r="A94" s="10">
        <v>17</v>
      </c>
      <c r="B94" s="12" t="s">
        <v>185</v>
      </c>
      <c r="C94" s="10" t="s">
        <v>186</v>
      </c>
      <c r="D94" s="12" t="s">
        <v>156</v>
      </c>
      <c r="E94" s="80">
        <v>0</v>
      </c>
      <c r="F94" s="80">
        <v>0</v>
      </c>
      <c r="G94" s="13">
        <f>[1]Kopsavilkums!E87</f>
        <v>62680.07</v>
      </c>
      <c r="H94" s="13">
        <f>[1]Kopsavilkums!E87</f>
        <v>62680.07</v>
      </c>
      <c r="I94" s="79">
        <v>0</v>
      </c>
      <c r="J94" s="98" t="s">
        <v>321</v>
      </c>
    </row>
    <row r="95" spans="1:10" s="15" customFormat="1" ht="15" customHeight="1">
      <c r="A95" s="10">
        <v>18</v>
      </c>
      <c r="B95" s="12" t="s">
        <v>312</v>
      </c>
      <c r="C95" s="10" t="s">
        <v>187</v>
      </c>
      <c r="D95" s="12" t="s">
        <v>156</v>
      </c>
      <c r="E95" s="80">
        <v>0</v>
      </c>
      <c r="F95" s="80">
        <v>0</v>
      </c>
      <c r="G95" s="13">
        <f>[1]Kopsavilkums!E88</f>
        <v>885098.79</v>
      </c>
      <c r="H95" s="13">
        <f>[1]Kopsavilkums!E88</f>
        <v>885098.79</v>
      </c>
      <c r="I95" s="79">
        <v>0</v>
      </c>
      <c r="J95" s="98" t="s">
        <v>321</v>
      </c>
    </row>
    <row r="96" spans="1:10" s="15" customFormat="1" ht="15" customHeight="1">
      <c r="A96" s="10">
        <v>19</v>
      </c>
      <c r="B96" s="12" t="s">
        <v>188</v>
      </c>
      <c r="C96" s="10" t="s">
        <v>189</v>
      </c>
      <c r="D96" s="12" t="s">
        <v>156</v>
      </c>
      <c r="E96" s="80">
        <v>0</v>
      </c>
      <c r="F96" s="80">
        <v>0</v>
      </c>
      <c r="G96" s="13">
        <f>[1]Kopsavilkums!E89</f>
        <v>432520.82</v>
      </c>
      <c r="H96" s="13">
        <f>[1]Kopsavilkums!E89</f>
        <v>432520.82</v>
      </c>
      <c r="I96" s="79">
        <v>0</v>
      </c>
      <c r="J96" s="98" t="s">
        <v>321</v>
      </c>
    </row>
    <row r="97" spans="1:11" s="15" customFormat="1" ht="15" customHeight="1">
      <c r="A97" s="10">
        <v>20</v>
      </c>
      <c r="B97" s="12" t="s">
        <v>193</v>
      </c>
      <c r="C97" s="10" t="s">
        <v>194</v>
      </c>
      <c r="D97" s="12" t="s">
        <v>195</v>
      </c>
      <c r="E97" s="80">
        <v>0</v>
      </c>
      <c r="F97" s="13">
        <f>[1]Kopsavilkums!$E$91</f>
        <v>21750.52</v>
      </c>
      <c r="G97" s="13">
        <f>[1]Kopsavilkums!E91</f>
        <v>21750.52</v>
      </c>
      <c r="H97" s="13">
        <f>[1]Kopsavilkums!E91</f>
        <v>21750.52</v>
      </c>
      <c r="I97" s="79">
        <v>0</v>
      </c>
      <c r="J97" s="98" t="s">
        <v>321</v>
      </c>
    </row>
    <row r="98" spans="1:11" s="15" customFormat="1" ht="15" customHeight="1">
      <c r="A98" s="10">
        <v>21</v>
      </c>
      <c r="B98" s="12" t="s">
        <v>196</v>
      </c>
      <c r="C98" s="10" t="s">
        <v>197</v>
      </c>
      <c r="D98" s="12" t="s">
        <v>195</v>
      </c>
      <c r="E98" s="80">
        <v>0</v>
      </c>
      <c r="F98" s="13">
        <f>[1]Kopsavilkums!$E$92</f>
        <v>15489.28</v>
      </c>
      <c r="G98" s="13">
        <f>[1]Kopsavilkums!E92</f>
        <v>15489.28</v>
      </c>
      <c r="H98" s="13">
        <f>[1]Kopsavilkums!E92</f>
        <v>15489.28</v>
      </c>
      <c r="I98" s="79">
        <v>0</v>
      </c>
      <c r="J98" s="98" t="s">
        <v>321</v>
      </c>
    </row>
    <row r="99" spans="1:11" s="15" customFormat="1" ht="15" customHeight="1">
      <c r="A99" s="10">
        <v>22</v>
      </c>
      <c r="B99" s="12" t="s">
        <v>198</v>
      </c>
      <c r="C99" s="10" t="s">
        <v>199</v>
      </c>
      <c r="D99" s="12" t="s">
        <v>195</v>
      </c>
      <c r="E99" s="80">
        <v>0</v>
      </c>
      <c r="F99" s="13">
        <f>[1]Kopsavilkums!$E$93</f>
        <v>4798.87</v>
      </c>
      <c r="G99" s="13">
        <f>[1]Kopsavilkums!E93</f>
        <v>4798.87</v>
      </c>
      <c r="H99" s="13">
        <f>[1]Kopsavilkums!E93</f>
        <v>4798.87</v>
      </c>
      <c r="I99" s="79">
        <v>0</v>
      </c>
      <c r="J99" s="98" t="s">
        <v>321</v>
      </c>
    </row>
    <row r="100" spans="1:11" s="15" customFormat="1" ht="15" customHeight="1">
      <c r="A100" s="10">
        <v>23</v>
      </c>
      <c r="B100" s="12" t="s">
        <v>200</v>
      </c>
      <c r="C100" s="10" t="s">
        <v>201</v>
      </c>
      <c r="D100" s="12" t="s">
        <v>195</v>
      </c>
      <c r="E100" s="80">
        <v>0</v>
      </c>
      <c r="F100" s="13">
        <f>[1]Kopsavilkums!$E$94</f>
        <v>9089.35</v>
      </c>
      <c r="G100" s="13">
        <f>[1]Kopsavilkums!E94</f>
        <v>9089.35</v>
      </c>
      <c r="H100" s="13">
        <f>[1]Kopsavilkums!E94</f>
        <v>9089.35</v>
      </c>
      <c r="I100" s="79">
        <v>0</v>
      </c>
      <c r="J100" s="98" t="s">
        <v>321</v>
      </c>
    </row>
    <row r="101" spans="1:11" s="15" customFormat="1" ht="15" customHeight="1">
      <c r="A101" s="10">
        <v>24</v>
      </c>
      <c r="B101" s="41" t="s">
        <v>202</v>
      </c>
      <c r="C101" s="42" t="s">
        <v>203</v>
      </c>
      <c r="D101" s="41" t="s">
        <v>195</v>
      </c>
      <c r="E101" s="80">
        <v>0</v>
      </c>
      <c r="F101" s="13">
        <f>[1]Kopsavilkums!$E$95</f>
        <v>7718.19</v>
      </c>
      <c r="G101" s="13">
        <f>[1]Kopsavilkums!E95</f>
        <v>7718.19</v>
      </c>
      <c r="H101" s="13">
        <f>[1]Kopsavilkums!E95</f>
        <v>7718.19</v>
      </c>
      <c r="I101" s="79">
        <v>0</v>
      </c>
      <c r="J101" s="98" t="s">
        <v>321</v>
      </c>
    </row>
    <row r="102" spans="1:11" s="15" customFormat="1" ht="15" customHeight="1">
      <c r="A102" s="10">
        <v>25</v>
      </c>
      <c r="B102" s="12" t="s">
        <v>204</v>
      </c>
      <c r="C102" s="43" t="s">
        <v>205</v>
      </c>
      <c r="D102" s="12" t="s">
        <v>206</v>
      </c>
      <c r="E102" s="80">
        <v>0</v>
      </c>
      <c r="F102" s="13">
        <f>[1]Kopsavilkums!$E$96</f>
        <v>27445.27</v>
      </c>
      <c r="G102" s="13">
        <f>[1]Kopsavilkums!E96</f>
        <v>27445.27</v>
      </c>
      <c r="H102" s="13">
        <f>[1]Kopsavilkums!E96</f>
        <v>27445.27</v>
      </c>
      <c r="I102" s="79">
        <v>0</v>
      </c>
      <c r="J102" s="98" t="s">
        <v>321</v>
      </c>
    </row>
    <row r="103" spans="1:11" s="15" customFormat="1" ht="15" customHeight="1">
      <c r="A103" s="23"/>
      <c r="B103" s="24" t="s">
        <v>207</v>
      </c>
      <c r="C103" s="25"/>
      <c r="D103" s="24"/>
      <c r="E103" s="29">
        <f>SUM(E104:E107)</f>
        <v>0</v>
      </c>
      <c r="F103" s="29">
        <f>SUM(F104:F107)</f>
        <v>0</v>
      </c>
      <c r="G103" s="29">
        <f>SUM(G104:G107)</f>
        <v>0</v>
      </c>
      <c r="H103" s="29">
        <f>SUM(H104:H107)</f>
        <v>650899.54</v>
      </c>
      <c r="I103" s="29">
        <f>SUM(I104:I107)</f>
        <v>0</v>
      </c>
      <c r="J103" s="29"/>
    </row>
    <row r="104" spans="1:11" ht="15" customHeight="1">
      <c r="A104" s="10">
        <v>1</v>
      </c>
      <c r="B104" s="12" t="s">
        <v>208</v>
      </c>
      <c r="C104" s="10" t="s">
        <v>209</v>
      </c>
      <c r="D104" s="12" t="s">
        <v>210</v>
      </c>
      <c r="E104" s="80">
        <v>0</v>
      </c>
      <c r="F104" s="80">
        <v>0</v>
      </c>
      <c r="G104" s="80">
        <v>0</v>
      </c>
      <c r="H104" s="13">
        <f>[1]Kopsavilkums!E98</f>
        <v>67826.02</v>
      </c>
      <c r="I104" s="79">
        <v>0</v>
      </c>
      <c r="J104" s="98" t="s">
        <v>321</v>
      </c>
      <c r="K104" s="15"/>
    </row>
    <row r="105" spans="1:11" s="15" customFormat="1" ht="15" customHeight="1">
      <c r="A105" s="10">
        <v>3</v>
      </c>
      <c r="B105" s="12" t="s">
        <v>211</v>
      </c>
      <c r="C105" s="10" t="s">
        <v>212</v>
      </c>
      <c r="D105" s="12" t="s">
        <v>213</v>
      </c>
      <c r="E105" s="80">
        <v>0</v>
      </c>
      <c r="F105" s="80">
        <v>0</v>
      </c>
      <c r="G105" s="80">
        <v>0</v>
      </c>
      <c r="H105" s="13">
        <f>[1]Kopsavilkums!E100</f>
        <v>373942.48</v>
      </c>
      <c r="I105" s="79">
        <v>0</v>
      </c>
      <c r="J105" s="98" t="s">
        <v>321</v>
      </c>
    </row>
    <row r="106" spans="1:11" s="15" customFormat="1" ht="15" customHeight="1">
      <c r="A106" s="10">
        <v>4</v>
      </c>
      <c r="B106" s="12" t="s">
        <v>214</v>
      </c>
      <c r="C106" s="10" t="s">
        <v>215</v>
      </c>
      <c r="D106" s="12" t="s">
        <v>216</v>
      </c>
      <c r="E106" s="80">
        <v>0</v>
      </c>
      <c r="F106" s="80">
        <v>0</v>
      </c>
      <c r="G106" s="80">
        <v>0</v>
      </c>
      <c r="H106" s="13">
        <f>[1]Kopsavilkums!E101</f>
        <v>166414.76999999999</v>
      </c>
      <c r="I106" s="79">
        <v>0</v>
      </c>
      <c r="J106" s="98" t="s">
        <v>321</v>
      </c>
    </row>
    <row r="107" spans="1:11" s="15" customFormat="1" ht="15" customHeight="1">
      <c r="A107" s="10">
        <v>5</v>
      </c>
      <c r="B107" s="12" t="s">
        <v>217</v>
      </c>
      <c r="C107" s="10" t="s">
        <v>218</v>
      </c>
      <c r="D107" s="12" t="s">
        <v>219</v>
      </c>
      <c r="E107" s="80">
        <v>0</v>
      </c>
      <c r="F107" s="80">
        <v>0</v>
      </c>
      <c r="G107" s="80">
        <v>0</v>
      </c>
      <c r="H107" s="13">
        <f>[1]Kopsavilkums!E102</f>
        <v>42716.27</v>
      </c>
      <c r="I107" s="79">
        <v>0</v>
      </c>
      <c r="J107" s="98" t="s">
        <v>321</v>
      </c>
    </row>
    <row r="108" spans="1:11" s="15" customFormat="1" ht="15" customHeight="1">
      <c r="A108" s="16" t="s">
        <v>220</v>
      </c>
      <c r="B108" s="17" t="s">
        <v>221</v>
      </c>
      <c r="C108" s="44"/>
      <c r="D108" s="17"/>
      <c r="E108" s="21">
        <f>SUM(E109:E111)</f>
        <v>0</v>
      </c>
      <c r="F108" s="21">
        <f>SUM(F109:F111)</f>
        <v>0</v>
      </c>
      <c r="G108" s="21">
        <f>SUM(G109:G111)</f>
        <v>0</v>
      </c>
      <c r="H108" s="21">
        <f>SUM(H109:H111)</f>
        <v>282203.48</v>
      </c>
      <c r="I108" s="21">
        <f>SUM(I109:I111)</f>
        <v>0</v>
      </c>
      <c r="J108" s="21"/>
    </row>
    <row r="109" spans="1:11" ht="15" customHeight="1">
      <c r="A109" s="10">
        <v>1</v>
      </c>
      <c r="B109" s="12" t="s">
        <v>222</v>
      </c>
      <c r="C109" s="10" t="s">
        <v>223</v>
      </c>
      <c r="D109" s="12" t="s">
        <v>224</v>
      </c>
      <c r="E109" s="80">
        <v>0</v>
      </c>
      <c r="F109" s="80">
        <v>0</v>
      </c>
      <c r="G109" s="80">
        <v>0</v>
      </c>
      <c r="H109" s="13">
        <f>[1]Kopsavilkums!E104</f>
        <v>12427.26</v>
      </c>
      <c r="I109" s="79">
        <v>0</v>
      </c>
      <c r="J109" s="98" t="s">
        <v>321</v>
      </c>
      <c r="K109" s="15"/>
    </row>
    <row r="110" spans="1:11" s="15" customFormat="1" ht="15" customHeight="1">
      <c r="A110" s="10">
        <v>2</v>
      </c>
      <c r="B110" s="12" t="s">
        <v>225</v>
      </c>
      <c r="C110" s="10" t="s">
        <v>226</v>
      </c>
      <c r="D110" s="12" t="s">
        <v>224</v>
      </c>
      <c r="E110" s="80">
        <v>0</v>
      </c>
      <c r="F110" s="80">
        <v>0</v>
      </c>
      <c r="G110" s="80">
        <v>0</v>
      </c>
      <c r="H110" s="13">
        <f>[1]Kopsavilkums!E105</f>
        <v>21774.23</v>
      </c>
      <c r="I110" s="79">
        <v>0</v>
      </c>
      <c r="J110" s="98" t="s">
        <v>321</v>
      </c>
    </row>
    <row r="111" spans="1:11" s="15" customFormat="1" ht="15" customHeight="1">
      <c r="A111" s="10">
        <v>3</v>
      </c>
      <c r="B111" s="12" t="s">
        <v>227</v>
      </c>
      <c r="C111" s="10" t="s">
        <v>228</v>
      </c>
      <c r="D111" s="12" t="s">
        <v>229</v>
      </c>
      <c r="E111" s="80">
        <v>0</v>
      </c>
      <c r="F111" s="80">
        <v>0</v>
      </c>
      <c r="G111" s="80">
        <v>0</v>
      </c>
      <c r="H111" s="13">
        <f>[1]Kopsavilkums!E106</f>
        <v>248001.99</v>
      </c>
      <c r="I111" s="79">
        <v>0</v>
      </c>
      <c r="J111" s="98" t="s">
        <v>321</v>
      </c>
    </row>
    <row r="112" spans="1:11" s="15" customFormat="1" ht="15" customHeight="1">
      <c r="A112" s="16" t="s">
        <v>230</v>
      </c>
      <c r="B112" s="17" t="s">
        <v>231</v>
      </c>
      <c r="C112" s="44"/>
      <c r="D112" s="17"/>
      <c r="E112" s="21">
        <f>E113</f>
        <v>0</v>
      </c>
      <c r="F112" s="21">
        <f>F113</f>
        <v>0</v>
      </c>
      <c r="G112" s="21">
        <f>G113</f>
        <v>0</v>
      </c>
      <c r="H112" s="21">
        <f>H113</f>
        <v>562411.14600000007</v>
      </c>
      <c r="I112" s="88">
        <f>I113</f>
        <v>0</v>
      </c>
      <c r="J112" s="88"/>
    </row>
    <row r="113" spans="1:11" ht="15" customHeight="1">
      <c r="A113" s="10">
        <v>1</v>
      </c>
      <c r="B113" s="12" t="s">
        <v>232</v>
      </c>
      <c r="C113" s="10" t="s">
        <v>233</v>
      </c>
      <c r="D113" s="12" t="s">
        <v>231</v>
      </c>
      <c r="E113" s="80">
        <v>0</v>
      </c>
      <c r="F113" s="13">
        <v>0</v>
      </c>
      <c r="G113" s="13">
        <v>0</v>
      </c>
      <c r="H113" s="13">
        <f>+'[3]1_preciz_13052016'!$C$22</f>
        <v>562411.14600000007</v>
      </c>
      <c r="I113" s="79">
        <v>0</v>
      </c>
      <c r="J113" s="98" t="s">
        <v>321</v>
      </c>
      <c r="K113" s="15"/>
    </row>
    <row r="114" spans="1:11" s="15" customFormat="1" ht="15" customHeight="1">
      <c r="A114" s="16" t="s">
        <v>234</v>
      </c>
      <c r="B114" s="17" t="s">
        <v>235</v>
      </c>
      <c r="C114" s="44"/>
      <c r="D114" s="17"/>
      <c r="E114" s="21">
        <f>E115</f>
        <v>0</v>
      </c>
      <c r="F114" s="21">
        <f>F115</f>
        <v>0</v>
      </c>
      <c r="G114" s="21">
        <f>G115</f>
        <v>0</v>
      </c>
      <c r="H114" s="21">
        <f>H115</f>
        <v>72176.42</v>
      </c>
      <c r="I114" s="88">
        <f>I115</f>
        <v>0</v>
      </c>
      <c r="J114" s="88"/>
    </row>
    <row r="115" spans="1:11" ht="15" customHeight="1">
      <c r="A115" s="10">
        <v>1</v>
      </c>
      <c r="B115" s="12" t="s">
        <v>236</v>
      </c>
      <c r="C115" s="10" t="s">
        <v>237</v>
      </c>
      <c r="D115" s="12" t="s">
        <v>235</v>
      </c>
      <c r="E115" s="80">
        <v>0</v>
      </c>
      <c r="F115" s="13">
        <v>0</v>
      </c>
      <c r="G115" s="13">
        <v>0</v>
      </c>
      <c r="H115" s="13">
        <f>[1]Kopsavilkums!E110</f>
        <v>72176.42</v>
      </c>
      <c r="I115" s="79">
        <v>0</v>
      </c>
      <c r="J115" s="98" t="s">
        <v>321</v>
      </c>
      <c r="K115" s="15"/>
    </row>
    <row r="116" spans="1:11" s="15" customFormat="1" ht="15" customHeight="1">
      <c r="A116" s="60" t="s">
        <v>254</v>
      </c>
      <c r="B116" s="61" t="s">
        <v>249</v>
      </c>
      <c r="C116" s="60"/>
      <c r="D116" s="61"/>
      <c r="E116" s="62">
        <f>SUM(SUM(E117:E120))</f>
        <v>0</v>
      </c>
      <c r="F116" s="62">
        <f>SUM(SUM(F117:F120))</f>
        <v>113047.79000000001</v>
      </c>
      <c r="G116" s="62">
        <f>SUM(SUM(G117:G120))</f>
        <v>113047.79000000001</v>
      </c>
      <c r="H116" s="62">
        <f>SUM(SUM(H117:H120))</f>
        <v>113047.79000000001</v>
      </c>
      <c r="I116" s="62">
        <f>SUM(SUM(I117:I120))</f>
        <v>16121.27</v>
      </c>
      <c r="J116" s="62"/>
    </row>
    <row r="117" spans="1:11" s="15" customFormat="1" ht="15" customHeight="1">
      <c r="A117" s="59">
        <v>1</v>
      </c>
      <c r="B117" s="12" t="s">
        <v>25</v>
      </c>
      <c r="C117" s="19" t="s">
        <v>26</v>
      </c>
      <c r="D117" s="12" t="s">
        <v>250</v>
      </c>
      <c r="E117" s="80">
        <v>0</v>
      </c>
      <c r="F117" s="80">
        <v>29327.79</v>
      </c>
      <c r="G117" s="80">
        <f t="shared" ref="G117:H119" si="6">+F117</f>
        <v>29327.79</v>
      </c>
      <c r="H117" s="80">
        <f t="shared" si="6"/>
        <v>29327.79</v>
      </c>
      <c r="I117" s="80">
        <v>0</v>
      </c>
      <c r="J117" s="98" t="s">
        <v>321</v>
      </c>
    </row>
    <row r="118" spans="1:11" s="15" customFormat="1" ht="15" customHeight="1">
      <c r="A118" s="59">
        <v>2</v>
      </c>
      <c r="B118" s="12" t="s">
        <v>41</v>
      </c>
      <c r="C118" s="10" t="s">
        <v>42</v>
      </c>
      <c r="D118" s="12" t="s">
        <v>250</v>
      </c>
      <c r="E118" s="80">
        <v>0</v>
      </c>
      <c r="F118" s="80">
        <v>27365.26</v>
      </c>
      <c r="G118" s="80">
        <f t="shared" si="6"/>
        <v>27365.26</v>
      </c>
      <c r="H118" s="80">
        <f t="shared" si="6"/>
        <v>27365.26</v>
      </c>
      <c r="I118" s="80">
        <v>0</v>
      </c>
      <c r="J118" s="98" t="s">
        <v>321</v>
      </c>
    </row>
    <row r="119" spans="1:11" s="15" customFormat="1" ht="15" customHeight="1">
      <c r="A119" s="59">
        <v>3</v>
      </c>
      <c r="B119" s="12" t="s">
        <v>49</v>
      </c>
      <c r="C119" s="10" t="s">
        <v>50</v>
      </c>
      <c r="D119" s="12" t="s">
        <v>250</v>
      </c>
      <c r="E119" s="80">
        <v>0</v>
      </c>
      <c r="F119" s="80">
        <v>36839.42</v>
      </c>
      <c r="G119" s="80">
        <f t="shared" si="6"/>
        <v>36839.42</v>
      </c>
      <c r="H119" s="80">
        <f t="shared" si="6"/>
        <v>36839.42</v>
      </c>
      <c r="I119" s="80">
        <v>0</v>
      </c>
      <c r="J119" s="98" t="s">
        <v>321</v>
      </c>
    </row>
    <row r="120" spans="1:11" s="15" customFormat="1" ht="15" customHeight="1">
      <c r="A120" s="19">
        <v>4</v>
      </c>
      <c r="B120" s="20" t="s">
        <v>293</v>
      </c>
      <c r="C120" s="19" t="s">
        <v>251</v>
      </c>
      <c r="D120" s="20" t="s">
        <v>250</v>
      </c>
      <c r="E120" s="80">
        <v>0</v>
      </c>
      <c r="F120" s="81">
        <v>19515.32</v>
      </c>
      <c r="G120" s="81">
        <v>19515.32</v>
      </c>
      <c r="H120" s="81">
        <f>+G120</f>
        <v>19515.32</v>
      </c>
      <c r="I120" s="82">
        <v>16121.27</v>
      </c>
      <c r="J120" s="98" t="s">
        <v>321</v>
      </c>
    </row>
    <row r="121" spans="1:11" s="15" customFormat="1" ht="15" customHeight="1">
      <c r="A121" s="60" t="s">
        <v>238</v>
      </c>
      <c r="B121" s="61" t="s">
        <v>302</v>
      </c>
      <c r="C121" s="60"/>
      <c r="D121" s="61"/>
      <c r="E121" s="62">
        <f>+E122</f>
        <v>0</v>
      </c>
      <c r="F121" s="62">
        <f>+F122</f>
        <v>0</v>
      </c>
      <c r="G121" s="62">
        <f>+G122</f>
        <v>177788.83</v>
      </c>
      <c r="H121" s="62">
        <f>+H122</f>
        <v>177788.83</v>
      </c>
      <c r="I121" s="62">
        <f>+I122</f>
        <v>0</v>
      </c>
      <c r="J121" s="62"/>
    </row>
    <row r="122" spans="1:11" s="15" customFormat="1" ht="15" customHeight="1">
      <c r="A122" s="95">
        <v>1</v>
      </c>
      <c r="B122" s="96" t="s">
        <v>301</v>
      </c>
      <c r="C122" s="10" t="s">
        <v>304</v>
      </c>
      <c r="D122" s="96" t="str">
        <f>+B121</f>
        <v>Latvijas Republikas Prokuratūra</v>
      </c>
      <c r="E122" s="80">
        <v>0</v>
      </c>
      <c r="F122" s="13">
        <v>0</v>
      </c>
      <c r="G122" s="97">
        <v>177788.83</v>
      </c>
      <c r="H122" s="97">
        <f>+G122</f>
        <v>177788.83</v>
      </c>
      <c r="I122" s="80">
        <v>0</v>
      </c>
      <c r="J122" s="98" t="s">
        <v>322</v>
      </c>
    </row>
    <row r="123" spans="1:11" s="15" customFormat="1" ht="31.5" customHeight="1">
      <c r="A123" s="106" t="s">
        <v>327</v>
      </c>
      <c r="B123" s="107"/>
      <c r="C123" s="107"/>
      <c r="D123" s="108"/>
      <c r="E123" s="89">
        <f>SUM(E4,E6,E8,E28,E34,E108,E112,E114,E116,E121)</f>
        <v>0</v>
      </c>
      <c r="F123" s="89">
        <f>SUM(F4,F6,F8,F28,F34,F108,F112,F114,F116,F121)</f>
        <v>2152902.83</v>
      </c>
      <c r="G123" s="89">
        <f>SUM(G4,G6,G8,G28,G34,G108,G112,G114,G116,G121)</f>
        <v>5148633.1499999994</v>
      </c>
      <c r="H123" s="89">
        <f>SUM(H4,H6,H8,H28,H34,H108,H112,H114,H116,H121)</f>
        <v>8828216.095999999</v>
      </c>
      <c r="I123" s="89">
        <f>SUM(I4,I6,I8,I28,I34,I108,I112,I114,I116,I121)</f>
        <v>346343.54119999998</v>
      </c>
      <c r="J123" s="89"/>
    </row>
    <row r="124" spans="1:11" ht="15" customHeight="1">
      <c r="A124" s="50"/>
      <c r="B124" s="51"/>
      <c r="C124" s="52"/>
      <c r="D124" s="53"/>
      <c r="E124" s="54"/>
      <c r="F124" s="54"/>
      <c r="G124" s="54"/>
      <c r="H124" s="54"/>
      <c r="I124" s="54"/>
      <c r="J124" s="54"/>
    </row>
    <row r="125" spans="1:11" s="53" customFormat="1" ht="18">
      <c r="A125" s="76">
        <v>1</v>
      </c>
      <c r="B125" s="51" t="s">
        <v>257</v>
      </c>
      <c r="C125" s="2"/>
      <c r="D125" s="1"/>
      <c r="E125" s="1"/>
      <c r="F125" s="1"/>
      <c r="G125" s="1"/>
      <c r="H125" s="1"/>
      <c r="I125" s="1"/>
      <c r="J125" s="1"/>
    </row>
    <row r="126" spans="1:11" ht="18">
      <c r="A126" s="76">
        <v>2</v>
      </c>
      <c r="B126" s="51" t="s">
        <v>330</v>
      </c>
    </row>
    <row r="127" spans="1:11">
      <c r="A127" s="57"/>
      <c r="F127" s="93"/>
      <c r="G127" s="93"/>
      <c r="H127" s="93"/>
      <c r="I127" s="93"/>
      <c r="J127" s="93"/>
    </row>
    <row r="128" spans="1:11">
      <c r="E128" s="77">
        <f>+E4+E6+E8+E28+E34+E108+E112+E114+E116+E121</f>
        <v>0</v>
      </c>
      <c r="F128" s="77">
        <f>+F4+F6+F8+F28+F34+F108+F112+F114+F116+F121</f>
        <v>2152902.83</v>
      </c>
      <c r="G128" s="77">
        <f>+G4+G6+G8+G28+G34+G108+G112+G114+G116+G121</f>
        <v>5148633.1499999994</v>
      </c>
      <c r="H128" s="77">
        <f>+H4+H6+H8+H28+H34+H108+H112+H114+H116+H121</f>
        <v>8828216.095999999</v>
      </c>
      <c r="I128" s="77">
        <f>+I4+I6+I8+I28+I34+I109+I113+I116+I117+I122</f>
        <v>346343.54119999998</v>
      </c>
      <c r="J128" s="77"/>
    </row>
    <row r="129" spans="5:11">
      <c r="E129" s="77">
        <f>+E128-E123</f>
        <v>0</v>
      </c>
      <c r="F129" s="77">
        <f>+F128-F123</f>
        <v>0</v>
      </c>
      <c r="G129" s="77">
        <f>+G128-G123</f>
        <v>0</v>
      </c>
      <c r="H129" s="77">
        <f>+H128-H123</f>
        <v>0</v>
      </c>
      <c r="I129" s="77">
        <f>+I128-I123</f>
        <v>0</v>
      </c>
      <c r="J129" s="77"/>
    </row>
    <row r="130" spans="5:11">
      <c r="E130" s="77"/>
      <c r="F130" s="77"/>
      <c r="G130" s="77"/>
      <c r="H130" s="77"/>
      <c r="I130" s="77"/>
      <c r="J130" s="77"/>
    </row>
    <row r="131" spans="5:11">
      <c r="K131" s="49"/>
    </row>
  </sheetData>
  <autoFilter ref="A3:N123"/>
  <mergeCells count="9">
    <mergeCell ref="J2:J3"/>
    <mergeCell ref="I13:I14"/>
    <mergeCell ref="A123:D123"/>
    <mergeCell ref="A2:A3"/>
    <mergeCell ref="B2:B3"/>
    <mergeCell ref="C2:C3"/>
    <mergeCell ref="D2:D3"/>
    <mergeCell ref="E2:G2"/>
    <mergeCell ref="I2:I3"/>
  </mergeCells>
  <printOptions horizontalCentered="1"/>
  <pageMargins left="0" right="0.33" top="0.39370078740157483" bottom="0.35433070866141736" header="0.31496062992125984" footer="0.15748031496062992"/>
  <pageSetup paperSize="9" scale="54" orientation="landscape" r:id="rId1"/>
  <headerFooter>
    <oddHeader>&amp;R4.pielikums</oddHeader>
    <oddFooter xml:space="preserve">&amp;C&amp;"Times New Roman,Regular"&amp;9FMInfp4_240316_nomas_maksas; Informatīvā ziņojuma „Par problēmām valsts institūciju lietošanā un apsaimniekošanā nodoto nekustamo īpašumu pārvaldīšanas jomā” 4.pielikums
</oddFooter>
  </headerFooter>
  <rowBreaks count="2" manualBreakCount="2">
    <brk id="54" max="9" man="1"/>
    <brk id="102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Q35"/>
  <sheetViews>
    <sheetView tabSelected="1" view="pageLayout" topLeftCell="B1" zoomScaleNormal="80" zoomScaleSheetLayoutView="100" workbookViewId="0">
      <selection activeCell="B35" sqref="B35"/>
    </sheetView>
  </sheetViews>
  <sheetFormatPr defaultRowHeight="15"/>
  <cols>
    <col min="1" max="1" width="7.7109375" style="1" customWidth="1"/>
    <col min="2" max="2" width="62.7109375" style="1" customWidth="1"/>
    <col min="3" max="3" width="16.28515625" style="2" customWidth="1"/>
    <col min="4" max="4" width="27.85546875" style="1" customWidth="1"/>
    <col min="5" max="7" width="16.140625" style="1" customWidth="1"/>
    <col min="8" max="10" width="15.28515625" style="1" customWidth="1"/>
    <col min="11" max="11" width="15" style="1" bestFit="1" customWidth="1"/>
    <col min="12" max="12" width="10" style="1" hidden="1" customWidth="1"/>
    <col min="13" max="13" width="4.5703125" style="1" hidden="1" customWidth="1"/>
    <col min="14" max="14" width="10.7109375" style="1" bestFit="1" customWidth="1"/>
    <col min="15" max="15" width="10" style="1" bestFit="1" customWidth="1"/>
    <col min="16" max="16" width="11.42578125" style="1" bestFit="1" customWidth="1"/>
    <col min="17" max="17" width="10.7109375" style="1" customWidth="1"/>
    <col min="18" max="16384" width="9.140625" style="1"/>
  </cols>
  <sheetData>
    <row r="1" spans="1:17">
      <c r="J1" s="3"/>
      <c r="K1" s="75" t="s">
        <v>284</v>
      </c>
    </row>
    <row r="2" spans="1:17" s="4" customFormat="1" ht="57" customHeight="1">
      <c r="A2" s="102" t="s">
        <v>0</v>
      </c>
      <c r="B2" s="102" t="s">
        <v>1</v>
      </c>
      <c r="C2" s="102" t="s">
        <v>2</v>
      </c>
      <c r="D2" s="102" t="s">
        <v>3</v>
      </c>
      <c r="E2" s="109" t="s">
        <v>4</v>
      </c>
      <c r="F2" s="110"/>
      <c r="G2" s="110"/>
      <c r="H2" s="63"/>
      <c r="I2" s="102" t="s">
        <v>328</v>
      </c>
      <c r="J2" s="102" t="s">
        <v>258</v>
      </c>
      <c r="K2" s="102" t="s">
        <v>329</v>
      </c>
    </row>
    <row r="3" spans="1:17" s="4" customFormat="1" ht="25.5" customHeight="1">
      <c r="A3" s="103"/>
      <c r="B3" s="103"/>
      <c r="C3" s="103"/>
      <c r="D3" s="103"/>
      <c r="E3" s="90" t="s">
        <v>262</v>
      </c>
      <c r="F3" s="90" t="s">
        <v>253</v>
      </c>
      <c r="G3" s="64" t="s">
        <v>295</v>
      </c>
      <c r="H3" s="64" t="s">
        <v>325</v>
      </c>
      <c r="I3" s="103"/>
      <c r="J3" s="103"/>
      <c r="K3" s="103"/>
    </row>
    <row r="4" spans="1:17" ht="48" customHeight="1">
      <c r="A4" s="45" t="s">
        <v>303</v>
      </c>
      <c r="B4" s="99" t="s">
        <v>326</v>
      </c>
      <c r="C4" s="47"/>
      <c r="D4" s="46"/>
      <c r="E4" s="48">
        <f>SUM(E5,E16,E21)</f>
        <v>1105656.78</v>
      </c>
      <c r="F4" s="48">
        <f t="shared" ref="F4:K4" si="0">SUM(F5,F16,F21)</f>
        <v>1105656.78</v>
      </c>
      <c r="G4" s="48">
        <f t="shared" si="0"/>
        <v>1105656.78</v>
      </c>
      <c r="H4" s="48">
        <f t="shared" si="0"/>
        <v>1105656.78</v>
      </c>
      <c r="I4" s="48">
        <f t="shared" si="0"/>
        <v>213334.01999999996</v>
      </c>
      <c r="J4" s="48">
        <f t="shared" si="0"/>
        <v>447396.91000000003</v>
      </c>
      <c r="K4" s="48">
        <f t="shared" si="0"/>
        <v>871593.89000000013</v>
      </c>
      <c r="L4" s="49">
        <f t="shared" ref="L4:L25" si="1">+E4+I4-J4</f>
        <v>871593.89</v>
      </c>
      <c r="M4" s="49">
        <f t="shared" ref="M4:M25" si="2">+L4-K4</f>
        <v>0</v>
      </c>
      <c r="N4" s="49">
        <f t="shared" ref="N4:N25" si="3">+E4+I4-J4</f>
        <v>871593.89</v>
      </c>
      <c r="O4" s="49">
        <f t="shared" ref="O4:O25" si="4">+N4-K4</f>
        <v>0</v>
      </c>
      <c r="P4" s="49"/>
      <c r="Q4" s="49"/>
    </row>
    <row r="5" spans="1:17" ht="15" customHeight="1">
      <c r="A5" s="16"/>
      <c r="B5" s="17" t="s">
        <v>239</v>
      </c>
      <c r="C5" s="44"/>
      <c r="D5" s="17"/>
      <c r="E5" s="18">
        <f>SUM(E6:E15)</f>
        <v>582389.2300000001</v>
      </c>
      <c r="F5" s="18">
        <f t="shared" ref="F5:K5" si="5">SUM(F6:F15)</f>
        <v>582389.2300000001</v>
      </c>
      <c r="G5" s="18">
        <f t="shared" si="5"/>
        <v>582389.2300000001</v>
      </c>
      <c r="H5" s="18">
        <f t="shared" si="5"/>
        <v>582389.2300000001</v>
      </c>
      <c r="I5" s="18">
        <f t="shared" si="5"/>
        <v>108009.38999999998</v>
      </c>
      <c r="J5" s="18">
        <f t="shared" si="5"/>
        <v>239690.93000000002</v>
      </c>
      <c r="K5" s="18">
        <f t="shared" si="5"/>
        <v>450707.69</v>
      </c>
      <c r="L5" s="49">
        <f t="shared" si="1"/>
        <v>450707.69000000006</v>
      </c>
      <c r="M5" s="49">
        <f t="shared" si="2"/>
        <v>0</v>
      </c>
      <c r="N5" s="49">
        <f t="shared" si="3"/>
        <v>450707.69000000006</v>
      </c>
      <c r="O5" s="49">
        <f t="shared" si="4"/>
        <v>0</v>
      </c>
      <c r="P5" s="49"/>
      <c r="Q5" s="49"/>
    </row>
    <row r="6" spans="1:17" s="15" customFormat="1" ht="15" customHeight="1">
      <c r="A6" s="10">
        <v>1</v>
      </c>
      <c r="B6" s="12" t="s">
        <v>276</v>
      </c>
      <c r="C6" s="10" t="s">
        <v>241</v>
      </c>
      <c r="D6" s="12" t="s">
        <v>22</v>
      </c>
      <c r="E6" s="14">
        <v>174706.09</v>
      </c>
      <c r="F6" s="14">
        <f t="shared" ref="F6:H15" si="6">+E6</f>
        <v>174706.09</v>
      </c>
      <c r="G6" s="14">
        <f t="shared" si="6"/>
        <v>174706.09</v>
      </c>
      <c r="H6" s="14">
        <f t="shared" si="6"/>
        <v>174706.09</v>
      </c>
      <c r="I6" s="14">
        <v>26274.06</v>
      </c>
      <c r="J6" s="14">
        <v>73412.100000000006</v>
      </c>
      <c r="K6" s="14">
        <f t="shared" ref="K6:K15" si="7">+G6+I6-J6</f>
        <v>127568.04999999999</v>
      </c>
      <c r="L6" s="49">
        <f t="shared" si="1"/>
        <v>127568.04999999999</v>
      </c>
      <c r="M6" s="49">
        <f t="shared" si="2"/>
        <v>0</v>
      </c>
      <c r="N6" s="49">
        <f t="shared" si="3"/>
        <v>127568.04999999999</v>
      </c>
      <c r="O6" s="49">
        <f t="shared" si="4"/>
        <v>0</v>
      </c>
      <c r="P6" s="49"/>
      <c r="Q6" s="49"/>
    </row>
    <row r="7" spans="1:17" s="15" customFormat="1" ht="15" customHeight="1">
      <c r="A7" s="10">
        <v>2</v>
      </c>
      <c r="B7" s="12" t="s">
        <v>278</v>
      </c>
      <c r="C7" s="10" t="s">
        <v>241</v>
      </c>
      <c r="D7" s="12" t="s">
        <v>22</v>
      </c>
      <c r="E7" s="14">
        <v>2007.39</v>
      </c>
      <c r="F7" s="14">
        <f t="shared" si="6"/>
        <v>2007.39</v>
      </c>
      <c r="G7" s="14">
        <f t="shared" si="6"/>
        <v>2007.39</v>
      </c>
      <c r="H7" s="14">
        <f t="shared" si="6"/>
        <v>2007.39</v>
      </c>
      <c r="I7" s="14">
        <v>0</v>
      </c>
      <c r="J7" s="14">
        <v>0</v>
      </c>
      <c r="K7" s="14">
        <f t="shared" si="7"/>
        <v>2007.39</v>
      </c>
      <c r="L7" s="49">
        <f t="shared" si="1"/>
        <v>2007.39</v>
      </c>
      <c r="M7" s="49">
        <f t="shared" si="2"/>
        <v>0</v>
      </c>
      <c r="N7" s="49">
        <f t="shared" si="3"/>
        <v>2007.39</v>
      </c>
      <c r="O7" s="49">
        <f t="shared" si="4"/>
        <v>0</v>
      </c>
      <c r="P7" s="49"/>
      <c r="Q7" s="49"/>
    </row>
    <row r="8" spans="1:17" s="15" customFormat="1" ht="15" customHeight="1">
      <c r="A8" s="10">
        <v>3</v>
      </c>
      <c r="B8" s="12" t="s">
        <v>298</v>
      </c>
      <c r="C8" s="10" t="s">
        <v>243</v>
      </c>
      <c r="D8" s="12" t="s">
        <v>22</v>
      </c>
      <c r="E8" s="14">
        <v>92134.92</v>
      </c>
      <c r="F8" s="14">
        <f t="shared" si="6"/>
        <v>92134.92</v>
      </c>
      <c r="G8" s="14">
        <f t="shared" si="6"/>
        <v>92134.92</v>
      </c>
      <c r="H8" s="14">
        <f t="shared" si="6"/>
        <v>92134.92</v>
      </c>
      <c r="I8" s="14">
        <v>21381.97</v>
      </c>
      <c r="J8" s="14">
        <v>53669.11</v>
      </c>
      <c r="K8" s="14">
        <f t="shared" si="7"/>
        <v>59847.78</v>
      </c>
      <c r="L8" s="49">
        <f t="shared" si="1"/>
        <v>59847.78</v>
      </c>
      <c r="M8" s="49">
        <f t="shared" si="2"/>
        <v>0</v>
      </c>
      <c r="N8" s="49">
        <f t="shared" si="3"/>
        <v>59847.78</v>
      </c>
      <c r="O8" s="49">
        <f t="shared" si="4"/>
        <v>0</v>
      </c>
      <c r="P8" s="49"/>
      <c r="Q8" s="49"/>
    </row>
    <row r="9" spans="1:17" s="15" customFormat="1" ht="15" customHeight="1">
      <c r="A9" s="10">
        <v>4</v>
      </c>
      <c r="B9" s="12" t="s">
        <v>282</v>
      </c>
      <c r="C9" s="10" t="s">
        <v>243</v>
      </c>
      <c r="D9" s="12" t="s">
        <v>22</v>
      </c>
      <c r="E9" s="14">
        <v>4709.42</v>
      </c>
      <c r="F9" s="14">
        <f t="shared" si="6"/>
        <v>4709.42</v>
      </c>
      <c r="G9" s="14">
        <f t="shared" si="6"/>
        <v>4709.42</v>
      </c>
      <c r="H9" s="14">
        <f t="shared" si="6"/>
        <v>4709.42</v>
      </c>
      <c r="I9" s="14">
        <v>0</v>
      </c>
      <c r="J9" s="14">
        <v>0</v>
      </c>
      <c r="K9" s="14">
        <f t="shared" si="7"/>
        <v>4709.42</v>
      </c>
      <c r="L9" s="49">
        <f t="shared" si="1"/>
        <v>4709.42</v>
      </c>
      <c r="M9" s="49">
        <f t="shared" si="2"/>
        <v>0</v>
      </c>
      <c r="N9" s="49">
        <f t="shared" si="3"/>
        <v>4709.42</v>
      </c>
      <c r="O9" s="49">
        <f t="shared" si="4"/>
        <v>0</v>
      </c>
      <c r="P9" s="49"/>
      <c r="Q9" s="49"/>
    </row>
    <row r="10" spans="1:17" s="15" customFormat="1" ht="15" customHeight="1">
      <c r="A10" s="10">
        <v>5</v>
      </c>
      <c r="B10" s="12" t="s">
        <v>279</v>
      </c>
      <c r="C10" s="10" t="s">
        <v>243</v>
      </c>
      <c r="D10" s="12" t="s">
        <v>22</v>
      </c>
      <c r="E10" s="14">
        <v>2168.71</v>
      </c>
      <c r="F10" s="14">
        <f t="shared" si="6"/>
        <v>2168.71</v>
      </c>
      <c r="G10" s="14">
        <f t="shared" si="6"/>
        <v>2168.71</v>
      </c>
      <c r="H10" s="14">
        <f t="shared" si="6"/>
        <v>2168.71</v>
      </c>
      <c r="I10" s="14">
        <v>0</v>
      </c>
      <c r="J10" s="14">
        <v>0</v>
      </c>
      <c r="K10" s="14">
        <f t="shared" si="7"/>
        <v>2168.71</v>
      </c>
      <c r="L10" s="49">
        <f t="shared" si="1"/>
        <v>2168.71</v>
      </c>
      <c r="M10" s="49">
        <f t="shared" si="2"/>
        <v>0</v>
      </c>
      <c r="N10" s="49">
        <f t="shared" si="3"/>
        <v>2168.71</v>
      </c>
      <c r="O10" s="49">
        <f t="shared" si="4"/>
        <v>0</v>
      </c>
      <c r="P10" s="49"/>
      <c r="Q10" s="49"/>
    </row>
    <row r="11" spans="1:17" s="15" customFormat="1" ht="15" customHeight="1">
      <c r="A11" s="10">
        <v>6</v>
      </c>
      <c r="B11" s="12" t="s">
        <v>296</v>
      </c>
      <c r="C11" s="10" t="s">
        <v>245</v>
      </c>
      <c r="D11" s="12" t="s">
        <v>22</v>
      </c>
      <c r="E11" s="14">
        <v>137601.25</v>
      </c>
      <c r="F11" s="14">
        <f t="shared" si="6"/>
        <v>137601.25</v>
      </c>
      <c r="G11" s="14">
        <f t="shared" si="6"/>
        <v>137601.25</v>
      </c>
      <c r="H11" s="14">
        <f t="shared" si="6"/>
        <v>137601.25</v>
      </c>
      <c r="I11" s="14">
        <v>38860.400000000001</v>
      </c>
      <c r="J11" s="14">
        <v>47046.400000000001</v>
      </c>
      <c r="K11" s="14">
        <f t="shared" si="7"/>
        <v>129415.25</v>
      </c>
      <c r="L11" s="49">
        <f t="shared" si="1"/>
        <v>129415.25</v>
      </c>
      <c r="M11" s="49">
        <f t="shared" si="2"/>
        <v>0</v>
      </c>
      <c r="N11" s="49">
        <f t="shared" si="3"/>
        <v>129415.25</v>
      </c>
      <c r="O11" s="49">
        <f t="shared" si="4"/>
        <v>0</v>
      </c>
      <c r="P11" s="49"/>
      <c r="Q11" s="49"/>
    </row>
    <row r="12" spans="1:17" s="15" customFormat="1" ht="15" customHeight="1">
      <c r="A12" s="10">
        <v>7</v>
      </c>
      <c r="B12" s="12" t="s">
        <v>283</v>
      </c>
      <c r="C12" s="10" t="s">
        <v>245</v>
      </c>
      <c r="D12" s="12" t="s">
        <v>22</v>
      </c>
      <c r="E12" s="14">
        <v>11177.21</v>
      </c>
      <c r="F12" s="14">
        <f t="shared" si="6"/>
        <v>11177.21</v>
      </c>
      <c r="G12" s="14">
        <f t="shared" si="6"/>
        <v>11177.21</v>
      </c>
      <c r="H12" s="14">
        <f t="shared" si="6"/>
        <v>11177.21</v>
      </c>
      <c r="I12" s="14">
        <v>0</v>
      </c>
      <c r="J12" s="14">
        <v>0</v>
      </c>
      <c r="K12" s="14">
        <f t="shared" si="7"/>
        <v>11177.21</v>
      </c>
      <c r="L12" s="49">
        <f t="shared" si="1"/>
        <v>11177.21</v>
      </c>
      <c r="M12" s="49">
        <f t="shared" si="2"/>
        <v>0</v>
      </c>
      <c r="N12" s="49">
        <f t="shared" si="3"/>
        <v>11177.21</v>
      </c>
      <c r="O12" s="49">
        <f t="shared" si="4"/>
        <v>0</v>
      </c>
      <c r="P12" s="49"/>
      <c r="Q12" s="49"/>
    </row>
    <row r="13" spans="1:17" s="15" customFormat="1" ht="15" customHeight="1">
      <c r="A13" s="10">
        <v>8</v>
      </c>
      <c r="B13" s="12" t="s">
        <v>280</v>
      </c>
      <c r="C13" s="10" t="s">
        <v>245</v>
      </c>
      <c r="D13" s="12" t="s">
        <v>22</v>
      </c>
      <c r="E13" s="14">
        <v>1234.2</v>
      </c>
      <c r="F13" s="14">
        <f t="shared" si="6"/>
        <v>1234.2</v>
      </c>
      <c r="G13" s="14">
        <f t="shared" si="6"/>
        <v>1234.2</v>
      </c>
      <c r="H13" s="14">
        <f t="shared" si="6"/>
        <v>1234.2</v>
      </c>
      <c r="I13" s="14">
        <v>0</v>
      </c>
      <c r="J13" s="14">
        <v>0</v>
      </c>
      <c r="K13" s="14">
        <f t="shared" si="7"/>
        <v>1234.2</v>
      </c>
      <c r="L13" s="49">
        <f t="shared" si="1"/>
        <v>1234.2</v>
      </c>
      <c r="M13" s="49">
        <f t="shared" si="2"/>
        <v>0</v>
      </c>
      <c r="N13" s="49">
        <f t="shared" si="3"/>
        <v>1234.2</v>
      </c>
      <c r="O13" s="49">
        <f t="shared" si="4"/>
        <v>0</v>
      </c>
      <c r="P13" s="49"/>
      <c r="Q13" s="49"/>
    </row>
    <row r="14" spans="1:17" s="15" customFormat="1" ht="15" customHeight="1">
      <c r="A14" s="10">
        <v>9</v>
      </c>
      <c r="B14" s="12" t="s">
        <v>277</v>
      </c>
      <c r="C14" s="10" t="s">
        <v>247</v>
      </c>
      <c r="D14" s="12" t="s">
        <v>22</v>
      </c>
      <c r="E14" s="14">
        <v>154753.87</v>
      </c>
      <c r="F14" s="14">
        <f t="shared" si="6"/>
        <v>154753.87</v>
      </c>
      <c r="G14" s="14">
        <f t="shared" si="6"/>
        <v>154753.87</v>
      </c>
      <c r="H14" s="14">
        <f t="shared" si="6"/>
        <v>154753.87</v>
      </c>
      <c r="I14" s="14">
        <v>21492.959999999999</v>
      </c>
      <c r="J14" s="14">
        <v>65563.320000000007</v>
      </c>
      <c r="K14" s="14">
        <f t="shared" si="7"/>
        <v>110683.50999999998</v>
      </c>
      <c r="L14" s="49">
        <f t="shared" si="1"/>
        <v>110683.50999999998</v>
      </c>
      <c r="M14" s="49">
        <f t="shared" si="2"/>
        <v>0</v>
      </c>
      <c r="N14" s="49">
        <f t="shared" si="3"/>
        <v>110683.50999999998</v>
      </c>
      <c r="O14" s="49">
        <f t="shared" si="4"/>
        <v>0</v>
      </c>
      <c r="P14" s="49"/>
      <c r="Q14" s="49"/>
    </row>
    <row r="15" spans="1:17" s="15" customFormat="1" ht="15" customHeight="1">
      <c r="A15" s="10">
        <v>10</v>
      </c>
      <c r="B15" s="12" t="s">
        <v>281</v>
      </c>
      <c r="C15" s="10" t="s">
        <v>247</v>
      </c>
      <c r="D15" s="12" t="s">
        <v>22</v>
      </c>
      <c r="E15" s="14">
        <v>1896.17</v>
      </c>
      <c r="F15" s="14">
        <f t="shared" si="6"/>
        <v>1896.17</v>
      </c>
      <c r="G15" s="14">
        <f t="shared" si="6"/>
        <v>1896.17</v>
      </c>
      <c r="H15" s="14">
        <f t="shared" si="6"/>
        <v>1896.17</v>
      </c>
      <c r="I15" s="14">
        <v>0</v>
      </c>
      <c r="J15" s="14">
        <v>0</v>
      </c>
      <c r="K15" s="14">
        <f t="shared" si="7"/>
        <v>1896.17</v>
      </c>
      <c r="L15" s="49">
        <f t="shared" si="1"/>
        <v>1896.17</v>
      </c>
      <c r="M15" s="49">
        <f t="shared" si="2"/>
        <v>0</v>
      </c>
      <c r="N15" s="49">
        <f t="shared" si="3"/>
        <v>1896.17</v>
      </c>
      <c r="O15" s="49">
        <f t="shared" si="4"/>
        <v>0</v>
      </c>
      <c r="P15" s="49"/>
      <c r="Q15" s="49"/>
    </row>
    <row r="16" spans="1:17" ht="15" customHeight="1">
      <c r="A16" s="16"/>
      <c r="B16" s="17" t="s">
        <v>249</v>
      </c>
      <c r="C16" s="44"/>
      <c r="D16" s="17"/>
      <c r="E16" s="18">
        <f>SUM(E17,E18,E19,E20,)</f>
        <v>345335.11</v>
      </c>
      <c r="F16" s="18">
        <f t="shared" ref="F16:K16" si="8">SUM(F17,F18,F19,F20,)</f>
        <v>345335.11</v>
      </c>
      <c r="G16" s="18">
        <f t="shared" si="8"/>
        <v>345335.11</v>
      </c>
      <c r="H16" s="18">
        <f t="shared" si="8"/>
        <v>345335.11</v>
      </c>
      <c r="I16" s="18">
        <f t="shared" si="8"/>
        <v>64159.340000000011</v>
      </c>
      <c r="J16" s="18">
        <f t="shared" si="8"/>
        <v>83466.039999999994</v>
      </c>
      <c r="K16" s="18">
        <f t="shared" si="8"/>
        <v>326028.41000000003</v>
      </c>
      <c r="L16" s="49">
        <f t="shared" si="1"/>
        <v>326028.41000000003</v>
      </c>
      <c r="M16" s="49">
        <f t="shared" si="2"/>
        <v>0</v>
      </c>
      <c r="N16" s="49">
        <f t="shared" si="3"/>
        <v>326028.41000000003</v>
      </c>
      <c r="O16" s="49">
        <f t="shared" si="4"/>
        <v>0</v>
      </c>
      <c r="P16" s="49"/>
      <c r="Q16" s="49"/>
    </row>
    <row r="17" spans="1:17" s="15" customFormat="1" ht="15" customHeight="1">
      <c r="A17" s="10">
        <v>1</v>
      </c>
      <c r="B17" s="12" t="s">
        <v>255</v>
      </c>
      <c r="C17" s="10" t="s">
        <v>241</v>
      </c>
      <c r="D17" s="12" t="s">
        <v>250</v>
      </c>
      <c r="E17" s="14">
        <v>59809.33</v>
      </c>
      <c r="F17" s="14">
        <f t="shared" ref="F17:H20" si="9">+E17</f>
        <v>59809.33</v>
      </c>
      <c r="G17" s="14">
        <f t="shared" si="9"/>
        <v>59809.33</v>
      </c>
      <c r="H17" s="14">
        <f t="shared" si="9"/>
        <v>59809.33</v>
      </c>
      <c r="I17" s="14">
        <v>12003.18</v>
      </c>
      <c r="J17" s="14">
        <v>26170.41</v>
      </c>
      <c r="K17" s="14">
        <f>+G17+I17-J17</f>
        <v>45642.100000000006</v>
      </c>
      <c r="L17" s="49">
        <f t="shared" si="1"/>
        <v>45642.100000000006</v>
      </c>
      <c r="M17" s="49">
        <f t="shared" si="2"/>
        <v>0</v>
      </c>
      <c r="N17" s="49">
        <f t="shared" si="3"/>
        <v>45642.100000000006</v>
      </c>
      <c r="O17" s="49">
        <f t="shared" si="4"/>
        <v>0</v>
      </c>
      <c r="P17" s="49"/>
      <c r="Q17" s="49"/>
    </row>
    <row r="18" spans="1:17" s="15" customFormat="1" ht="15" customHeight="1">
      <c r="A18" s="10">
        <v>2</v>
      </c>
      <c r="B18" s="12" t="s">
        <v>299</v>
      </c>
      <c r="C18" s="10" t="s">
        <v>243</v>
      </c>
      <c r="D18" s="12" t="s">
        <v>250</v>
      </c>
      <c r="E18" s="14">
        <v>129426.49</v>
      </c>
      <c r="F18" s="14">
        <f t="shared" si="9"/>
        <v>129426.49</v>
      </c>
      <c r="G18" s="14">
        <f t="shared" si="9"/>
        <v>129426.49</v>
      </c>
      <c r="H18" s="14">
        <f t="shared" si="9"/>
        <v>129426.49</v>
      </c>
      <c r="I18" s="14">
        <v>23220.34</v>
      </c>
      <c r="J18" s="14">
        <v>20982.85</v>
      </c>
      <c r="K18" s="14">
        <f>+G18+I18-J18</f>
        <v>131663.98000000001</v>
      </c>
      <c r="L18" s="49">
        <f t="shared" si="1"/>
        <v>131663.98000000001</v>
      </c>
      <c r="M18" s="49">
        <f t="shared" si="2"/>
        <v>0</v>
      </c>
      <c r="N18" s="49">
        <f t="shared" si="3"/>
        <v>131663.98000000001</v>
      </c>
      <c r="O18" s="49">
        <f t="shared" si="4"/>
        <v>0</v>
      </c>
      <c r="P18" s="49"/>
      <c r="Q18" s="49"/>
    </row>
    <row r="19" spans="1:17" s="15" customFormat="1" ht="15" customHeight="1">
      <c r="A19" s="10">
        <v>3</v>
      </c>
      <c r="B19" s="12" t="s">
        <v>297</v>
      </c>
      <c r="C19" s="10" t="s">
        <v>245</v>
      </c>
      <c r="D19" s="12" t="s">
        <v>250</v>
      </c>
      <c r="E19" s="14">
        <v>8856.91</v>
      </c>
      <c r="F19" s="14">
        <f t="shared" si="9"/>
        <v>8856.91</v>
      </c>
      <c r="G19" s="14">
        <f t="shared" si="9"/>
        <v>8856.91</v>
      </c>
      <c r="H19" s="14">
        <f t="shared" si="9"/>
        <v>8856.91</v>
      </c>
      <c r="I19" s="14">
        <v>2733.98</v>
      </c>
      <c r="J19" s="14">
        <v>9377.02</v>
      </c>
      <c r="K19" s="14">
        <f>+G19+I19-J19</f>
        <v>2213.869999999999</v>
      </c>
      <c r="L19" s="49">
        <f t="shared" si="1"/>
        <v>2213.869999999999</v>
      </c>
      <c r="M19" s="49">
        <f t="shared" si="2"/>
        <v>0</v>
      </c>
      <c r="N19" s="49">
        <f t="shared" si="3"/>
        <v>2213.869999999999</v>
      </c>
      <c r="O19" s="49">
        <f t="shared" si="4"/>
        <v>0</v>
      </c>
      <c r="P19" s="49"/>
      <c r="Q19" s="49"/>
    </row>
    <row r="20" spans="1:17" s="15" customFormat="1" ht="15" customHeight="1">
      <c r="A20" s="10">
        <v>4</v>
      </c>
      <c r="B20" s="12" t="s">
        <v>256</v>
      </c>
      <c r="C20" s="10" t="s">
        <v>247</v>
      </c>
      <c r="D20" s="12" t="s">
        <v>250</v>
      </c>
      <c r="E20" s="14">
        <v>147242.38</v>
      </c>
      <c r="F20" s="14">
        <f t="shared" si="9"/>
        <v>147242.38</v>
      </c>
      <c r="G20" s="14">
        <f t="shared" si="9"/>
        <v>147242.38</v>
      </c>
      <c r="H20" s="14">
        <f t="shared" si="9"/>
        <v>147242.38</v>
      </c>
      <c r="I20" s="14">
        <v>26201.84</v>
      </c>
      <c r="J20" s="14">
        <v>26935.759999999998</v>
      </c>
      <c r="K20" s="14">
        <f>+G20+I20-J20</f>
        <v>146508.46</v>
      </c>
      <c r="L20" s="49">
        <f t="shared" si="1"/>
        <v>146508.46</v>
      </c>
      <c r="M20" s="49">
        <f t="shared" si="2"/>
        <v>0</v>
      </c>
      <c r="N20" s="49">
        <f t="shared" si="3"/>
        <v>146508.46</v>
      </c>
      <c r="O20" s="49">
        <f t="shared" si="4"/>
        <v>0</v>
      </c>
      <c r="P20" s="49"/>
      <c r="Q20" s="49"/>
    </row>
    <row r="21" spans="1:17" ht="30" customHeight="1">
      <c r="A21" s="16"/>
      <c r="B21" s="58" t="s">
        <v>252</v>
      </c>
      <c r="C21" s="44"/>
      <c r="D21" s="17"/>
      <c r="E21" s="18">
        <f>SUM(E22,E23,E24,E25)</f>
        <v>177932.44</v>
      </c>
      <c r="F21" s="18">
        <f t="shared" ref="F21:K21" si="10">SUM(F22,F23,F24,F25)</f>
        <v>177932.44</v>
      </c>
      <c r="G21" s="18">
        <f t="shared" si="10"/>
        <v>177932.44</v>
      </c>
      <c r="H21" s="18">
        <f t="shared" si="10"/>
        <v>177932.44</v>
      </c>
      <c r="I21" s="18">
        <f t="shared" si="10"/>
        <v>41165.289999999994</v>
      </c>
      <c r="J21" s="18">
        <f t="shared" si="10"/>
        <v>124239.94</v>
      </c>
      <c r="K21" s="18">
        <f t="shared" si="10"/>
        <v>94857.790000000008</v>
      </c>
      <c r="L21" s="49">
        <f t="shared" si="1"/>
        <v>94857.789999999979</v>
      </c>
      <c r="M21" s="49">
        <f t="shared" si="2"/>
        <v>0</v>
      </c>
      <c r="N21" s="49">
        <f t="shared" si="3"/>
        <v>94857.789999999979</v>
      </c>
      <c r="O21" s="49">
        <f t="shared" si="4"/>
        <v>0</v>
      </c>
      <c r="P21" s="49"/>
      <c r="Q21" s="49"/>
    </row>
    <row r="22" spans="1:17" s="15" customFormat="1" ht="15" customHeight="1">
      <c r="A22" s="10">
        <v>1</v>
      </c>
      <c r="B22" s="12" t="s">
        <v>255</v>
      </c>
      <c r="C22" s="10" t="s">
        <v>241</v>
      </c>
      <c r="D22" s="12" t="s">
        <v>64</v>
      </c>
      <c r="E22" s="14">
        <v>54478.46</v>
      </c>
      <c r="F22" s="14">
        <f t="shared" ref="F22:H25" si="11">+E22</f>
        <v>54478.46</v>
      </c>
      <c r="G22" s="14">
        <f t="shared" si="11"/>
        <v>54478.46</v>
      </c>
      <c r="H22" s="14">
        <f t="shared" si="11"/>
        <v>54478.46</v>
      </c>
      <c r="I22" s="14">
        <v>13640.51</v>
      </c>
      <c r="J22" s="14">
        <v>34976.5</v>
      </c>
      <c r="K22" s="14">
        <f>+G22+I22-J22</f>
        <v>33142.47</v>
      </c>
      <c r="L22" s="49">
        <f t="shared" si="1"/>
        <v>33142.47</v>
      </c>
      <c r="M22" s="49">
        <f t="shared" si="2"/>
        <v>0</v>
      </c>
      <c r="N22" s="49">
        <f t="shared" si="3"/>
        <v>33142.47</v>
      </c>
      <c r="O22" s="49">
        <f t="shared" si="4"/>
        <v>0</v>
      </c>
      <c r="P22" s="49"/>
      <c r="Q22" s="49"/>
    </row>
    <row r="23" spans="1:17" s="15" customFormat="1" ht="15" customHeight="1">
      <c r="A23" s="10">
        <v>2</v>
      </c>
      <c r="B23" s="12" t="s">
        <v>299</v>
      </c>
      <c r="C23" s="10" t="s">
        <v>243</v>
      </c>
      <c r="D23" s="12" t="s">
        <v>64</v>
      </c>
      <c r="E23" s="14">
        <v>30081.96</v>
      </c>
      <c r="F23" s="14">
        <f t="shared" si="11"/>
        <v>30081.96</v>
      </c>
      <c r="G23" s="14">
        <f t="shared" si="11"/>
        <v>30081.96</v>
      </c>
      <c r="H23" s="14">
        <f t="shared" si="11"/>
        <v>30081.96</v>
      </c>
      <c r="I23" s="14">
        <v>8003.23</v>
      </c>
      <c r="J23" s="14">
        <v>22414.38</v>
      </c>
      <c r="K23" s="14">
        <f>+G23+I23-J23</f>
        <v>15670.810000000001</v>
      </c>
      <c r="L23" s="49">
        <f t="shared" si="1"/>
        <v>15670.810000000001</v>
      </c>
      <c r="M23" s="49">
        <f t="shared" si="2"/>
        <v>0</v>
      </c>
      <c r="N23" s="49">
        <f t="shared" si="3"/>
        <v>15670.810000000001</v>
      </c>
      <c r="O23" s="49">
        <f t="shared" si="4"/>
        <v>0</v>
      </c>
      <c r="P23" s="49"/>
      <c r="Q23" s="49"/>
    </row>
    <row r="24" spans="1:17" s="15" customFormat="1" ht="15" customHeight="1">
      <c r="A24" s="10">
        <v>3</v>
      </c>
      <c r="B24" s="12" t="s">
        <v>297</v>
      </c>
      <c r="C24" s="10" t="s">
        <v>245</v>
      </c>
      <c r="D24" s="12" t="s">
        <v>64</v>
      </c>
      <c r="E24" s="14">
        <v>44760.800000000003</v>
      </c>
      <c r="F24" s="14">
        <f t="shared" si="11"/>
        <v>44760.800000000003</v>
      </c>
      <c r="G24" s="14">
        <f t="shared" si="11"/>
        <v>44760.800000000003</v>
      </c>
      <c r="H24" s="14">
        <f t="shared" si="11"/>
        <v>44760.800000000003</v>
      </c>
      <c r="I24" s="14">
        <v>12741.91</v>
      </c>
      <c r="J24" s="14">
        <v>38530.85</v>
      </c>
      <c r="K24" s="14">
        <f>+G24+I24-J24</f>
        <v>18971.860000000008</v>
      </c>
      <c r="L24" s="49">
        <f t="shared" si="1"/>
        <v>18971.860000000008</v>
      </c>
      <c r="M24" s="49">
        <f t="shared" si="2"/>
        <v>0</v>
      </c>
      <c r="N24" s="49">
        <f t="shared" si="3"/>
        <v>18971.860000000008</v>
      </c>
      <c r="O24" s="49">
        <f t="shared" si="4"/>
        <v>0</v>
      </c>
      <c r="P24" s="49"/>
      <c r="Q24" s="49"/>
    </row>
    <row r="25" spans="1:17" s="15" customFormat="1" ht="15" customHeight="1">
      <c r="A25" s="10">
        <v>4</v>
      </c>
      <c r="B25" s="12" t="s">
        <v>256</v>
      </c>
      <c r="C25" s="10" t="s">
        <v>247</v>
      </c>
      <c r="D25" s="12" t="s">
        <v>64</v>
      </c>
      <c r="E25" s="14">
        <v>48611.22</v>
      </c>
      <c r="F25" s="14">
        <f t="shared" si="11"/>
        <v>48611.22</v>
      </c>
      <c r="G25" s="14">
        <f t="shared" si="11"/>
        <v>48611.22</v>
      </c>
      <c r="H25" s="14">
        <f t="shared" si="11"/>
        <v>48611.22</v>
      </c>
      <c r="I25" s="14">
        <v>6779.64</v>
      </c>
      <c r="J25" s="14">
        <v>28318.21</v>
      </c>
      <c r="K25" s="14">
        <f>+G25+I25-J25</f>
        <v>27072.65</v>
      </c>
      <c r="L25" s="49">
        <f t="shared" si="1"/>
        <v>27072.65</v>
      </c>
      <c r="M25" s="49">
        <f t="shared" si="2"/>
        <v>0</v>
      </c>
      <c r="N25" s="49">
        <f t="shared" si="3"/>
        <v>27072.65</v>
      </c>
      <c r="O25" s="49">
        <f t="shared" si="4"/>
        <v>0</v>
      </c>
      <c r="P25" s="49"/>
      <c r="Q25" s="49"/>
    </row>
    <row r="26" spans="1:17" s="53" customFormat="1" ht="15.75">
      <c r="A26" s="50"/>
      <c r="B26" s="51"/>
      <c r="C26" s="52"/>
      <c r="E26" s="54"/>
      <c r="F26" s="54"/>
      <c r="G26" s="54"/>
      <c r="H26" s="54"/>
      <c r="I26" s="54"/>
      <c r="J26" s="54"/>
      <c r="K26" s="54"/>
    </row>
    <row r="27" spans="1:17" s="53" customFormat="1" ht="15" customHeight="1">
      <c r="A27" s="55"/>
      <c r="B27" s="91" t="s">
        <v>300</v>
      </c>
      <c r="C27" s="52"/>
      <c r="E27" s="54"/>
      <c r="F27" s="54"/>
      <c r="G27" s="54"/>
      <c r="H27" s="54"/>
      <c r="I27" s="54"/>
      <c r="J27" s="54"/>
      <c r="K27" s="54"/>
    </row>
    <row r="28" spans="1:17" s="53" customFormat="1" ht="15" customHeight="1">
      <c r="A28" s="55"/>
      <c r="B28" s="91"/>
      <c r="C28" s="52"/>
      <c r="E28" s="54"/>
      <c r="F28" s="54"/>
      <c r="G28" s="54"/>
      <c r="H28" s="54"/>
      <c r="I28" s="54"/>
      <c r="J28" s="54"/>
      <c r="K28" s="54"/>
    </row>
    <row r="29" spans="1:17" s="53" customFormat="1" ht="15" customHeight="1">
      <c r="A29" s="55"/>
      <c r="B29" s="119" t="s">
        <v>332</v>
      </c>
      <c r="C29" s="52"/>
      <c r="E29" s="54"/>
      <c r="F29" s="54"/>
      <c r="G29" s="54"/>
      <c r="H29" s="54"/>
      <c r="I29" s="54"/>
      <c r="J29" s="54"/>
      <c r="K29" s="54"/>
    </row>
    <row r="30" spans="1:17" ht="57.75" customHeight="1">
      <c r="A30" s="56"/>
      <c r="B30" s="118" t="s">
        <v>331</v>
      </c>
    </row>
    <row r="31" spans="1:17" ht="18">
      <c r="A31" s="56"/>
      <c r="B31" s="100"/>
    </row>
    <row r="32" spans="1:17" ht="15" customHeight="1">
      <c r="A32" s="57"/>
      <c r="B32" s="100"/>
    </row>
    <row r="33" spans="2:12">
      <c r="B33" s="101"/>
      <c r="E33" s="49"/>
      <c r="F33" s="49"/>
      <c r="G33" s="49"/>
      <c r="H33" s="49"/>
      <c r="I33" s="49"/>
    </row>
    <row r="35" spans="2:12">
      <c r="E35" s="49"/>
      <c r="F35" s="49"/>
      <c r="G35" s="49"/>
      <c r="H35" s="49"/>
      <c r="I35" s="49"/>
      <c r="J35" s="49"/>
      <c r="K35" s="49"/>
      <c r="L35" s="49"/>
    </row>
  </sheetData>
  <mergeCells count="8">
    <mergeCell ref="J2:J3"/>
    <mergeCell ref="K2:K3"/>
    <mergeCell ref="I2:I3"/>
    <mergeCell ref="A2:A3"/>
    <mergeCell ref="B2:B3"/>
    <mergeCell ref="C2:C3"/>
    <mergeCell ref="D2:D3"/>
    <mergeCell ref="E2:G2"/>
  </mergeCells>
  <printOptions horizontalCentered="1"/>
  <pageMargins left="0.17" right="0.55118110236220474" top="0.55118110236220474" bottom="0.47" header="0.31496062992125984" footer="0.15748031496062992"/>
  <pageSetup paperSize="9" scale="54" orientation="landscape" r:id="rId1"/>
  <headerFooter>
    <oddHeader>&amp;R4.pielikums</oddHeader>
    <oddFooter>&amp;C&amp;"Times New Roman,Regular"&amp;9FMInfp4_240316_nomas_maksas; Informatīvā ziņojuma „Par problēmām valsts institūciju lietošanā un apsaimniekošanā nodoto nekustamo īpašumu pārvaldīšanas jomā” 4.pielikums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activeCell="F21" sqref="F21:L24"/>
    </sheetView>
  </sheetViews>
  <sheetFormatPr defaultRowHeight="15"/>
  <cols>
    <col min="2" max="2" width="57.85546875" customWidth="1"/>
    <col min="3" max="3" width="14.7109375" bestFit="1" customWidth="1"/>
    <col min="4" max="4" width="26.28515625" customWidth="1"/>
    <col min="5" max="5" width="21.28515625" hidden="1" customWidth="1"/>
    <col min="6" max="9" width="11.28515625" bestFit="1" customWidth="1"/>
    <col min="10" max="10" width="24.28515625" customWidth="1"/>
    <col min="11" max="11" width="21.28515625" customWidth="1"/>
    <col min="12" max="12" width="24.28515625" customWidth="1"/>
  </cols>
  <sheetData>
    <row r="1" spans="1:12" ht="15.75" customHeight="1" thickBot="1">
      <c r="A1" s="116" t="s">
        <v>0</v>
      </c>
      <c r="B1" s="116" t="s">
        <v>1</v>
      </c>
      <c r="C1" s="111" t="s">
        <v>2</v>
      </c>
      <c r="D1" s="111" t="s">
        <v>3</v>
      </c>
      <c r="E1" s="111" t="s">
        <v>258</v>
      </c>
      <c r="F1" s="113" t="s">
        <v>259</v>
      </c>
      <c r="G1" s="114"/>
      <c r="H1" s="114"/>
      <c r="I1" s="115"/>
      <c r="J1" s="111" t="s">
        <v>260</v>
      </c>
      <c r="K1" s="111" t="s">
        <v>258</v>
      </c>
      <c r="L1" s="111" t="s">
        <v>261</v>
      </c>
    </row>
    <row r="2" spans="1:12" ht="24.75" customHeight="1" thickBot="1">
      <c r="A2" s="117"/>
      <c r="B2" s="117"/>
      <c r="C2" s="112"/>
      <c r="D2" s="112"/>
      <c r="E2" s="112"/>
      <c r="F2" s="65" t="s">
        <v>6</v>
      </c>
      <c r="G2" s="66" t="s">
        <v>7</v>
      </c>
      <c r="H2" s="66" t="s">
        <v>262</v>
      </c>
      <c r="I2" s="66" t="s">
        <v>253</v>
      </c>
      <c r="J2" s="112"/>
      <c r="K2" s="112"/>
      <c r="L2" s="112"/>
    </row>
    <row r="3" spans="1:12" ht="15.75" thickBot="1">
      <c r="A3" s="67"/>
      <c r="B3" s="113" t="s">
        <v>263</v>
      </c>
      <c r="C3" s="114"/>
      <c r="D3" s="115"/>
      <c r="E3" s="68">
        <f t="shared" ref="E3:L3" si="0">+E4+E15+E20</f>
        <v>447397</v>
      </c>
      <c r="F3" s="68">
        <f t="shared" si="0"/>
        <v>1102283.6355999999</v>
      </c>
      <c r="G3" s="68">
        <f t="shared" si="0"/>
        <v>1102283.6355999999</v>
      </c>
      <c r="H3" s="68">
        <f t="shared" si="0"/>
        <v>1102283.6355999999</v>
      </c>
      <c r="I3" s="68">
        <f t="shared" si="0"/>
        <v>1102283.6355999999</v>
      </c>
      <c r="J3" s="68">
        <f t="shared" si="0"/>
        <v>213334.01999999996</v>
      </c>
      <c r="K3" s="68">
        <f>+K4+K15+K20</f>
        <v>447397</v>
      </c>
      <c r="L3" s="68">
        <f t="shared" si="0"/>
        <v>868220.65559999982</v>
      </c>
    </row>
    <row r="4" spans="1:12" ht="15.75" thickBot="1">
      <c r="A4" s="67"/>
      <c r="B4" s="69" t="s">
        <v>239</v>
      </c>
      <c r="C4" s="65"/>
      <c r="D4" s="69"/>
      <c r="E4" s="68">
        <f>SUM(E5:E13)</f>
        <v>239691.03</v>
      </c>
      <c r="F4" s="68">
        <f>SUM(F5:F14)</f>
        <v>582389.22759999998</v>
      </c>
      <c r="G4" s="68">
        <f>SUM(G5:G14)</f>
        <v>582389.22759999998</v>
      </c>
      <c r="H4" s="68">
        <f>SUM(H5:H14)</f>
        <v>582389.22759999998</v>
      </c>
      <c r="I4" s="68">
        <f>SUM(I5:I14)</f>
        <v>582389.22759999998</v>
      </c>
      <c r="J4" s="68">
        <f>SUM(J5:J14)</f>
        <v>108009.38999999998</v>
      </c>
      <c r="K4" s="68">
        <f>SUM(K5:K13)</f>
        <v>239691.03</v>
      </c>
      <c r="L4" s="68">
        <f>SUM(L5:L14)</f>
        <v>450707.58759999991</v>
      </c>
    </row>
    <row r="5" spans="1:12" ht="15.75" thickBot="1">
      <c r="A5" s="70">
        <v>1</v>
      </c>
      <c r="B5" s="71" t="s">
        <v>264</v>
      </c>
      <c r="C5" s="72" t="s">
        <v>241</v>
      </c>
      <c r="D5" s="71" t="s">
        <v>22</v>
      </c>
      <c r="E5" s="73">
        <v>73412.149999999994</v>
      </c>
      <c r="F5" s="73">
        <f>+'[4]RKP_2015_gada platības'!$T$6</f>
        <v>174706.09199999998</v>
      </c>
      <c r="G5" s="73">
        <f>+F5</f>
        <v>174706.09199999998</v>
      </c>
      <c r="H5" s="73">
        <f>+G5</f>
        <v>174706.09199999998</v>
      </c>
      <c r="I5" s="73">
        <f>+H5</f>
        <v>174706.09199999998</v>
      </c>
      <c r="J5" s="73">
        <v>26274.06</v>
      </c>
      <c r="K5" s="73">
        <v>73412.149999999994</v>
      </c>
      <c r="L5" s="73">
        <f>I5+J5-E5</f>
        <v>127568.00199999998</v>
      </c>
    </row>
    <row r="6" spans="1:12" ht="15.75" thickBot="1">
      <c r="A6" s="70">
        <v>2</v>
      </c>
      <c r="B6" s="71" t="s">
        <v>265</v>
      </c>
      <c r="C6" s="72" t="s">
        <v>241</v>
      </c>
      <c r="D6" s="71" t="s">
        <v>22</v>
      </c>
      <c r="E6" s="73">
        <v>0</v>
      </c>
      <c r="F6" s="73">
        <v>2007.39</v>
      </c>
      <c r="G6" s="73">
        <f t="shared" ref="G6:I14" si="1">+F6</f>
        <v>2007.39</v>
      </c>
      <c r="H6" s="73">
        <f t="shared" si="1"/>
        <v>2007.39</v>
      </c>
      <c r="I6" s="73">
        <f t="shared" si="1"/>
        <v>2007.39</v>
      </c>
      <c r="J6" s="73">
        <v>0</v>
      </c>
      <c r="K6" s="73">
        <v>0</v>
      </c>
      <c r="L6" s="73">
        <f t="shared" ref="L6:L24" si="2">I6+J6-E6</f>
        <v>2007.39</v>
      </c>
    </row>
    <row r="7" spans="1:12" ht="15.75" thickBot="1">
      <c r="A7" s="70">
        <v>3</v>
      </c>
      <c r="B7" s="71" t="s">
        <v>266</v>
      </c>
      <c r="C7" s="72" t="s">
        <v>243</v>
      </c>
      <c r="D7" s="71" t="s">
        <v>22</v>
      </c>
      <c r="E7" s="73">
        <v>53669.15</v>
      </c>
      <c r="F7" s="73">
        <f>+'[4]RKP_2015_gada platības'!$T$7</f>
        <v>92134.917600000001</v>
      </c>
      <c r="G7" s="73">
        <f t="shared" si="1"/>
        <v>92134.917600000001</v>
      </c>
      <c r="H7" s="73">
        <f t="shared" si="1"/>
        <v>92134.917600000001</v>
      </c>
      <c r="I7" s="73">
        <f t="shared" si="1"/>
        <v>92134.917600000001</v>
      </c>
      <c r="J7" s="73">
        <v>21381.97</v>
      </c>
      <c r="K7" s="73">
        <v>53669.15</v>
      </c>
      <c r="L7" s="73">
        <f t="shared" si="2"/>
        <v>59847.7376</v>
      </c>
    </row>
    <row r="8" spans="1:12" ht="15.75" thickBot="1">
      <c r="A8" s="70">
        <v>4</v>
      </c>
      <c r="B8" s="71" t="s">
        <v>267</v>
      </c>
      <c r="C8" s="72" t="s">
        <v>243</v>
      </c>
      <c r="D8" s="71" t="s">
        <v>22</v>
      </c>
      <c r="E8" s="73">
        <v>0</v>
      </c>
      <c r="F8" s="73">
        <v>4709.42</v>
      </c>
      <c r="G8" s="73">
        <f t="shared" si="1"/>
        <v>4709.42</v>
      </c>
      <c r="H8" s="73">
        <f t="shared" si="1"/>
        <v>4709.42</v>
      </c>
      <c r="I8" s="73">
        <f t="shared" si="1"/>
        <v>4709.42</v>
      </c>
      <c r="J8" s="73">
        <v>0</v>
      </c>
      <c r="K8" s="73">
        <v>0</v>
      </c>
      <c r="L8" s="73">
        <f t="shared" si="2"/>
        <v>4709.42</v>
      </c>
    </row>
    <row r="9" spans="1:12" ht="15.75" thickBot="1">
      <c r="A9" s="70">
        <v>5</v>
      </c>
      <c r="B9" s="71" t="s">
        <v>268</v>
      </c>
      <c r="C9" s="72" t="s">
        <v>243</v>
      </c>
      <c r="D9" s="71" t="s">
        <v>22</v>
      </c>
      <c r="E9" s="73">
        <v>0</v>
      </c>
      <c r="F9" s="73">
        <v>2168.71</v>
      </c>
      <c r="G9" s="73">
        <f t="shared" si="1"/>
        <v>2168.71</v>
      </c>
      <c r="H9" s="73">
        <f t="shared" si="1"/>
        <v>2168.71</v>
      </c>
      <c r="I9" s="73">
        <f t="shared" si="1"/>
        <v>2168.71</v>
      </c>
      <c r="J9" s="73">
        <v>0</v>
      </c>
      <c r="K9" s="73">
        <v>0</v>
      </c>
      <c r="L9" s="73">
        <f t="shared" si="2"/>
        <v>2168.71</v>
      </c>
    </row>
    <row r="10" spans="1:12" ht="15.75" thickBot="1">
      <c r="A10" s="70">
        <v>6</v>
      </c>
      <c r="B10" s="71" t="s">
        <v>269</v>
      </c>
      <c r="C10" s="72" t="s">
        <v>245</v>
      </c>
      <c r="D10" s="71" t="s">
        <v>22</v>
      </c>
      <c r="E10" s="73">
        <v>47046.35</v>
      </c>
      <c r="F10" s="73">
        <f>+'[4]RKP_2015_gada platības'!$T$8</f>
        <v>137601.24839999998</v>
      </c>
      <c r="G10" s="73">
        <f t="shared" si="1"/>
        <v>137601.24839999998</v>
      </c>
      <c r="H10" s="73">
        <f t="shared" si="1"/>
        <v>137601.24839999998</v>
      </c>
      <c r="I10" s="73">
        <f t="shared" si="1"/>
        <v>137601.24839999998</v>
      </c>
      <c r="J10" s="73">
        <v>38860.400000000001</v>
      </c>
      <c r="K10" s="73">
        <v>47046.35</v>
      </c>
      <c r="L10" s="73">
        <f t="shared" si="2"/>
        <v>129415.29839999997</v>
      </c>
    </row>
    <row r="11" spans="1:12" ht="15.75" thickBot="1">
      <c r="A11" s="70">
        <v>7</v>
      </c>
      <c r="B11" s="71" t="s">
        <v>270</v>
      </c>
      <c r="C11" s="72" t="s">
        <v>245</v>
      </c>
      <c r="D11" s="71" t="s">
        <v>22</v>
      </c>
      <c r="E11" s="73">
        <v>0</v>
      </c>
      <c r="F11" s="73">
        <v>11177.21</v>
      </c>
      <c r="G11" s="73">
        <f t="shared" si="1"/>
        <v>11177.21</v>
      </c>
      <c r="H11" s="73">
        <f t="shared" si="1"/>
        <v>11177.21</v>
      </c>
      <c r="I11" s="73">
        <f t="shared" si="1"/>
        <v>11177.21</v>
      </c>
      <c r="J11" s="73">
        <v>0</v>
      </c>
      <c r="K11" s="73">
        <v>0</v>
      </c>
      <c r="L11" s="73">
        <f t="shared" si="2"/>
        <v>11177.21</v>
      </c>
    </row>
    <row r="12" spans="1:12" ht="15.75" thickBot="1">
      <c r="A12" s="70">
        <v>8</v>
      </c>
      <c r="B12" s="71" t="s">
        <v>271</v>
      </c>
      <c r="C12" s="72" t="s">
        <v>245</v>
      </c>
      <c r="D12" s="71" t="s">
        <v>22</v>
      </c>
      <c r="E12" s="73">
        <v>0</v>
      </c>
      <c r="F12" s="73">
        <v>1234.2</v>
      </c>
      <c r="G12" s="73">
        <f t="shared" si="1"/>
        <v>1234.2</v>
      </c>
      <c r="H12" s="73">
        <f t="shared" si="1"/>
        <v>1234.2</v>
      </c>
      <c r="I12" s="73">
        <f t="shared" si="1"/>
        <v>1234.2</v>
      </c>
      <c r="J12" s="73">
        <v>0</v>
      </c>
      <c r="K12" s="73">
        <v>0</v>
      </c>
      <c r="L12" s="73">
        <f t="shared" si="2"/>
        <v>1234.2</v>
      </c>
    </row>
    <row r="13" spans="1:12" ht="15.75" thickBot="1">
      <c r="A13" s="70">
        <v>9</v>
      </c>
      <c r="B13" s="71" t="s">
        <v>272</v>
      </c>
      <c r="C13" s="72" t="s">
        <v>247</v>
      </c>
      <c r="D13" s="71" t="s">
        <v>22</v>
      </c>
      <c r="E13" s="73">
        <v>65563.38</v>
      </c>
      <c r="F13" s="73">
        <f>+'[4]RKP_2015_gada platības'!$T$9</f>
        <v>154753.86959999998</v>
      </c>
      <c r="G13" s="73">
        <f t="shared" si="1"/>
        <v>154753.86959999998</v>
      </c>
      <c r="H13" s="73">
        <f t="shared" si="1"/>
        <v>154753.86959999998</v>
      </c>
      <c r="I13" s="73">
        <f t="shared" si="1"/>
        <v>154753.86959999998</v>
      </c>
      <c r="J13" s="73">
        <v>21492.959999999999</v>
      </c>
      <c r="K13" s="73">
        <v>65563.38</v>
      </c>
      <c r="L13" s="73">
        <f t="shared" si="2"/>
        <v>110683.44959999996</v>
      </c>
    </row>
    <row r="14" spans="1:12" ht="15.75" thickBot="1">
      <c r="A14" s="70">
        <v>10</v>
      </c>
      <c r="B14" s="71" t="s">
        <v>273</v>
      </c>
      <c r="C14" s="72" t="s">
        <v>247</v>
      </c>
      <c r="D14" s="71" t="s">
        <v>22</v>
      </c>
      <c r="E14" s="73">
        <v>0</v>
      </c>
      <c r="F14" s="73">
        <v>1896.17</v>
      </c>
      <c r="G14" s="73">
        <f t="shared" si="1"/>
        <v>1896.17</v>
      </c>
      <c r="H14" s="73">
        <f t="shared" si="1"/>
        <v>1896.17</v>
      </c>
      <c r="I14" s="73">
        <f t="shared" si="1"/>
        <v>1896.17</v>
      </c>
      <c r="J14" s="73">
        <v>0</v>
      </c>
      <c r="K14" s="73">
        <v>0</v>
      </c>
      <c r="L14" s="73">
        <f t="shared" si="2"/>
        <v>1896.17</v>
      </c>
    </row>
    <row r="15" spans="1:12" ht="15.75" thickBot="1">
      <c r="A15" s="67"/>
      <c r="B15" s="69" t="s">
        <v>249</v>
      </c>
      <c r="C15" s="65"/>
      <c r="D15" s="69"/>
      <c r="E15" s="68">
        <f t="shared" ref="E15:L15" si="3">SUM(E16:E19)</f>
        <v>83466.039999999994</v>
      </c>
      <c r="F15" s="68">
        <f t="shared" si="3"/>
        <v>347565.96600000001</v>
      </c>
      <c r="G15" s="68">
        <f t="shared" si="3"/>
        <v>347565.96600000001</v>
      </c>
      <c r="H15" s="68">
        <f t="shared" si="3"/>
        <v>347565.96600000001</v>
      </c>
      <c r="I15" s="68">
        <f t="shared" si="3"/>
        <v>347565.96600000001</v>
      </c>
      <c r="J15" s="68">
        <f t="shared" si="3"/>
        <v>64159.340000000011</v>
      </c>
      <c r="K15" s="68">
        <f>SUM(K16:K19)</f>
        <v>83466.039999999994</v>
      </c>
      <c r="L15" s="68">
        <f t="shared" si="3"/>
        <v>328259.26599999995</v>
      </c>
    </row>
    <row r="16" spans="1:12" ht="15.75" thickBot="1">
      <c r="A16" s="70">
        <v>1</v>
      </c>
      <c r="B16" s="71" t="s">
        <v>240</v>
      </c>
      <c r="C16" s="72" t="s">
        <v>241</v>
      </c>
      <c r="D16" s="71" t="s">
        <v>250</v>
      </c>
      <c r="E16" s="74">
        <v>26170.41</v>
      </c>
      <c r="F16" s="73">
        <f>+'[4]RKP_2015_gada platības'!$T$11</f>
        <v>59809.331999999988</v>
      </c>
      <c r="G16" s="73">
        <f>+F16</f>
        <v>59809.331999999988</v>
      </c>
      <c r="H16" s="73">
        <f>+G16</f>
        <v>59809.331999999988</v>
      </c>
      <c r="I16" s="73">
        <f>+H16</f>
        <v>59809.331999999988</v>
      </c>
      <c r="J16" s="73">
        <v>12003.18</v>
      </c>
      <c r="K16" s="74">
        <v>26170.41</v>
      </c>
      <c r="L16" s="73">
        <f t="shared" si="2"/>
        <v>45642.101999999984</v>
      </c>
    </row>
    <row r="17" spans="1:12" ht="15.75" thickBot="1">
      <c r="A17" s="70">
        <v>2</v>
      </c>
      <c r="B17" s="71" t="s">
        <v>242</v>
      </c>
      <c r="C17" s="72" t="s">
        <v>243</v>
      </c>
      <c r="D17" s="71" t="s">
        <v>250</v>
      </c>
      <c r="E17" s="73">
        <v>20982.85</v>
      </c>
      <c r="F17" s="73">
        <f>+'[4]RKP_2015_gada platības'!$T$12</f>
        <v>131657.3412</v>
      </c>
      <c r="G17" s="73">
        <f t="shared" ref="G17:I19" si="4">+F17</f>
        <v>131657.3412</v>
      </c>
      <c r="H17" s="73">
        <f t="shared" si="4"/>
        <v>131657.3412</v>
      </c>
      <c r="I17" s="73">
        <f t="shared" si="4"/>
        <v>131657.3412</v>
      </c>
      <c r="J17" s="73">
        <v>23220.34</v>
      </c>
      <c r="K17" s="73">
        <v>20982.85</v>
      </c>
      <c r="L17" s="73">
        <f t="shared" si="2"/>
        <v>133894.83119999999</v>
      </c>
    </row>
    <row r="18" spans="1:12" ht="15.75" thickBot="1">
      <c r="A18" s="70">
        <v>3</v>
      </c>
      <c r="B18" s="71" t="s">
        <v>244</v>
      </c>
      <c r="C18" s="72" t="s">
        <v>245</v>
      </c>
      <c r="D18" s="71" t="s">
        <v>250</v>
      </c>
      <c r="E18" s="73">
        <v>9377.02</v>
      </c>
      <c r="F18" s="73">
        <f>+'[4]RKP_2015_gada platības'!$T$13</f>
        <v>8856.9096000000027</v>
      </c>
      <c r="G18" s="73">
        <f t="shared" si="4"/>
        <v>8856.9096000000027</v>
      </c>
      <c r="H18" s="73">
        <f t="shared" si="4"/>
        <v>8856.9096000000027</v>
      </c>
      <c r="I18" s="73">
        <f t="shared" si="4"/>
        <v>8856.9096000000027</v>
      </c>
      <c r="J18" s="73">
        <v>2733.98</v>
      </c>
      <c r="K18" s="73">
        <v>9377.02</v>
      </c>
      <c r="L18" s="73">
        <f t="shared" si="2"/>
        <v>2213.8696000000018</v>
      </c>
    </row>
    <row r="19" spans="1:12" ht="15.75" thickBot="1">
      <c r="A19" s="70">
        <v>4</v>
      </c>
      <c r="B19" s="71" t="s">
        <v>246</v>
      </c>
      <c r="C19" s="72" t="s">
        <v>247</v>
      </c>
      <c r="D19" s="71" t="s">
        <v>250</v>
      </c>
      <c r="E19" s="73">
        <v>26935.759999999998</v>
      </c>
      <c r="F19" s="73">
        <f>+'[4]RKP_2015_gada platības'!$T$14</f>
        <v>147242.38319999998</v>
      </c>
      <c r="G19" s="73">
        <f t="shared" si="4"/>
        <v>147242.38319999998</v>
      </c>
      <c r="H19" s="73">
        <f t="shared" si="4"/>
        <v>147242.38319999998</v>
      </c>
      <c r="I19" s="73">
        <f t="shared" si="4"/>
        <v>147242.38319999998</v>
      </c>
      <c r="J19" s="73">
        <v>26201.84</v>
      </c>
      <c r="K19" s="73">
        <v>26935.759999999998</v>
      </c>
      <c r="L19" s="73">
        <f t="shared" si="2"/>
        <v>146508.46319999997</v>
      </c>
    </row>
    <row r="20" spans="1:12" ht="15.75" thickBot="1">
      <c r="A20" s="67"/>
      <c r="B20" s="69" t="s">
        <v>274</v>
      </c>
      <c r="C20" s="65"/>
      <c r="D20" s="69"/>
      <c r="E20" s="68">
        <f>SUM(E21:E24)</f>
        <v>124239.93000000001</v>
      </c>
      <c r="F20" s="68">
        <f>SUM(F21:F24)</f>
        <v>172328.44199999998</v>
      </c>
      <c r="G20" s="68">
        <f t="shared" ref="G20:L20" si="5">SUM(G21:G24)</f>
        <v>172328.44199999998</v>
      </c>
      <c r="H20" s="68">
        <f t="shared" si="5"/>
        <v>172328.44199999998</v>
      </c>
      <c r="I20" s="68">
        <f t="shared" si="5"/>
        <v>172328.44199999998</v>
      </c>
      <c r="J20" s="68">
        <f t="shared" si="5"/>
        <v>41165.289999999994</v>
      </c>
      <c r="K20" s="68">
        <f>SUM(K21:K24)</f>
        <v>124239.93000000001</v>
      </c>
      <c r="L20" s="68">
        <f t="shared" si="5"/>
        <v>89253.801999999981</v>
      </c>
    </row>
    <row r="21" spans="1:12" ht="15.75" thickBot="1">
      <c r="A21" s="70">
        <v>1</v>
      </c>
      <c r="B21" s="71" t="s">
        <v>240</v>
      </c>
      <c r="C21" s="72" t="s">
        <v>241</v>
      </c>
      <c r="D21" s="71" t="s">
        <v>275</v>
      </c>
      <c r="E21" s="73">
        <v>34976.519999999997</v>
      </c>
      <c r="F21" s="73">
        <f>+'[4]RKP_2015_gada platības'!$T$16</f>
        <v>54478.459199999998</v>
      </c>
      <c r="G21" s="73">
        <f>+F21</f>
        <v>54478.459199999998</v>
      </c>
      <c r="H21" s="73">
        <f>+G21</f>
        <v>54478.459199999998</v>
      </c>
      <c r="I21" s="73">
        <f>+H21</f>
        <v>54478.459199999998</v>
      </c>
      <c r="J21" s="73">
        <v>13640.51</v>
      </c>
      <c r="K21" s="73">
        <v>34976.519999999997</v>
      </c>
      <c r="L21" s="73">
        <f t="shared" si="2"/>
        <v>33142.449199999995</v>
      </c>
    </row>
    <row r="22" spans="1:12" ht="15.75" thickBot="1">
      <c r="A22" s="70">
        <v>2</v>
      </c>
      <c r="B22" s="71" t="s">
        <v>242</v>
      </c>
      <c r="C22" s="72" t="s">
        <v>243</v>
      </c>
      <c r="D22" s="71" t="s">
        <v>275</v>
      </c>
      <c r="E22" s="73">
        <v>22414.33</v>
      </c>
      <c r="F22" s="73">
        <f>+'[4]RKP_2015_gada platības'!$T$17</f>
        <v>30081.9552</v>
      </c>
      <c r="G22" s="73">
        <f t="shared" ref="G22:I24" si="6">+F22</f>
        <v>30081.9552</v>
      </c>
      <c r="H22" s="73">
        <f t="shared" si="6"/>
        <v>30081.9552</v>
      </c>
      <c r="I22" s="73">
        <f t="shared" si="6"/>
        <v>30081.9552</v>
      </c>
      <c r="J22" s="73">
        <v>8003.23</v>
      </c>
      <c r="K22" s="73">
        <v>22414.33</v>
      </c>
      <c r="L22" s="73">
        <f t="shared" si="2"/>
        <v>15670.855199999998</v>
      </c>
    </row>
    <row r="23" spans="1:12" ht="15.75" thickBot="1">
      <c r="A23" s="70">
        <v>3</v>
      </c>
      <c r="B23" s="71" t="s">
        <v>244</v>
      </c>
      <c r="C23" s="72" t="s">
        <v>245</v>
      </c>
      <c r="D23" s="71" t="s">
        <v>275</v>
      </c>
      <c r="E23" s="73">
        <v>38530.910000000003</v>
      </c>
      <c r="F23" s="73">
        <f>+'[4]RKP_2015_gada platības'!$T$18</f>
        <v>44760.803999999996</v>
      </c>
      <c r="G23" s="73">
        <f t="shared" si="6"/>
        <v>44760.803999999996</v>
      </c>
      <c r="H23" s="73">
        <f t="shared" si="6"/>
        <v>44760.803999999996</v>
      </c>
      <c r="I23" s="73">
        <f t="shared" si="6"/>
        <v>44760.803999999996</v>
      </c>
      <c r="J23" s="73">
        <v>12741.91</v>
      </c>
      <c r="K23" s="73">
        <v>38530.910000000003</v>
      </c>
      <c r="L23" s="73">
        <f t="shared" si="2"/>
        <v>18971.803999999989</v>
      </c>
    </row>
    <row r="24" spans="1:12" ht="15.75" thickBot="1">
      <c r="A24" s="70">
        <v>4</v>
      </c>
      <c r="B24" s="71" t="s">
        <v>246</v>
      </c>
      <c r="C24" s="72" t="s">
        <v>247</v>
      </c>
      <c r="D24" s="71" t="s">
        <v>275</v>
      </c>
      <c r="E24" s="73">
        <v>28318.17</v>
      </c>
      <c r="F24" s="73">
        <f>+'[4]RKP_2015_gada platības'!$T$19</f>
        <v>43007.223599999998</v>
      </c>
      <c r="G24" s="73">
        <f t="shared" si="6"/>
        <v>43007.223599999998</v>
      </c>
      <c r="H24" s="73">
        <f t="shared" si="6"/>
        <v>43007.223599999998</v>
      </c>
      <c r="I24" s="73">
        <f t="shared" si="6"/>
        <v>43007.223599999998</v>
      </c>
      <c r="J24" s="73">
        <v>6779.64</v>
      </c>
      <c r="K24" s="73">
        <v>28318.17</v>
      </c>
      <c r="L24" s="73">
        <f t="shared" si="2"/>
        <v>21468.693599999999</v>
      </c>
    </row>
  </sheetData>
  <mergeCells count="10">
    <mergeCell ref="J1:J2"/>
    <mergeCell ref="L1:L2"/>
    <mergeCell ref="B3:D3"/>
    <mergeCell ref="K1:K2"/>
    <mergeCell ref="A1:A2"/>
    <mergeCell ref="B1:B2"/>
    <mergeCell ref="C1:C2"/>
    <mergeCell ref="D1:D2"/>
    <mergeCell ref="E1:E2"/>
    <mergeCell ref="F1:I1"/>
  </mergeCells>
  <pageMargins left="0.3" right="0.17" top="0.74803149606299213" bottom="0.74803149606299213" header="0.31496062992125984" footer="0.31496062992125984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Sūtīšanai FM V 1908_1_tabula</vt:lpstr>
      <vt:lpstr>Sūtīšanai FM V 1908_2_tabula</vt:lpstr>
      <vt:lpstr>Sheet1</vt:lpstr>
      <vt:lpstr>'Sūtīšanai FM V 1908_1_tabula'!Print_Area</vt:lpstr>
      <vt:lpstr>'Sūtīšanai FM V 1908_2_tabula'!Print_Area</vt:lpstr>
      <vt:lpstr>'Sūtīšanai FM V 1908_1_tabula'!Print_Titles</vt:lpstr>
      <vt:lpstr>'Sūtīšanai FM V 1908_2_tabula'!Print_Titles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Māra Deņisova</cp:lastModifiedBy>
  <cp:lastPrinted>2016-08-17T05:52:35Z</cp:lastPrinted>
  <dcterms:created xsi:type="dcterms:W3CDTF">2015-01-07T14:16:55Z</dcterms:created>
  <dcterms:modified xsi:type="dcterms:W3CDTF">2016-08-17T05:55:44Z</dcterms:modified>
</cp:coreProperties>
</file>