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AD\FVD\Apropriacija\2016_gads\uz_MK_septembris\Uz_valsts_kanceleju\"/>
    </mc:Choice>
  </mc:AlternateContent>
  <bookViews>
    <workbookView xWindow="0" yWindow="0" windowWidth="28800" windowHeight="12135"/>
  </bookViews>
  <sheets>
    <sheet name="Pielik_1_TPL_KOPSAV" sheetId="4" r:id="rId1"/>
    <sheet name="Pielik_2_Vaivari" sheetId="1" r:id="rId2"/>
    <sheet name="Pielik_3_LNB" sheetId="2" r:id="rId3"/>
    <sheet name="Pielik_4_LNS" sheetId="3" r:id="rId4"/>
    <sheet name="Pielik_5_Vaivari" sheetId="6" r:id="rId5"/>
    <sheet name="Pielik_6_asistenti" sheetId="5" r:id="rId6"/>
    <sheet name="Pielik_7_SIVA_atlidziba 2016" sheetId="8" r:id="rId7"/>
    <sheet name="Sheet2" sheetId="7" r:id="rId8"/>
  </sheets>
  <definedNames>
    <definedName name="_xlnm._FilterDatabase" localSheetId="6" hidden="1">'Pielik_7_SIVA_atlidziba 2016'!$A$6:$N$20</definedName>
    <definedName name="_xlnm.Print_Titles" localSheetId="6">'Pielik_7_SIVA_atlidziba 2016'!$8:$8</definedName>
  </definedNames>
  <calcPr calcId="152511"/>
</workbook>
</file>

<file path=xl/calcChain.xml><?xml version="1.0" encoding="utf-8"?>
<calcChain xmlns="http://schemas.openxmlformats.org/spreadsheetml/2006/main">
  <c r="E37" i="6" l="1"/>
  <c r="E32" i="6"/>
  <c r="E31" i="6"/>
  <c r="E28" i="6"/>
  <c r="E25" i="6"/>
  <c r="E19" i="6"/>
  <c r="E37" i="1"/>
  <c r="C12" i="5"/>
  <c r="C11" i="5"/>
  <c r="E36" i="6" l="1"/>
  <c r="E35" i="6"/>
  <c r="E34" i="6"/>
  <c r="E33" i="6" s="1"/>
  <c r="C33" i="6"/>
  <c r="E30" i="6"/>
  <c r="E29" i="6"/>
  <c r="E27" i="6"/>
  <c r="E26" i="6"/>
  <c r="E24" i="6"/>
  <c r="E23" i="6"/>
  <c r="C22" i="6"/>
  <c r="C38" i="6" s="1"/>
  <c r="E21" i="6"/>
  <c r="E20" i="6"/>
  <c r="E18" i="6"/>
  <c r="E17" i="6"/>
  <c r="E16" i="6"/>
  <c r="E15" i="6"/>
  <c r="E13" i="6" s="1"/>
  <c r="E14" i="6"/>
  <c r="C13" i="6"/>
  <c r="E12" i="6"/>
  <c r="E11" i="6"/>
  <c r="C10" i="6"/>
  <c r="E9" i="6"/>
  <c r="E8" i="6"/>
  <c r="C8" i="6"/>
  <c r="E10" i="6" l="1"/>
  <c r="E22" i="6"/>
  <c r="E38" i="6" s="1"/>
  <c r="F20" i="8"/>
  <c r="L19" i="8"/>
  <c r="M19" i="8" s="1"/>
  <c r="K19" i="8"/>
  <c r="I19" i="8"/>
  <c r="J19" i="8" s="1"/>
  <c r="L18" i="8"/>
  <c r="M18" i="8" s="1"/>
  <c r="K18" i="8"/>
  <c r="I18" i="8"/>
  <c r="J18" i="8" s="1"/>
  <c r="K17" i="8"/>
  <c r="J17" i="8"/>
  <c r="I17" i="8"/>
  <c r="K16" i="8"/>
  <c r="I16" i="8"/>
  <c r="J16" i="8" s="1"/>
  <c r="L15" i="8"/>
  <c r="M15" i="8" s="1"/>
  <c r="K15" i="8"/>
  <c r="I15" i="8"/>
  <c r="J15" i="8" s="1"/>
  <c r="M14" i="8"/>
  <c r="L14" i="8"/>
  <c r="K14" i="8"/>
  <c r="I14" i="8"/>
  <c r="J14" i="8" s="1"/>
  <c r="K13" i="8"/>
  <c r="J13" i="8"/>
  <c r="I13" i="8"/>
  <c r="K12" i="8"/>
  <c r="J12" i="8"/>
  <c r="I12" i="8"/>
  <c r="K11" i="8"/>
  <c r="L11" i="8" s="1"/>
  <c r="M11" i="8" s="1"/>
  <c r="I11" i="8"/>
  <c r="J11" i="8" s="1"/>
  <c r="K10" i="8"/>
  <c r="I10" i="8"/>
  <c r="I20" i="8" s="1"/>
  <c r="L10" i="8" l="1"/>
  <c r="M10" i="8" s="1"/>
  <c r="J10" i="8"/>
  <c r="J20" i="8" s="1"/>
  <c r="L12" i="8"/>
  <c r="L16" i="8"/>
  <c r="M16" i="8" s="1"/>
  <c r="K20" i="8"/>
  <c r="L13" i="8"/>
  <c r="M13" i="8" s="1"/>
  <c r="L17" i="8"/>
  <c r="M17" i="8" s="1"/>
  <c r="L20" i="8" l="1"/>
  <c r="M12" i="8"/>
  <c r="M20" i="8" s="1"/>
  <c r="B22" i="5" l="1"/>
  <c r="C15" i="5"/>
  <c r="D15" i="5" s="1"/>
  <c r="C14" i="5"/>
  <c r="D14" i="5" s="1"/>
  <c r="C13" i="5"/>
  <c r="E22" i="5" s="1"/>
  <c r="F16" i="5" s="1"/>
  <c r="D12" i="5"/>
  <c r="D11" i="5"/>
  <c r="D10" i="5"/>
  <c r="F17" i="5" l="1"/>
  <c r="F18" i="5" s="1"/>
  <c r="D13" i="5"/>
  <c r="E39" i="1"/>
  <c r="C38" i="1"/>
  <c r="F19" i="5" l="1"/>
  <c r="F20" i="5" s="1"/>
  <c r="C8" i="4"/>
  <c r="C7" i="4"/>
  <c r="C26" i="2"/>
  <c r="E19" i="2"/>
  <c r="E20" i="2"/>
  <c r="E21" i="2"/>
  <c r="E22" i="2"/>
  <c r="E18" i="2"/>
  <c r="E7" i="2"/>
  <c r="E8" i="2"/>
  <c r="E9" i="2"/>
  <c r="E10" i="2"/>
  <c r="E11" i="2"/>
  <c r="E12" i="2"/>
  <c r="E13" i="2"/>
  <c r="E14" i="2"/>
  <c r="E15" i="2"/>
  <c r="E16" i="2"/>
  <c r="E17" i="2"/>
  <c r="E23" i="2"/>
  <c r="E24" i="2"/>
  <c r="E25" i="2"/>
  <c r="E6" i="2"/>
  <c r="C14" i="3"/>
  <c r="E8" i="3"/>
  <c r="E9" i="3"/>
  <c r="E10" i="3"/>
  <c r="E11" i="3"/>
  <c r="E12" i="3"/>
  <c r="E13" i="3"/>
  <c r="E7" i="3"/>
  <c r="E14" i="3" l="1"/>
  <c r="E26" i="2"/>
  <c r="F22" i="5"/>
  <c r="G22" i="5" s="1"/>
  <c r="I22" i="5" s="1"/>
  <c r="E42" i="1"/>
  <c r="D40" i="1"/>
  <c r="E40" i="1" s="1"/>
  <c r="E38" i="1"/>
  <c r="D36" i="1" l="1"/>
  <c r="E36" i="1" s="1"/>
  <c r="E35" i="1"/>
  <c r="E33" i="1"/>
  <c r="D32" i="1"/>
  <c r="E32" i="1" s="1"/>
  <c r="D31" i="1"/>
  <c r="D30" i="1"/>
  <c r="E30" i="1" s="1"/>
  <c r="D29" i="1"/>
  <c r="E29" i="1" s="1"/>
  <c r="D28" i="1"/>
  <c r="E28" i="1" s="1"/>
  <c r="D27" i="1"/>
  <c r="E27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E26" i="1"/>
  <c r="E31" i="1"/>
  <c r="E19" i="1"/>
  <c r="E18" i="1"/>
  <c r="E17" i="1"/>
  <c r="E16" i="1"/>
  <c r="E14" i="1"/>
  <c r="E13" i="1"/>
  <c r="C34" i="1"/>
  <c r="E15" i="1"/>
  <c r="E12" i="1"/>
  <c r="E11" i="1"/>
  <c r="E10" i="1"/>
  <c r="C9" i="1"/>
  <c r="E34" i="1" l="1"/>
  <c r="C43" i="1"/>
  <c r="C6" i="4" s="1"/>
  <c r="C10" i="4" s="1"/>
  <c r="E9" i="1"/>
  <c r="E43" i="1" l="1"/>
  <c r="D10" i="4" l="1"/>
</calcChain>
</file>

<file path=xl/sharedStrings.xml><?xml version="1.0" encoding="utf-8"?>
<sst xmlns="http://schemas.openxmlformats.org/spreadsheetml/2006/main" count="269" uniqueCount="187">
  <si>
    <t>Nr.p.k.</t>
  </si>
  <si>
    <t xml:space="preserve">Tehniskā palīglīdzekļa (turpmāk - TP) nosaukums </t>
  </si>
  <si>
    <t xml:space="preserve">TP iepirktais daudzums </t>
  </si>
  <si>
    <t xml:space="preserve"> TP cena ar PVN</t>
  </si>
  <si>
    <t>Nepieciešamais papildus finansējums</t>
  </si>
  <si>
    <t>5=3*4</t>
  </si>
  <si>
    <t>Pārvietošanas tehniskie palīglīdzekļi</t>
  </si>
  <si>
    <t>X</t>
  </si>
  <si>
    <t xml:space="preserve">Kvadripodi ar lielāku atbalsta laukumu </t>
  </si>
  <si>
    <t>Manuālie pavadoņa vadīti riteņkrēsli pieaugušajiem</t>
  </si>
  <si>
    <t xml:space="preserve">Bimanuālie riteņkrēsli ar mugurējo piedziņu bērniem </t>
  </si>
  <si>
    <t>Pašaprūpes tehniskie palīglīdzekļi</t>
  </si>
  <si>
    <t>Spilveni izgulējumu profilaksei</t>
  </si>
  <si>
    <t>KOPĀ</t>
  </si>
  <si>
    <t>Pārvietošanās krēsli bērniem (aktivitāšu)</t>
  </si>
  <si>
    <t>Manuālie pavadoņa vadīti riteņkrēsli bērniem</t>
  </si>
  <si>
    <t>Bimanuālie riteņkrēsli ar mugurējo piedziņu pieaugušajiem (bāzes modelis ar palielinātu svara izturību)</t>
  </si>
  <si>
    <t>Bimanuālie riteņkrēsli ar mugurējo piedziņu pieaugušajiem (personām ar abu kāju amputāciju ar palielinātu svara izturību)</t>
  </si>
  <si>
    <t>Elektriskie riteņkrēsli ar rokas vadību (ar palielinātu svara izturību)</t>
  </si>
  <si>
    <t>Elektriskie riteņkrēsli ar rokas vadību  ar papildaprīkojumu un asistenta  pulti</t>
  </si>
  <si>
    <t>Ar akumulatoru darbināmi pārvietošanās tehniskie palīglīdzekļi (skuteri)  (ar palielinātu svara izturību)</t>
  </si>
  <si>
    <t>Pārvietošanās galdi pieaugušajiem</t>
  </si>
  <si>
    <t>Pārvietošanās galdi bērniem</t>
  </si>
  <si>
    <t>Slīddēļi</t>
  </si>
  <si>
    <t>Rollatori ar 4 riteņiem , sēdekliun apakšdelmu balstu (ar palielinātu svara izturību)</t>
  </si>
  <si>
    <t>Rollatori ar 2 riteņiem bez sēdekļa(ar palielinātu svara izturību)</t>
  </si>
  <si>
    <t>Pārvietošanās galdi pieaugušajiem(ar palielinātu svara izturību)</t>
  </si>
  <si>
    <t>Pārvietošanās galdi pieaugušajiem (ar samazinātu augstumu)</t>
  </si>
  <si>
    <t>Bimanuālie riteņkrēsli ar mugurējo piedziņu pieaugušajiem (bāzes modelis ar palielinātu sēdvietas pamatnes platumu)</t>
  </si>
  <si>
    <t>Bimanuālie riteņkrēsli ar sviras piedziņu (ar palielinātu svara izturību)</t>
  </si>
  <si>
    <t>Manuālie pavadoņa vadīti riteņkrēsli pieaugušajiem(ar palielinātu svara izturību)</t>
  </si>
  <si>
    <t>Manuālie pavadoņa vadīti riteņkrēsli bērniem (ar atvieglotu svaru)</t>
  </si>
  <si>
    <t>Manuālie pavadoņa vadīti riteņkrēsli bērniem (ar maināmu muguras leņķi)</t>
  </si>
  <si>
    <t>Manuālie pavadoņa vadīti riteņkrēsli bērniem ar papildaprīkojumu</t>
  </si>
  <si>
    <t>Elektriskie riteņkrēsli ar rokas vadību  ar papildaprīkojumu un asistenta  pulti bērniem</t>
  </si>
  <si>
    <t>Tualetes krēsli ar riteņiem</t>
  </si>
  <si>
    <t>Atsevišķi stāvoši tualetes sēdekļi</t>
  </si>
  <si>
    <t>Vannas krēsli, pagriežami, ar muguras balstu</t>
  </si>
  <si>
    <t>Elpošanas tehniskie palīglīdzekļi</t>
  </si>
  <si>
    <t>2.pielikums</t>
  </si>
  <si>
    <t>Dzirdes aparāti pieaugušajiem (tikai iegāde)</t>
  </si>
  <si>
    <t>Dzirdes aparāti pieaugušajiem (tikai pielāgošana)</t>
  </si>
  <si>
    <t xml:space="preserve">Skaņas indikators ar mehānisko signālu </t>
  </si>
  <si>
    <t xml:space="preserve">Laikrādis ar vibrozvanu </t>
  </si>
  <si>
    <t>Savienotājvienība radio un televīzijas uztvērējiem (TV cilpa)</t>
  </si>
  <si>
    <t>Asinsspiediena mērītāji ar runas funkciju</t>
  </si>
  <si>
    <t>Glikometri ar runas funkciju</t>
  </si>
  <si>
    <t>Ķermeņa termometri ar runas funkciju</t>
  </si>
  <si>
    <t>Termometri klimatisko apstākļu mērīšanai ar runas funkciju</t>
  </si>
  <si>
    <t>Svari ar runas funkciju (ķermeņa)</t>
  </si>
  <si>
    <t>Gaismas (absorbcijas) filtri</t>
  </si>
  <si>
    <t>Taktilie (baltie) spieķi, nesalokāmi</t>
  </si>
  <si>
    <t>Taktilie (baltie) spieķi, salokāmi</t>
  </si>
  <si>
    <t>Laikrāži</t>
  </si>
  <si>
    <t>Atskaņotāji</t>
  </si>
  <si>
    <t>Šķidruma līmeņa noteicēji ar runas funkciju</t>
  </si>
  <si>
    <t>Krāsu noteicēji ar runas funkciju</t>
  </si>
  <si>
    <t>Elektroniski palielinošie palīglīdzekļi</t>
  </si>
  <si>
    <t>Alternatīvās ievadierīces</t>
  </si>
  <si>
    <t>Ieraksta ierīces (diktafoni)</t>
  </si>
  <si>
    <t xml:space="preserve"> Braila rakstāmmašīnas</t>
  </si>
  <si>
    <t>Pildspalvas ar runas funkciju teksta nolasīšanai no speciālām uzlīmēm (komplektā pildspalva un uzlīmes teksta nolasīšanai)</t>
  </si>
  <si>
    <t>Monekulārie teleskopi</t>
  </si>
  <si>
    <t>Binokulārās brilles</t>
  </si>
  <si>
    <t>Pārtikas svari</t>
  </si>
  <si>
    <t>N.P.K.</t>
  </si>
  <si>
    <t>Pakalpojuma sniedzēja nosaukums</t>
  </si>
  <si>
    <t>Iepirkto tehnisko palīglīdzekļu skaits</t>
  </si>
  <si>
    <t xml:space="preserve">VSIA "Nacionālā rehabilitācijas centra "Vaivari"" </t>
  </si>
  <si>
    <t>Latvijas Neredzīgo biedrība</t>
  </si>
  <si>
    <t xml:space="preserve">Latvijas Nedzirdīgo savienība </t>
  </si>
  <si>
    <t>3.pielikums</t>
  </si>
  <si>
    <t>4.pielikums</t>
  </si>
  <si>
    <t>Digitālā vizuālās saziņas ierīce</t>
  </si>
  <si>
    <t>Elektriskās funkcionālās  gultas</t>
  </si>
  <si>
    <t xml:space="preserve">Pretizgulējuma matrači </t>
  </si>
  <si>
    <t xml:space="preserve"> Nepārtraukta un automātiska pozitīva spiediena terapijas iekārta </t>
  </si>
  <si>
    <t>1.pielikums</t>
  </si>
  <si>
    <t>Labklājības ministrs</t>
  </si>
  <si>
    <t>L.Cīrule, 67021647, Lilita.Cirule@lm.gov.lv</t>
  </si>
  <si>
    <t>Fakss: 67276445</t>
  </si>
  <si>
    <t>J.Reirs</t>
  </si>
  <si>
    <t>5.pielikums</t>
  </si>
  <si>
    <t>Asistenta pakalpojumam 2016.gadam plānotā finansējuma prognozes aprēķins</t>
  </si>
  <si>
    <t>Mēnesis</t>
  </si>
  <si>
    <t>Pārskaitīts finansējums 2016.gadā (periods 01.01.-01.08.2016.)</t>
  </si>
  <si>
    <t>Pieaugums pret iepriekšējo mēnesi, euro</t>
  </si>
  <si>
    <t>Pieaugums pret iepriekšējo mēnesi, %</t>
  </si>
  <si>
    <t>Vidējais pieaugums/ samazinājums mēnesī 2016.gadā (periods 01.03.-01.08.2016.)</t>
  </si>
  <si>
    <t>Vidēji mēnesī ar pieaugumu/ samazinājumu pārskaitīts finansējums           no 01.09.2016. līdz 31.12.2016.</t>
  </si>
  <si>
    <t>2016.gadā prognozētais pārskaitītais finansējums</t>
  </si>
  <si>
    <t>Plānotais finansējums 2016.gada budžetā</t>
  </si>
  <si>
    <t>Papildus nepieciešamais finansējums 2016.gadā</t>
  </si>
  <si>
    <t>5*</t>
  </si>
  <si>
    <t>6**</t>
  </si>
  <si>
    <t>7=2+6</t>
  </si>
  <si>
    <t>9=7-8</t>
  </si>
  <si>
    <t>janvāris*</t>
  </si>
  <si>
    <t>februāris*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</si>
  <si>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</si>
  <si>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</si>
  <si>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</si>
  <si>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</si>
  <si>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</si>
  <si>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</si>
  <si>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</si>
  <si>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</si>
  <si>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</si>
  <si>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</si>
  <si>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</si>
  <si>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 xml:space="preserve">* Vidējais pieaugums/samazinājums mēnesī 2016.gadā rēķināts par pēdējiem pieciem mēnešiem </t>
  </si>
  <si>
    <t>** Vidēji mēnesī ar samazinājumu pārskaitīts finansējums aprēķināts augustā, septembrī -  pie iepriekšējā mēneša pārskaitītā finansējuma pieskaitīts vidējais samazinājums mēnesī/ un sākot ar oktobri pārējos mēnešos ir vienāds finansējums</t>
  </si>
  <si>
    <t>Ministru kabineta rīkojuma projekts "Par apropriācijas pārdali sociālo pakalpojumu nodrošināšanai labklājības nozarē"</t>
  </si>
  <si>
    <t>6.pielikums</t>
  </si>
  <si>
    <t>Atlīdzības aprēķins 2016.gadam sociālās rehabilitācijas pakalpojumu nodrošināšanai papildu 150 personām</t>
  </si>
  <si>
    <t>euro</t>
  </si>
  <si>
    <t>Presonāls sociālās rehabilitācijas pakalpojuma nodrošināšanai (150)</t>
  </si>
  <si>
    <t>N.p.k.</t>
  </si>
  <si>
    <t>Pakalpojumu veids</t>
  </si>
  <si>
    <t>Saime,apakšsaime</t>
  </si>
  <si>
    <t>Līmenis</t>
  </si>
  <si>
    <t>Mēnešalgas grupa</t>
  </si>
  <si>
    <t>Slodze</t>
  </si>
  <si>
    <t>Max. skala pēc MK noteikumiem</t>
  </si>
  <si>
    <t>Esošā  amatalga (Euro)</t>
  </si>
  <si>
    <t xml:space="preserve">DD VSAOI 23.59% </t>
  </si>
  <si>
    <t>Atlīdzība kopā mēnesī</t>
  </si>
  <si>
    <t>Atalgojums kopā 3 mēnešiem (oktobris-decembris)</t>
  </si>
  <si>
    <t>DD VSAOI kopā 3 mēnešiem (oktobris-decembris)</t>
  </si>
  <si>
    <t>Alīdzība kopā 3 mēnešiem (oktobris-decembris)</t>
  </si>
  <si>
    <t>Pamatojums</t>
  </si>
  <si>
    <t>9=8*23.59%</t>
  </si>
  <si>
    <t>10=8+9</t>
  </si>
  <si>
    <t>11=8*3mēn</t>
  </si>
  <si>
    <t>12=11*23,59%</t>
  </si>
  <si>
    <t>13=11+12</t>
  </si>
  <si>
    <t>Ārsts</t>
  </si>
  <si>
    <t>5,1,</t>
  </si>
  <si>
    <t>III</t>
  </si>
  <si>
    <t>Sociālās rehabilitācijas pakalpojuma nodrošināšanai papildu 150 personām periodā no 2016.gada 1.oktobra līdz 31.decembrim.</t>
  </si>
  <si>
    <t>Fizioterapeits</t>
  </si>
  <si>
    <t>IIB</t>
  </si>
  <si>
    <t>Ergoterapeits</t>
  </si>
  <si>
    <t>Sociālais darbinieks</t>
  </si>
  <si>
    <t>IIIA</t>
  </si>
  <si>
    <t>Sociālais rehabilitētājs</t>
  </si>
  <si>
    <t>Medicīnas māsa</t>
  </si>
  <si>
    <t>5,2,</t>
  </si>
  <si>
    <t>Masieris</t>
  </si>
  <si>
    <t>Pavārs</t>
  </si>
  <si>
    <t>Viesmīlis</t>
  </si>
  <si>
    <t>Virtuves darbinieks</t>
  </si>
  <si>
    <t>Kopā:</t>
  </si>
  <si>
    <t>I.Ķīse, 67021651, Inese.Kise@lm.gov.lv</t>
  </si>
  <si>
    <t>7.pielikums</t>
  </si>
  <si>
    <t>Protēzes</t>
  </si>
  <si>
    <t>Modulārās apakšējās ekstremitātes</t>
  </si>
  <si>
    <t>Ortozes</t>
  </si>
  <si>
    <t>Mīkstās ortozes</t>
  </si>
  <si>
    <t>Cietās ortozes</t>
  </si>
  <si>
    <t xml:space="preserve">Kvadripodi ar mazāku atbalsta laukumu </t>
  </si>
  <si>
    <t>Staigāšanas rāmji bez riteņiem ar nekustīgu rāmi (ar palielinātu svara izturību)</t>
  </si>
  <si>
    <t>Bimanuālie riteņkrēsli ar mugurējo piedziņu pieaugušajiem (personām ar abu kāju amputāciju)</t>
  </si>
  <si>
    <t>Bērnu rollatori</t>
  </si>
  <si>
    <t>Bērnu riteņkrēsli</t>
  </si>
  <si>
    <t>Tualetes krēsli bez riteņiem</t>
  </si>
  <si>
    <t>Tualetes/dušas krēsli</t>
  </si>
  <si>
    <t>Tualetes/dušas krēsli (ar palielinātu svara izturību)</t>
  </si>
  <si>
    <t>Tualetes krēsli bērniem</t>
  </si>
  <si>
    <t xml:space="preserve">Paaugstināti tualetes sēdekļi </t>
  </si>
  <si>
    <t>Piemontējami tualetes rokturi un atzveltnes taisnie</t>
  </si>
  <si>
    <t>Vannas krēsli ar muguras balstu</t>
  </si>
  <si>
    <t>Vannas krēsli ar muguras balstu (ar palielinātu svara izturību)</t>
  </si>
  <si>
    <t>Vannas dēļi</t>
  </si>
  <si>
    <t>Komunikācijas palīglīdzekļi</t>
  </si>
  <si>
    <t>Daudzlīmeņu runas iekārta (iTalk2 with Levels)</t>
  </si>
  <si>
    <t>Komunikators ar apgaismojmiem izvēles logiem (GoTalk Express32)</t>
  </si>
  <si>
    <t>Augstlīmeņa komunikators (Smart128)</t>
  </si>
  <si>
    <t>Komunikators ierunātu ziņojumu atskaņošanai (SuperTalker)</t>
  </si>
  <si>
    <t>2016.gada tehnisko palīglīdzekļu nodrošināšanai papildus nepieciešamā finansējuma un rezultatīvo rādītāju aprēķina kopsavilkums pārdalei no valsts budžeta programmas 20.00.00 "Valsts sociālie pabalsti un izdienas pensijas" apakšprogrammas 20.01.00 "Valsts sociālie pabalsti”</t>
  </si>
  <si>
    <t>VSIA "Nacionālā rehabilitācijas centra "Vaivari"" /2016.gada  papildus nepieciešamā finansējuma aprēķins tehniskajiem palīglīdzekļiem pārdalei no valsts budžeta programmas 20.00.00 "Valsts sociālie pabalsti un izdienas pensijas" apakšprogrammas 20.01.00 "Valsts sociālie pabalsti”</t>
  </si>
  <si>
    <t>Latvijas Neredzīgo biedrība /2016.gada  papildus nepieciešamā finansējuma aprēķins tehniskajiem palīglīdzekļiem pārdalei no valsts budžeta programmas 20.00.00 "Valsts sociālie pabalsti un izdienas pensijas" apakšprogrammas 20.01.00 "Valsts sociālie pabalsti”</t>
  </si>
  <si>
    <t>Latvijas Nedzirdīgo savienība /2016.gada  papildus nepieciešamā finansējuma aprēķins tehniskajiem palīglīdzekļiem pārdalei no valsts budžeta programmas 20.00.00 "Valsts sociālie pabalsti un izdienas pensijas" apakšprogrammas 20.01.00 "Valsts sociālie pabalsti”</t>
  </si>
  <si>
    <t>VSIA "Nacionālā rehabilitācijas centra "Vaivari"" /2016.gadam papildus nepieciešamā finansējuma aprēķins tehniskajiem palīglīdzekļiem pārdalei starp valsts budžeta apakšprogrammas 05.01.00 "Sociālās rehabilitācijas valsts programmas" pakalpojumiem”</t>
  </si>
  <si>
    <t>samazinājums***</t>
  </si>
  <si>
    <t>*** Ņemot vērā to, ka MK noteikumu Nr.942 grozījumi pārejas periods beidzās ar 30.06.2016., tiek prognozēts II pusgadā vēl lielāks samazinājums</t>
  </si>
  <si>
    <t>12.09.2016. 10:57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</si>
</sst>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23" x14ac:knownFonts="1"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name val="Times New Roman"/>
      <family val="1"/>
      <charset val="204"/>
    </font>
    <font>
      <sz val="10"/>
      <name val="Arial"/>
      <family val="2"/>
      <charset val="186"/>
    </font>
    <font>
      <sz val="14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204"/>
    </font>
    <font>
      <sz val="10"/>
      <name val="Times New Roman"/>
      <family val="1"/>
      <charset val="186"/>
    </font>
    <font>
      <i/>
      <sz val="14"/>
      <name val="Times New Roman"/>
      <family val="1"/>
      <charset val="186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2" fillId="0" borderId="0"/>
  </cellStyleXfs>
  <cellXfs count="2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 applyAlignment="1">
      <alignment horizontal="center"/>
    </xf>
    <xf numFmtId="4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8" fillId="0" borderId="4" xfId="0" applyFont="1" applyBorder="1"/>
    <xf numFmtId="3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right"/>
    </xf>
    <xf numFmtId="3" fontId="9" fillId="0" borderId="6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2" fillId="2" borderId="11" xfId="0" applyFont="1" applyFill="1" applyBorder="1" applyAlignment="1">
      <alignment wrapText="1"/>
    </xf>
    <xf numFmtId="3" fontId="8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/>
    </xf>
    <xf numFmtId="0" fontId="9" fillId="2" borderId="5" xfId="0" applyFont="1" applyFill="1" applyBorder="1"/>
    <xf numFmtId="0" fontId="9" fillId="2" borderId="6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/>
    </xf>
    <xf numFmtId="4" fontId="8" fillId="2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8" fillId="2" borderId="16" xfId="0" applyNumberFormat="1" applyFont="1" applyFill="1" applyBorder="1" applyAlignment="1">
      <alignment horizontal="center"/>
    </xf>
    <xf numFmtId="4" fontId="8" fillId="2" borderId="17" xfId="0" applyNumberFormat="1" applyFont="1" applyFill="1" applyBorder="1" applyAlignment="1">
      <alignment horizontal="center"/>
    </xf>
    <xf numFmtId="4" fontId="8" fillId="2" borderId="18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0" xfId="0" applyFont="1"/>
    <xf numFmtId="0" fontId="11" fillId="0" borderId="0" xfId="1" applyFont="1" applyAlignment="1">
      <alignment vertic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2" fillId="0" borderId="0" xfId="0" applyFont="1"/>
    <xf numFmtId="0" fontId="5" fillId="0" borderId="0" xfId="0" applyFont="1"/>
    <xf numFmtId="0" fontId="13" fillId="0" borderId="0" xfId="0" applyFo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/>
    <xf numFmtId="0" fontId="2" fillId="0" borderId="1" xfId="0" applyFont="1" applyBorder="1"/>
    <xf numFmtId="0" fontId="4" fillId="0" borderId="5" xfId="0" applyFont="1" applyBorder="1"/>
    <xf numFmtId="4" fontId="4" fillId="0" borderId="6" xfId="0" applyNumberFormat="1" applyFont="1" applyBorder="1"/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5" fillId="0" borderId="0" xfId="2" applyFont="1" applyAlignment="1">
      <alignment horizontal="center" vertical="top"/>
    </xf>
    <xf numFmtId="0" fontId="15" fillId="0" borderId="0" xfId="2" applyFont="1"/>
    <xf numFmtId="0" fontId="13" fillId="0" borderId="0" xfId="3" applyFont="1"/>
    <xf numFmtId="4" fontId="2" fillId="0" borderId="0" xfId="2" applyNumberFormat="1" applyFont="1" applyAlignment="1"/>
    <xf numFmtId="0" fontId="1" fillId="0" borderId="0" xfId="2" applyFont="1" applyAlignment="1">
      <alignment horizontal="center" wrapText="1"/>
    </xf>
    <xf numFmtId="0" fontId="17" fillId="0" borderId="0" xfId="2" applyFont="1" applyAlignment="1">
      <alignment horizontal="right" wrapText="1"/>
    </xf>
    <xf numFmtId="0" fontId="18" fillId="0" borderId="0" xfId="2" applyFont="1" applyAlignment="1">
      <alignment horizontal="center" vertical="top"/>
    </xf>
    <xf numFmtId="0" fontId="11" fillId="0" borderId="23" xfId="2" applyFont="1" applyBorder="1" applyAlignment="1">
      <alignment horizontal="center" vertical="top"/>
    </xf>
    <xf numFmtId="0" fontId="19" fillId="0" borderId="24" xfId="2" applyFont="1" applyBorder="1" applyAlignment="1">
      <alignment wrapText="1"/>
    </xf>
    <xf numFmtId="0" fontId="11" fillId="0" borderId="25" xfId="2" applyFont="1" applyBorder="1"/>
    <xf numFmtId="0" fontId="11" fillId="0" borderId="26" xfId="2" applyFont="1" applyBorder="1"/>
    <xf numFmtId="0" fontId="11" fillId="0" borderId="27" xfId="2" applyFont="1" applyBorder="1"/>
    <xf numFmtId="0" fontId="11" fillId="4" borderId="27" xfId="2" applyFont="1" applyFill="1" applyBorder="1" applyAlignment="1">
      <alignment horizontal="center"/>
    </xf>
    <xf numFmtId="0" fontId="11" fillId="0" borderId="17" xfId="2" applyFont="1" applyBorder="1" applyAlignment="1">
      <alignment horizontal="center" vertical="center" wrapText="1"/>
    </xf>
    <xf numFmtId="0" fontId="19" fillId="0" borderId="29" xfId="2" applyFont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textRotation="90" wrapText="1"/>
    </xf>
    <xf numFmtId="0" fontId="11" fillId="0" borderId="1" xfId="2" applyFont="1" applyFill="1" applyBorder="1" applyAlignment="1">
      <alignment horizontal="center" vertical="center" textRotation="90" wrapText="1"/>
    </xf>
    <xf numFmtId="0" fontId="11" fillId="0" borderId="20" xfId="2" applyFont="1" applyFill="1" applyBorder="1" applyAlignment="1">
      <alignment horizontal="center" vertical="center" textRotation="90" wrapText="1"/>
    </xf>
    <xf numFmtId="0" fontId="11" fillId="5" borderId="8" xfId="2" applyFont="1" applyFill="1" applyBorder="1" applyAlignment="1">
      <alignment horizontal="center" vertical="center" textRotation="90" wrapText="1"/>
    </xf>
    <xf numFmtId="0" fontId="11" fillId="5" borderId="1" xfId="2" applyFont="1" applyFill="1" applyBorder="1" applyAlignment="1">
      <alignment horizontal="center" vertical="center" textRotation="90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1" fillId="6" borderId="30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20" fillId="0" borderId="31" xfId="2" applyFont="1" applyBorder="1" applyAlignment="1">
      <alignment horizontal="center" vertical="top" wrapText="1"/>
    </xf>
    <xf numFmtId="0" fontId="20" fillId="0" borderId="32" xfId="2" applyFont="1" applyBorder="1" applyAlignment="1">
      <alignment horizontal="center" vertical="center" wrapText="1"/>
    </xf>
    <xf numFmtId="0" fontId="20" fillId="0" borderId="33" xfId="2" applyFont="1" applyFill="1" applyBorder="1" applyAlignment="1">
      <alignment horizontal="center" vertical="center" wrapText="1"/>
    </xf>
    <xf numFmtId="0" fontId="20" fillId="0" borderId="34" xfId="2" applyFont="1" applyFill="1" applyBorder="1" applyAlignment="1">
      <alignment horizontal="center" vertical="center" wrapText="1"/>
    </xf>
    <xf numFmtId="0" fontId="20" fillId="0" borderId="35" xfId="2" applyFont="1" applyFill="1" applyBorder="1" applyAlignment="1">
      <alignment horizontal="center" vertical="center" wrapText="1"/>
    </xf>
    <xf numFmtId="0" fontId="20" fillId="5" borderId="33" xfId="2" applyFont="1" applyFill="1" applyBorder="1" applyAlignment="1">
      <alignment horizontal="center" vertical="center" wrapText="1"/>
    </xf>
    <xf numFmtId="0" fontId="20" fillId="5" borderId="34" xfId="2" applyFont="1" applyFill="1" applyBorder="1" applyAlignment="1">
      <alignment horizontal="center" vertical="center" wrapText="1"/>
    </xf>
    <xf numFmtId="0" fontId="20" fillId="5" borderId="36" xfId="2" applyFont="1" applyFill="1" applyBorder="1" applyAlignment="1">
      <alignment horizontal="center" vertical="center" wrapText="1"/>
    </xf>
    <xf numFmtId="0" fontId="20" fillId="5" borderId="35" xfId="2" applyFont="1" applyFill="1" applyBorder="1" applyAlignment="1">
      <alignment horizontal="center" vertical="center" wrapText="1"/>
    </xf>
    <xf numFmtId="0" fontId="20" fillId="6" borderId="37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11" fillId="0" borderId="16" xfId="2" applyNumberFormat="1" applyFont="1" applyBorder="1" applyAlignment="1">
      <alignment horizontal="center" vertical="top"/>
    </xf>
    <xf numFmtId="0" fontId="16" fillId="0" borderId="1" xfId="2" applyFont="1" applyBorder="1" applyAlignment="1">
      <alignment wrapText="1"/>
    </xf>
    <xf numFmtId="0" fontId="16" fillId="0" borderId="1" xfId="2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4" fontId="15" fillId="0" borderId="10" xfId="2" applyNumberFormat="1" applyFont="1" applyBorder="1" applyAlignment="1">
      <alignment horizontal="center" vertical="center"/>
    </xf>
    <xf numFmtId="3" fontId="15" fillId="0" borderId="11" xfId="2" applyNumberFormat="1" applyFont="1" applyBorder="1" applyAlignment="1">
      <alignment horizontal="center" vertical="center"/>
    </xf>
    <xf numFmtId="4" fontId="15" fillId="0" borderId="11" xfId="2" applyNumberFormat="1" applyFont="1" applyBorder="1" applyAlignment="1">
      <alignment horizontal="center" vertical="center"/>
    </xf>
    <xf numFmtId="165" fontId="15" fillId="0" borderId="13" xfId="2" applyNumberFormat="1" applyFont="1" applyBorder="1" applyAlignment="1">
      <alignment horizontal="center" vertical="center"/>
    </xf>
    <xf numFmtId="4" fontId="15" fillId="0" borderId="13" xfId="2" applyNumberFormat="1" applyFont="1" applyBorder="1" applyAlignment="1">
      <alignment horizontal="center" vertical="center"/>
    </xf>
    <xf numFmtId="3" fontId="15" fillId="0" borderId="19" xfId="2" applyNumberFormat="1" applyFont="1" applyBorder="1" applyAlignment="1">
      <alignment horizontal="center" vertical="center"/>
    </xf>
    <xf numFmtId="0" fontId="11" fillId="0" borderId="17" xfId="2" applyNumberFormat="1" applyFont="1" applyBorder="1" applyAlignment="1">
      <alignment horizontal="center" vertical="top"/>
    </xf>
    <xf numFmtId="0" fontId="16" fillId="0" borderId="1" xfId="2" applyFont="1" applyFill="1" applyBorder="1" applyAlignment="1">
      <alignment wrapText="1"/>
    </xf>
    <xf numFmtId="4" fontId="15" fillId="0" borderId="8" xfId="2" applyNumberFormat="1" applyFont="1" applyBorder="1" applyAlignment="1">
      <alignment horizontal="center" vertical="center"/>
    </xf>
    <xf numFmtId="3" fontId="15" fillId="0" borderId="1" xfId="2" applyNumberFormat="1" applyFont="1" applyBorder="1" applyAlignment="1">
      <alignment horizontal="center" vertical="center"/>
    </xf>
    <xf numFmtId="4" fontId="15" fillId="0" borderId="8" xfId="2" applyNumberFormat="1" applyFont="1" applyFill="1" applyBorder="1" applyAlignment="1">
      <alignment horizontal="center" vertical="center"/>
    </xf>
    <xf numFmtId="3" fontId="15" fillId="0" borderId="1" xfId="2" applyNumberFormat="1" applyFont="1" applyFill="1" applyBorder="1" applyAlignment="1">
      <alignment horizontal="center" vertical="center"/>
    </xf>
    <xf numFmtId="0" fontId="16" fillId="7" borderId="1" xfId="2" applyFont="1" applyFill="1" applyBorder="1" applyAlignment="1">
      <alignment wrapText="1"/>
    </xf>
    <xf numFmtId="0" fontId="16" fillId="0" borderId="1" xfId="2" applyFont="1" applyBorder="1" applyAlignment="1"/>
    <xf numFmtId="0" fontId="11" fillId="5" borderId="30" xfId="2" applyFont="1" applyFill="1" applyBorder="1" applyAlignment="1">
      <alignment horizontal="center" vertical="center" textRotation="90" wrapText="1"/>
    </xf>
    <xf numFmtId="0" fontId="21" fillId="8" borderId="31" xfId="2" applyFont="1" applyFill="1" applyBorder="1" applyAlignment="1">
      <alignment horizontal="center" vertical="top"/>
    </xf>
    <xf numFmtId="0" fontId="21" fillId="8" borderId="32" xfId="2" applyFont="1" applyFill="1" applyBorder="1" applyAlignment="1">
      <alignment vertical="top" wrapText="1"/>
    </xf>
    <xf numFmtId="3" fontId="22" fillId="8" borderId="33" xfId="2" applyNumberFormat="1" applyFont="1" applyFill="1" applyBorder="1" applyAlignment="1">
      <alignment horizontal="center" vertical="center"/>
    </xf>
    <xf numFmtId="4" fontId="22" fillId="8" borderId="34" xfId="2" applyNumberFormat="1" applyFont="1" applyFill="1" applyBorder="1" applyAlignment="1">
      <alignment horizontal="center" vertical="center"/>
    </xf>
    <xf numFmtId="4" fontId="22" fillId="8" borderId="35" xfId="2" applyNumberFormat="1" applyFont="1" applyFill="1" applyBorder="1" applyAlignment="1">
      <alignment horizontal="center" vertical="center"/>
    </xf>
    <xf numFmtId="4" fontId="22" fillId="8" borderId="33" xfId="2" applyNumberFormat="1" applyFont="1" applyFill="1" applyBorder="1" applyAlignment="1">
      <alignment horizontal="center" vertical="center"/>
    </xf>
    <xf numFmtId="3" fontId="22" fillId="8" borderId="34" xfId="2" applyNumberFormat="1" applyFont="1" applyFill="1" applyBorder="1" applyAlignment="1">
      <alignment horizontal="center" vertical="center"/>
    </xf>
    <xf numFmtId="3" fontId="22" fillId="8" borderId="37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3" fontId="7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0" fontId="8" fillId="0" borderId="5" xfId="0" applyFont="1" applyBorder="1"/>
    <xf numFmtId="0" fontId="9" fillId="0" borderId="6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4" fontId="8" fillId="2" borderId="4" xfId="0" applyNumberFormat="1" applyFont="1" applyFill="1" applyBorder="1" applyAlignment="1">
      <alignment horizontal="center"/>
    </xf>
    <xf numFmtId="0" fontId="2" fillId="0" borderId="4" xfId="0" applyFont="1" applyBorder="1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4" fontId="2" fillId="0" borderId="4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0" xfId="3" applyFont="1" applyAlignment="1">
      <alignment horizontal="right"/>
    </xf>
    <xf numFmtId="0" fontId="16" fillId="0" borderId="0" xfId="3" applyFont="1" applyAlignment="1">
      <alignment horizontal="right" vertical="top" wrapText="1"/>
    </xf>
    <xf numFmtId="0" fontId="1" fillId="0" borderId="0" xfId="2" applyFont="1" applyAlignment="1">
      <alignment horizontal="center" wrapText="1"/>
    </xf>
    <xf numFmtId="0" fontId="11" fillId="3" borderId="25" xfId="2" applyFont="1" applyFill="1" applyBorder="1" applyAlignment="1">
      <alignment horizontal="justify" vertical="top" wrapText="1"/>
    </xf>
    <xf numFmtId="0" fontId="11" fillId="3" borderId="26" xfId="2" applyFont="1" applyFill="1" applyBorder="1" applyAlignment="1">
      <alignment horizontal="justify" vertical="top" wrapText="1"/>
    </xf>
    <xf numFmtId="0" fontId="11" fillId="3" borderId="28" xfId="2" applyFont="1" applyFill="1" applyBorder="1" applyAlignment="1">
      <alignment horizontal="justify" vertical="top" wrapText="1"/>
    </xf>
    <xf numFmtId="0" fontId="11" fillId="3" borderId="27" xfId="2" applyFont="1" applyFill="1" applyBorder="1" applyAlignment="1">
      <alignment horizontal="justify" vertical="top" wrapText="1"/>
    </xf>
    <xf numFmtId="0" fontId="15" fillId="0" borderId="38" xfId="2" applyFont="1" applyBorder="1" applyAlignment="1">
      <alignment horizontal="center" vertical="center" wrapText="1"/>
    </xf>
    <xf numFmtId="0" fontId="15" fillId="0" borderId="39" xfId="2" applyFont="1" applyBorder="1" applyAlignment="1">
      <alignment horizontal="center" vertical="center" wrapText="1"/>
    </xf>
  </cellXfs>
  <cellStyles count="4">
    <cellStyle name="Normal" xfId="0" builtinId="0"/>
    <cellStyle name="Normal 2 2" xfId="3"/>
    <cellStyle name="Normal 4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Layout" zoomScaleNormal="100" workbookViewId="0">
      <selection activeCell="B21" sqref="B21"/>
    </sheetView>
  </sheetViews>
  <sheetFormatPr defaultRowHeight="15" x14ac:dyDescent="0.25"/>
  <cols>
    <col min="2" max="2" width="32.140625" customWidth="1"/>
    <col min="3" max="3" width="14.7109375" customWidth="1"/>
    <col min="4" max="4" width="17.85546875" customWidth="1"/>
  </cols>
  <sheetData>
    <row r="1" spans="1:4" ht="15.75" x14ac:dyDescent="0.25">
      <c r="C1" s="196" t="s">
        <v>77</v>
      </c>
      <c r="D1" s="196"/>
    </row>
    <row r="2" spans="1:4" ht="70.5" customHeight="1" x14ac:dyDescent="0.25">
      <c r="B2" s="114"/>
      <c r="C2" s="197" t="s">
        <v>112</v>
      </c>
      <c r="D2" s="197"/>
    </row>
    <row r="3" spans="1:4" ht="97.5" customHeight="1" x14ac:dyDescent="0.3">
      <c r="A3" s="194" t="s">
        <v>179</v>
      </c>
      <c r="B3" s="195"/>
      <c r="C3" s="195"/>
      <c r="D3" s="195"/>
    </row>
    <row r="5" spans="1:4" ht="63" x14ac:dyDescent="0.25">
      <c r="A5" s="12" t="s">
        <v>65</v>
      </c>
      <c r="B5" s="84" t="s">
        <v>66</v>
      </c>
      <c r="C5" s="84" t="s">
        <v>67</v>
      </c>
      <c r="D5" s="84" t="s">
        <v>4</v>
      </c>
    </row>
    <row r="6" spans="1:4" ht="31.5" x14ac:dyDescent="0.25">
      <c r="A6" s="13">
        <v>1</v>
      </c>
      <c r="B6" s="55" t="s">
        <v>68</v>
      </c>
      <c r="C6" s="26">
        <f>Pielik_2_Vaivari!C43</f>
        <v>965</v>
      </c>
      <c r="D6" s="14">
        <v>573503</v>
      </c>
    </row>
    <row r="7" spans="1:4" ht="15.75" x14ac:dyDescent="0.25">
      <c r="A7" s="13">
        <v>2</v>
      </c>
      <c r="B7" s="55" t="s">
        <v>69</v>
      </c>
      <c r="C7" s="12">
        <f>Pielik_3_LNB!C26</f>
        <v>2332</v>
      </c>
      <c r="D7" s="14">
        <v>405795</v>
      </c>
    </row>
    <row r="8" spans="1:4" ht="15.75" x14ac:dyDescent="0.25">
      <c r="A8" s="13">
        <v>3</v>
      </c>
      <c r="B8" s="55" t="s">
        <v>70</v>
      </c>
      <c r="C8" s="26">
        <f>Pielik_4_LNS!C14</f>
        <v>3833</v>
      </c>
      <c r="D8" s="14">
        <v>520702</v>
      </c>
    </row>
    <row r="9" spans="1:4" ht="16.5" thickBot="1" x14ac:dyDescent="0.3">
      <c r="A9" s="29"/>
      <c r="B9" s="29"/>
      <c r="C9" s="85"/>
      <c r="D9" s="31"/>
    </row>
    <row r="10" spans="1:4" ht="16.5" thickBot="1" x14ac:dyDescent="0.3">
      <c r="A10" s="32"/>
      <c r="B10" s="33" t="s">
        <v>13</v>
      </c>
      <c r="C10" s="34">
        <f>C6+C7+C8</f>
        <v>7130</v>
      </c>
      <c r="D10" s="35">
        <f>D6+D7+D8</f>
        <v>1500000</v>
      </c>
    </row>
    <row r="12" spans="1:4" x14ac:dyDescent="0.25">
      <c r="D12" s="15"/>
    </row>
    <row r="13" spans="1:4" ht="15.75" x14ac:dyDescent="0.25">
      <c r="A13" s="86" t="s">
        <v>78</v>
      </c>
      <c r="C13" s="92" t="s">
        <v>81</v>
      </c>
    </row>
    <row r="14" spans="1:4" x14ac:dyDescent="0.25">
      <c r="A14" s="87"/>
      <c r="B14" s="88"/>
      <c r="C14" s="88"/>
      <c r="D14" s="88"/>
    </row>
    <row r="15" spans="1:4" ht="15.75" x14ac:dyDescent="0.25">
      <c r="A15" s="89" t="s">
        <v>186</v>
      </c>
    </row>
    <row r="16" spans="1:4" ht="15.75" x14ac:dyDescent="0.25">
      <c r="A16" s="89" t="s">
        <v>79</v>
      </c>
    </row>
    <row r="17" spans="1:4" ht="15.75" x14ac:dyDescent="0.25">
      <c r="A17" s="89" t="s">
        <v>80</v>
      </c>
      <c r="B17" s="90"/>
      <c r="C17" s="90"/>
      <c r="D17" s="90"/>
    </row>
  </sheetData>
  <mergeCells count="3">
    <mergeCell ref="A3:D3"/>
    <mergeCell ref="C1:D1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view="pageLayout" topLeftCell="A28" zoomScaleNormal="100" workbookViewId="0">
      <selection activeCell="A48" sqref="A48:XFD48"/>
    </sheetView>
  </sheetViews>
  <sheetFormatPr defaultRowHeight="15" x14ac:dyDescent="0.25"/>
  <cols>
    <col min="1" max="1" width="7.7109375" customWidth="1"/>
    <col min="2" max="2" width="51.5703125" customWidth="1"/>
    <col min="3" max="4" width="10.7109375" customWidth="1"/>
    <col min="5" max="5" width="16.28515625" customWidth="1"/>
  </cols>
  <sheetData>
    <row r="2" spans="1:6" ht="15.75" x14ac:dyDescent="0.25">
      <c r="D2" s="196" t="s">
        <v>39</v>
      </c>
      <c r="E2" s="196"/>
    </row>
    <row r="3" spans="1:6" ht="54" customHeight="1" x14ac:dyDescent="0.25">
      <c r="C3" s="197" t="s">
        <v>112</v>
      </c>
      <c r="D3" s="197"/>
      <c r="E3" s="197"/>
    </row>
    <row r="5" spans="1:6" ht="77.25" customHeight="1" x14ac:dyDescent="0.25">
      <c r="A5" s="198" t="s">
        <v>180</v>
      </c>
      <c r="B5" s="198"/>
      <c r="C5" s="198"/>
      <c r="D5" s="198"/>
      <c r="E5" s="198"/>
    </row>
    <row r="7" spans="1:6" ht="47.25" x14ac:dyDescent="0.25">
      <c r="A7" s="1" t="s">
        <v>0</v>
      </c>
      <c r="B7" s="1" t="s">
        <v>1</v>
      </c>
      <c r="C7" s="2" t="s">
        <v>2</v>
      </c>
      <c r="D7" s="3" t="s">
        <v>3</v>
      </c>
      <c r="E7" s="4" t="s">
        <v>4</v>
      </c>
    </row>
    <row r="8" spans="1:6" x14ac:dyDescent="0.25">
      <c r="A8" s="5">
        <v>1</v>
      </c>
      <c r="B8" s="5">
        <v>2</v>
      </c>
      <c r="C8" s="6">
        <v>3</v>
      </c>
      <c r="D8" s="7">
        <v>4</v>
      </c>
      <c r="E8" s="5" t="s">
        <v>5</v>
      </c>
    </row>
    <row r="9" spans="1:6" ht="15.75" x14ac:dyDescent="0.25">
      <c r="A9" s="1"/>
      <c r="B9" s="8" t="s">
        <v>6</v>
      </c>
      <c r="C9" s="9">
        <f>SUM(C10:C33)</f>
        <v>435</v>
      </c>
      <c r="D9" s="10" t="s">
        <v>7</v>
      </c>
      <c r="E9" s="11">
        <f>SUM(E10:E33)</f>
        <v>208538.37160000001</v>
      </c>
    </row>
    <row r="10" spans="1:6" ht="15.75" x14ac:dyDescent="0.25">
      <c r="A10" s="12">
        <v>1</v>
      </c>
      <c r="B10" s="13" t="s">
        <v>8</v>
      </c>
      <c r="C10" s="12">
        <v>17</v>
      </c>
      <c r="D10" s="14">
        <v>20.4848</v>
      </c>
      <c r="E10" s="14">
        <f t="shared" ref="E10:E36" si="0">C10*D10</f>
        <v>348.24160000000001</v>
      </c>
      <c r="F10" s="15"/>
    </row>
    <row r="11" spans="1:6" ht="15.75" x14ac:dyDescent="0.25">
      <c r="A11" s="12">
        <v>2</v>
      </c>
      <c r="B11" s="16" t="s">
        <v>14</v>
      </c>
      <c r="C11" s="12">
        <v>10</v>
      </c>
      <c r="D11" s="14">
        <v>2237.7600000000002</v>
      </c>
      <c r="E11" s="14">
        <f t="shared" si="0"/>
        <v>22377.600000000002</v>
      </c>
    </row>
    <row r="12" spans="1:6" ht="15.75" x14ac:dyDescent="0.25">
      <c r="A12" s="12">
        <v>3</v>
      </c>
      <c r="B12" s="16" t="s">
        <v>9</v>
      </c>
      <c r="C12" s="12">
        <v>89</v>
      </c>
      <c r="D12" s="14">
        <v>124.89</v>
      </c>
      <c r="E12" s="14">
        <f t="shared" si="0"/>
        <v>11115.210000000001</v>
      </c>
    </row>
    <row r="13" spans="1:6" ht="15.75" x14ac:dyDescent="0.25">
      <c r="A13" s="12">
        <v>4</v>
      </c>
      <c r="B13" s="16" t="s">
        <v>15</v>
      </c>
      <c r="C13" s="12">
        <v>14</v>
      </c>
      <c r="D13" s="14">
        <v>1425.42</v>
      </c>
      <c r="E13" s="14">
        <f t="shared" si="0"/>
        <v>19955.88</v>
      </c>
    </row>
    <row r="14" spans="1:6" ht="31.5" x14ac:dyDescent="0.25">
      <c r="A14" s="12">
        <v>5</v>
      </c>
      <c r="B14" s="16" t="s">
        <v>16</v>
      </c>
      <c r="C14" s="12">
        <v>75</v>
      </c>
      <c r="D14" s="14">
        <v>221.76</v>
      </c>
      <c r="E14" s="14">
        <f t="shared" si="0"/>
        <v>16632</v>
      </c>
    </row>
    <row r="15" spans="1:6" ht="47.25" x14ac:dyDescent="0.25">
      <c r="A15" s="12">
        <v>6</v>
      </c>
      <c r="B15" s="16" t="s">
        <v>17</v>
      </c>
      <c r="C15" s="12">
        <v>22</v>
      </c>
      <c r="D15" s="14">
        <v>240.8</v>
      </c>
      <c r="E15" s="14">
        <f t="shared" si="0"/>
        <v>5297.6</v>
      </c>
    </row>
    <row r="16" spans="1:6" ht="15.75" x14ac:dyDescent="0.25">
      <c r="A16" s="12">
        <v>7</v>
      </c>
      <c r="B16" s="16" t="s">
        <v>10</v>
      </c>
      <c r="C16" s="12">
        <v>4</v>
      </c>
      <c r="D16" s="14">
        <v>1859.2</v>
      </c>
      <c r="E16" s="14">
        <f t="shared" si="0"/>
        <v>7436.8</v>
      </c>
    </row>
    <row r="17" spans="1:5" ht="31.5" x14ac:dyDescent="0.25">
      <c r="A17" s="12">
        <v>8</v>
      </c>
      <c r="B17" s="20" t="s">
        <v>18</v>
      </c>
      <c r="C17" s="12">
        <v>1</v>
      </c>
      <c r="D17" s="14">
        <v>5548.48</v>
      </c>
      <c r="E17" s="14">
        <f t="shared" si="0"/>
        <v>5548.48</v>
      </c>
    </row>
    <row r="18" spans="1:5" ht="31.5" x14ac:dyDescent="0.25">
      <c r="A18" s="12">
        <v>9</v>
      </c>
      <c r="B18" s="20" t="s">
        <v>19</v>
      </c>
      <c r="C18" s="12">
        <v>3</v>
      </c>
      <c r="D18" s="14">
        <v>3915.52</v>
      </c>
      <c r="E18" s="14">
        <f t="shared" si="0"/>
        <v>11746.56</v>
      </c>
    </row>
    <row r="19" spans="1:5" ht="31.5" x14ac:dyDescent="0.25">
      <c r="A19" s="12">
        <v>10</v>
      </c>
      <c r="B19" s="20" t="s">
        <v>20</v>
      </c>
      <c r="C19" s="12">
        <v>1</v>
      </c>
      <c r="D19" s="14">
        <v>4256</v>
      </c>
      <c r="E19" s="14">
        <f t="shared" ref="E19:E33" si="1">C19*D19</f>
        <v>4256</v>
      </c>
    </row>
    <row r="20" spans="1:5" ht="31.5" x14ac:dyDescent="0.25">
      <c r="A20" s="12">
        <v>13</v>
      </c>
      <c r="B20" s="16" t="s">
        <v>24</v>
      </c>
      <c r="C20" s="12">
        <v>6</v>
      </c>
      <c r="D20" s="14">
        <f>672/6</f>
        <v>112</v>
      </c>
      <c r="E20" s="14">
        <f t="shared" si="1"/>
        <v>672</v>
      </c>
    </row>
    <row r="21" spans="1:5" ht="31.5" x14ac:dyDescent="0.25">
      <c r="A21" s="12">
        <v>14</v>
      </c>
      <c r="B21" s="16" t="s">
        <v>25</v>
      </c>
      <c r="C21" s="12">
        <v>3</v>
      </c>
      <c r="D21" s="14">
        <f>168/3</f>
        <v>56</v>
      </c>
      <c r="E21" s="14">
        <f t="shared" si="1"/>
        <v>168</v>
      </c>
    </row>
    <row r="22" spans="1:5" ht="15.75" x14ac:dyDescent="0.25">
      <c r="A22" s="12">
        <v>15</v>
      </c>
      <c r="B22" s="16" t="s">
        <v>21</v>
      </c>
      <c r="C22" s="12">
        <v>40</v>
      </c>
      <c r="D22" s="14">
        <f>11200/40</f>
        <v>280</v>
      </c>
      <c r="E22" s="14">
        <f t="shared" si="1"/>
        <v>11200</v>
      </c>
    </row>
    <row r="23" spans="1:5" ht="31.5" x14ac:dyDescent="0.25">
      <c r="A23" s="12">
        <v>16</v>
      </c>
      <c r="B23" s="16" t="s">
        <v>26</v>
      </c>
      <c r="C23" s="12">
        <v>5</v>
      </c>
      <c r="D23" s="14">
        <f>1568/5</f>
        <v>313.60000000000002</v>
      </c>
      <c r="E23" s="14">
        <f t="shared" si="1"/>
        <v>1568</v>
      </c>
    </row>
    <row r="24" spans="1:5" ht="31.5" x14ac:dyDescent="0.25">
      <c r="A24" s="12">
        <v>17</v>
      </c>
      <c r="B24" s="16" t="s">
        <v>27</v>
      </c>
      <c r="C24" s="12">
        <v>5</v>
      </c>
      <c r="D24" s="14">
        <f>2128/5</f>
        <v>425.6</v>
      </c>
      <c r="E24" s="14">
        <f t="shared" si="1"/>
        <v>2128</v>
      </c>
    </row>
    <row r="25" spans="1:5" ht="15.75" x14ac:dyDescent="0.25">
      <c r="A25" s="12">
        <v>18</v>
      </c>
      <c r="B25" s="16" t="s">
        <v>22</v>
      </c>
      <c r="C25" s="12">
        <v>10</v>
      </c>
      <c r="D25" s="14">
        <f>5600/10</f>
        <v>560</v>
      </c>
      <c r="E25" s="14">
        <f t="shared" si="1"/>
        <v>5600</v>
      </c>
    </row>
    <row r="26" spans="1:5" ht="31.5" x14ac:dyDescent="0.25">
      <c r="A26" s="12">
        <v>19</v>
      </c>
      <c r="B26" s="16" t="s">
        <v>28</v>
      </c>
      <c r="C26" s="12">
        <v>1</v>
      </c>
      <c r="D26" s="14">
        <v>761.6</v>
      </c>
      <c r="E26" s="14">
        <f t="shared" si="1"/>
        <v>761.6</v>
      </c>
    </row>
    <row r="27" spans="1:5" ht="31.5" x14ac:dyDescent="0.25">
      <c r="A27" s="12">
        <v>20</v>
      </c>
      <c r="B27" s="20" t="s">
        <v>29</v>
      </c>
      <c r="C27" s="12">
        <v>4</v>
      </c>
      <c r="D27" s="14">
        <f>4032/4</f>
        <v>1008</v>
      </c>
      <c r="E27" s="14">
        <f t="shared" si="1"/>
        <v>4032</v>
      </c>
    </row>
    <row r="28" spans="1:5" ht="31.5" x14ac:dyDescent="0.25">
      <c r="A28" s="12">
        <v>21</v>
      </c>
      <c r="B28" s="16" t="s">
        <v>30</v>
      </c>
      <c r="C28" s="12">
        <v>20</v>
      </c>
      <c r="D28" s="14">
        <f>3136/20</f>
        <v>156.80000000000001</v>
      </c>
      <c r="E28" s="14">
        <f t="shared" si="1"/>
        <v>3136</v>
      </c>
    </row>
    <row r="29" spans="1:5" ht="31.5" x14ac:dyDescent="0.25">
      <c r="A29" s="12">
        <v>22</v>
      </c>
      <c r="B29" s="16" t="s">
        <v>31</v>
      </c>
      <c r="C29" s="12">
        <v>5</v>
      </c>
      <c r="D29" s="14">
        <f>3528/5</f>
        <v>705.6</v>
      </c>
      <c r="E29" s="14">
        <f t="shared" si="1"/>
        <v>3528</v>
      </c>
    </row>
    <row r="30" spans="1:5" ht="31.5" x14ac:dyDescent="0.25">
      <c r="A30" s="12">
        <v>23</v>
      </c>
      <c r="B30" s="16" t="s">
        <v>32</v>
      </c>
      <c r="C30" s="12">
        <v>30</v>
      </c>
      <c r="D30" s="14">
        <f>36400/50</f>
        <v>728</v>
      </c>
      <c r="E30" s="14">
        <f t="shared" si="1"/>
        <v>21840</v>
      </c>
    </row>
    <row r="31" spans="1:5" ht="31.5" x14ac:dyDescent="0.25">
      <c r="A31" s="12">
        <v>25</v>
      </c>
      <c r="B31" s="16" t="s">
        <v>33</v>
      </c>
      <c r="C31" s="12">
        <v>15</v>
      </c>
      <c r="D31" s="14">
        <f>28694.4/15</f>
        <v>1912.96</v>
      </c>
      <c r="E31" s="14">
        <f t="shared" si="1"/>
        <v>28694.400000000001</v>
      </c>
    </row>
    <row r="32" spans="1:5" ht="31.5" x14ac:dyDescent="0.25">
      <c r="A32" s="12">
        <v>26</v>
      </c>
      <c r="B32" s="20" t="s">
        <v>34</v>
      </c>
      <c r="C32" s="12">
        <v>5</v>
      </c>
      <c r="D32" s="14">
        <f>17920/5</f>
        <v>3584</v>
      </c>
      <c r="E32" s="14">
        <f t="shared" si="1"/>
        <v>17920</v>
      </c>
    </row>
    <row r="33" spans="1:5" ht="15.75" x14ac:dyDescent="0.25">
      <c r="A33" s="12">
        <v>27</v>
      </c>
      <c r="B33" s="20" t="s">
        <v>23</v>
      </c>
      <c r="C33" s="12">
        <v>50</v>
      </c>
      <c r="D33" s="14">
        <v>51.52</v>
      </c>
      <c r="E33" s="14">
        <f t="shared" si="1"/>
        <v>2576</v>
      </c>
    </row>
    <row r="34" spans="1:5" ht="15.75" x14ac:dyDescent="0.25">
      <c r="A34" s="12"/>
      <c r="B34" s="17" t="s">
        <v>11</v>
      </c>
      <c r="C34" s="17">
        <f>SUM(C35:C42)</f>
        <v>530</v>
      </c>
      <c r="D34" s="18" t="s">
        <v>7</v>
      </c>
      <c r="E34" s="18">
        <f>SUM(E35:E42)</f>
        <v>364964.89</v>
      </c>
    </row>
    <row r="35" spans="1:5" ht="15.75" x14ac:dyDescent="0.25">
      <c r="A35" s="12">
        <v>1</v>
      </c>
      <c r="B35" s="19" t="s">
        <v>12</v>
      </c>
      <c r="C35" s="12">
        <v>37</v>
      </c>
      <c r="D35" s="14">
        <v>254.37</v>
      </c>
      <c r="E35" s="14">
        <f>C35*D35</f>
        <v>9411.69</v>
      </c>
    </row>
    <row r="36" spans="1:5" ht="15.75" x14ac:dyDescent="0.25">
      <c r="A36" s="12">
        <v>2</v>
      </c>
      <c r="B36" s="16" t="s">
        <v>35</v>
      </c>
      <c r="C36" s="12">
        <v>75</v>
      </c>
      <c r="D36" s="14">
        <f>6720/75</f>
        <v>89.6</v>
      </c>
      <c r="E36" s="14">
        <f t="shared" si="0"/>
        <v>6720</v>
      </c>
    </row>
    <row r="37" spans="1:5" ht="15.75" x14ac:dyDescent="0.25">
      <c r="A37" s="57">
        <v>3</v>
      </c>
      <c r="B37" s="20" t="s">
        <v>36</v>
      </c>
      <c r="C37" s="57">
        <v>21</v>
      </c>
      <c r="D37" s="185">
        <v>103.2</v>
      </c>
      <c r="E37" s="185">
        <f>C37*D37</f>
        <v>2167.2000000000003</v>
      </c>
    </row>
    <row r="38" spans="1:5" ht="15.75" x14ac:dyDescent="0.25">
      <c r="A38" s="12">
        <v>4</v>
      </c>
      <c r="B38" s="23" t="s">
        <v>74</v>
      </c>
      <c r="C38" s="12">
        <f>153-20</f>
        <v>133</v>
      </c>
      <c r="D38" s="14">
        <v>1500</v>
      </c>
      <c r="E38" s="14">
        <f>C38*D38</f>
        <v>199500</v>
      </c>
    </row>
    <row r="39" spans="1:5" ht="15.75" x14ac:dyDescent="0.25">
      <c r="A39" s="12">
        <v>5</v>
      </c>
      <c r="B39" s="20" t="s">
        <v>75</v>
      </c>
      <c r="C39" s="12">
        <v>133</v>
      </c>
      <c r="D39" s="14">
        <v>500</v>
      </c>
      <c r="E39" s="14">
        <f>C39*D39</f>
        <v>66500</v>
      </c>
    </row>
    <row r="40" spans="1:5" ht="15.75" x14ac:dyDescent="0.25">
      <c r="A40" s="12">
        <v>6</v>
      </c>
      <c r="B40" s="16" t="s">
        <v>37</v>
      </c>
      <c r="C40" s="12">
        <v>10</v>
      </c>
      <c r="D40" s="14">
        <f>2016/10</f>
        <v>201.6</v>
      </c>
      <c r="E40" s="14">
        <f t="shared" ref="E40:E42" si="2">C40*D40</f>
        <v>2016</v>
      </c>
    </row>
    <row r="41" spans="1:5" ht="15.75" x14ac:dyDescent="0.25">
      <c r="A41" s="12"/>
      <c r="B41" s="24" t="s">
        <v>38</v>
      </c>
      <c r="C41" s="12"/>
      <c r="D41" s="14"/>
      <c r="E41" s="14"/>
    </row>
    <row r="42" spans="1:5" ht="31.5" x14ac:dyDescent="0.25">
      <c r="A42" s="12"/>
      <c r="B42" s="20" t="s">
        <v>76</v>
      </c>
      <c r="C42" s="12">
        <v>121</v>
      </c>
      <c r="D42" s="14">
        <v>650</v>
      </c>
      <c r="E42" s="14">
        <f t="shared" si="2"/>
        <v>78650</v>
      </c>
    </row>
    <row r="43" spans="1:5" ht="15.75" x14ac:dyDescent="0.25">
      <c r="A43" s="13"/>
      <c r="B43" s="21" t="s">
        <v>13</v>
      </c>
      <c r="C43" s="22">
        <f>C34+C9</f>
        <v>965</v>
      </c>
      <c r="D43" s="22" t="s">
        <v>7</v>
      </c>
      <c r="E43" s="18">
        <f>E34+E9</f>
        <v>573503.26160000009</v>
      </c>
    </row>
    <row r="44" spans="1:5" x14ac:dyDescent="0.25">
      <c r="E44" s="15"/>
    </row>
    <row r="45" spans="1:5" x14ac:dyDescent="0.25">
      <c r="E45" s="15"/>
    </row>
    <row r="46" spans="1:5" ht="15.75" x14ac:dyDescent="0.25">
      <c r="A46" s="86" t="s">
        <v>78</v>
      </c>
      <c r="C46" s="92" t="s">
        <v>81</v>
      </c>
    </row>
    <row r="47" spans="1:5" x14ac:dyDescent="0.25">
      <c r="A47" s="87"/>
      <c r="B47" s="88"/>
      <c r="C47" s="88"/>
    </row>
    <row r="48" spans="1:5" ht="15.75" x14ac:dyDescent="0.25">
      <c r="A48" s="89" t="s">
        <v>186</v>
      </c>
    </row>
    <row r="49" spans="1:3" ht="15.75" x14ac:dyDescent="0.25">
      <c r="A49" s="89" t="s">
        <v>79</v>
      </c>
    </row>
    <row r="50" spans="1:3" ht="15.75" x14ac:dyDescent="0.25">
      <c r="A50" s="89" t="s">
        <v>80</v>
      </c>
      <c r="B50" s="90"/>
      <c r="C50" s="90"/>
    </row>
  </sheetData>
  <mergeCells count="3">
    <mergeCell ref="A5:E5"/>
    <mergeCell ref="D2:E2"/>
    <mergeCell ref="C3:E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Layout" topLeftCell="A16" zoomScaleNormal="100" workbookViewId="0">
      <selection activeCell="A31" sqref="A31:XFD31"/>
    </sheetView>
  </sheetViews>
  <sheetFormatPr defaultRowHeight="15" x14ac:dyDescent="0.25"/>
  <cols>
    <col min="1" max="1" width="7.7109375" customWidth="1"/>
    <col min="2" max="2" width="51.5703125" customWidth="1"/>
    <col min="3" max="4" width="10.7109375" customWidth="1"/>
    <col min="5" max="5" width="16.28515625" customWidth="1"/>
  </cols>
  <sheetData>
    <row r="1" spans="1:5" ht="15.75" x14ac:dyDescent="0.25">
      <c r="D1" s="196" t="s">
        <v>71</v>
      </c>
      <c r="E1" s="196"/>
    </row>
    <row r="2" spans="1:5" ht="51.75" customHeight="1" x14ac:dyDescent="0.25">
      <c r="C2" s="197" t="s">
        <v>112</v>
      </c>
      <c r="D2" s="197"/>
      <c r="E2" s="197"/>
    </row>
    <row r="3" spans="1:5" ht="93" customHeight="1" x14ac:dyDescent="0.25">
      <c r="A3" s="198" t="s">
        <v>181</v>
      </c>
      <c r="B3" s="198"/>
      <c r="C3" s="198"/>
      <c r="D3" s="198"/>
      <c r="E3" s="198"/>
    </row>
    <row r="4" spans="1:5" ht="15.75" thickBot="1" x14ac:dyDescent="0.3"/>
    <row r="5" spans="1:5" ht="48" thickBot="1" x14ac:dyDescent="0.3">
      <c r="A5" s="69" t="s">
        <v>0</v>
      </c>
      <c r="B5" s="70" t="s">
        <v>1</v>
      </c>
      <c r="C5" s="71" t="s">
        <v>2</v>
      </c>
      <c r="D5" s="72" t="s">
        <v>3</v>
      </c>
      <c r="E5" s="79" t="s">
        <v>4</v>
      </c>
    </row>
    <row r="6" spans="1:5" ht="15.75" x14ac:dyDescent="0.25">
      <c r="A6" s="66"/>
      <c r="B6" s="67" t="s">
        <v>45</v>
      </c>
      <c r="C6" s="68">
        <v>150</v>
      </c>
      <c r="D6" s="73">
        <v>78.400000000000006</v>
      </c>
      <c r="E6" s="80">
        <f>C6*D6</f>
        <v>11760</v>
      </c>
    </row>
    <row r="7" spans="1:5" ht="15.75" x14ac:dyDescent="0.25">
      <c r="A7" s="64"/>
      <c r="B7" s="56" t="s">
        <v>46</v>
      </c>
      <c r="C7" s="57">
        <v>121</v>
      </c>
      <c r="D7" s="74">
        <v>84</v>
      </c>
      <c r="E7" s="81">
        <f t="shared" ref="E7:E25" si="0">C7*D7</f>
        <v>10164</v>
      </c>
    </row>
    <row r="8" spans="1:5" ht="15.75" x14ac:dyDescent="0.25">
      <c r="A8" s="64"/>
      <c r="B8" s="56" t="s">
        <v>47</v>
      </c>
      <c r="C8" s="57">
        <v>156</v>
      </c>
      <c r="D8" s="74">
        <v>24.64</v>
      </c>
      <c r="E8" s="81">
        <f t="shared" si="0"/>
        <v>3843.84</v>
      </c>
    </row>
    <row r="9" spans="1:5" ht="31.5" x14ac:dyDescent="0.25">
      <c r="A9" s="64"/>
      <c r="B9" s="56" t="s">
        <v>48</v>
      </c>
      <c r="C9" s="57">
        <v>150</v>
      </c>
      <c r="D9" s="74">
        <v>30.25</v>
      </c>
      <c r="E9" s="81">
        <f t="shared" si="0"/>
        <v>4537.5</v>
      </c>
    </row>
    <row r="10" spans="1:5" ht="15.75" x14ac:dyDescent="0.25">
      <c r="A10" s="64"/>
      <c r="B10" s="56" t="s">
        <v>49</v>
      </c>
      <c r="C10" s="57">
        <v>251</v>
      </c>
      <c r="D10" s="74">
        <v>54.45</v>
      </c>
      <c r="E10" s="81">
        <f t="shared" si="0"/>
        <v>13666.95</v>
      </c>
    </row>
    <row r="11" spans="1:5" ht="15.75" x14ac:dyDescent="0.25">
      <c r="A11" s="64"/>
      <c r="B11" s="56" t="s">
        <v>50</v>
      </c>
      <c r="C11" s="57">
        <v>4</v>
      </c>
      <c r="D11" s="74">
        <v>57.66</v>
      </c>
      <c r="E11" s="81">
        <f t="shared" si="0"/>
        <v>230.64</v>
      </c>
    </row>
    <row r="12" spans="1:5" ht="15.75" x14ac:dyDescent="0.25">
      <c r="A12" s="64"/>
      <c r="B12" s="56" t="s">
        <v>51</v>
      </c>
      <c r="C12" s="57">
        <v>64</v>
      </c>
      <c r="D12" s="74">
        <v>27.76</v>
      </c>
      <c r="E12" s="81">
        <f t="shared" si="0"/>
        <v>1776.64</v>
      </c>
    </row>
    <row r="13" spans="1:5" ht="15.75" x14ac:dyDescent="0.25">
      <c r="A13" s="64"/>
      <c r="B13" s="56" t="s">
        <v>52</v>
      </c>
      <c r="C13" s="57">
        <v>110</v>
      </c>
      <c r="D13" s="74">
        <v>46.28</v>
      </c>
      <c r="E13" s="81">
        <f t="shared" si="0"/>
        <v>5090.8</v>
      </c>
    </row>
    <row r="14" spans="1:5" ht="15.75" x14ac:dyDescent="0.25">
      <c r="A14" s="64"/>
      <c r="B14" s="56" t="s">
        <v>53</v>
      </c>
      <c r="C14" s="57">
        <v>250</v>
      </c>
      <c r="D14" s="74">
        <v>66.55</v>
      </c>
      <c r="E14" s="81">
        <f t="shared" si="0"/>
        <v>16637.5</v>
      </c>
    </row>
    <row r="15" spans="1:5" ht="15.75" x14ac:dyDescent="0.25">
      <c r="A15" s="64"/>
      <c r="B15" s="56" t="s">
        <v>54</v>
      </c>
      <c r="C15" s="57">
        <v>360</v>
      </c>
      <c r="D15" s="74">
        <v>333.96</v>
      </c>
      <c r="E15" s="81">
        <f t="shared" si="0"/>
        <v>120225.59999999999</v>
      </c>
    </row>
    <row r="16" spans="1:5" ht="15.75" x14ac:dyDescent="0.25">
      <c r="A16" s="64"/>
      <c r="B16" s="56" t="s">
        <v>55</v>
      </c>
      <c r="C16" s="57">
        <v>53</v>
      </c>
      <c r="D16" s="74">
        <v>15.73</v>
      </c>
      <c r="E16" s="81">
        <f t="shared" si="0"/>
        <v>833.69</v>
      </c>
    </row>
    <row r="17" spans="1:5" ht="15.75" x14ac:dyDescent="0.25">
      <c r="A17" s="64"/>
      <c r="B17" s="56" t="s">
        <v>56</v>
      </c>
      <c r="C17" s="57">
        <v>26</v>
      </c>
      <c r="D17" s="74">
        <v>180</v>
      </c>
      <c r="E17" s="81">
        <f t="shared" si="0"/>
        <v>4680</v>
      </c>
    </row>
    <row r="18" spans="1:5" ht="15.75" x14ac:dyDescent="0.25">
      <c r="A18" s="64"/>
      <c r="B18" s="56" t="s">
        <v>64</v>
      </c>
      <c r="C18" s="57">
        <v>120</v>
      </c>
      <c r="D18" s="74">
        <v>42.35</v>
      </c>
      <c r="E18" s="81">
        <f t="shared" si="0"/>
        <v>5082</v>
      </c>
    </row>
    <row r="19" spans="1:5" ht="15.75" x14ac:dyDescent="0.25">
      <c r="A19" s="64"/>
      <c r="B19" s="56" t="s">
        <v>57</v>
      </c>
      <c r="C19" s="25">
        <v>320</v>
      </c>
      <c r="D19" s="75">
        <v>545.17999999999995</v>
      </c>
      <c r="E19" s="81">
        <f t="shared" si="0"/>
        <v>174457.59999999998</v>
      </c>
    </row>
    <row r="20" spans="1:5" ht="15.75" x14ac:dyDescent="0.25">
      <c r="A20" s="64"/>
      <c r="B20" s="58" t="s">
        <v>58</v>
      </c>
      <c r="C20" s="57">
        <v>2</v>
      </c>
      <c r="D20" s="74">
        <v>658.6</v>
      </c>
      <c r="E20" s="81">
        <f t="shared" si="0"/>
        <v>1317.2</v>
      </c>
    </row>
    <row r="21" spans="1:5" ht="15.75" x14ac:dyDescent="0.25">
      <c r="A21" s="64"/>
      <c r="B21" s="56" t="s">
        <v>59</v>
      </c>
      <c r="C21" s="57">
        <v>26</v>
      </c>
      <c r="D21" s="74">
        <v>168.19</v>
      </c>
      <c r="E21" s="81">
        <f t="shared" si="0"/>
        <v>4372.9399999999996</v>
      </c>
    </row>
    <row r="22" spans="1:5" ht="15.75" x14ac:dyDescent="0.25">
      <c r="A22" s="64"/>
      <c r="B22" s="56" t="s">
        <v>60</v>
      </c>
      <c r="C22" s="57">
        <v>7</v>
      </c>
      <c r="D22" s="74">
        <v>795.99</v>
      </c>
      <c r="E22" s="81">
        <f t="shared" si="0"/>
        <v>5571.93</v>
      </c>
    </row>
    <row r="23" spans="1:5" ht="47.25" x14ac:dyDescent="0.25">
      <c r="A23" s="64"/>
      <c r="B23" s="56" t="s">
        <v>61</v>
      </c>
      <c r="C23" s="57">
        <v>107</v>
      </c>
      <c r="D23" s="74">
        <v>154.88</v>
      </c>
      <c r="E23" s="81">
        <f t="shared" si="0"/>
        <v>16572.16</v>
      </c>
    </row>
    <row r="24" spans="1:5" ht="15.75" x14ac:dyDescent="0.25">
      <c r="A24" s="64"/>
      <c r="B24" s="56" t="s">
        <v>62</v>
      </c>
      <c r="C24" s="57">
        <v>32</v>
      </c>
      <c r="D24" s="76">
        <v>62</v>
      </c>
      <c r="E24" s="81">
        <f t="shared" si="0"/>
        <v>1984</v>
      </c>
    </row>
    <row r="25" spans="1:5" ht="16.5" thickBot="1" x14ac:dyDescent="0.3">
      <c r="A25" s="65"/>
      <c r="B25" s="59" t="s">
        <v>63</v>
      </c>
      <c r="C25" s="60">
        <v>23</v>
      </c>
      <c r="D25" s="77">
        <v>130</v>
      </c>
      <c r="E25" s="82">
        <f t="shared" si="0"/>
        <v>2990</v>
      </c>
    </row>
    <row r="26" spans="1:5" ht="16.5" thickBot="1" x14ac:dyDescent="0.3">
      <c r="A26" s="61"/>
      <c r="B26" s="62" t="s">
        <v>13</v>
      </c>
      <c r="C26" s="63">
        <f>SUM(C6:C25)</f>
        <v>2332</v>
      </c>
      <c r="D26" s="78" t="s">
        <v>7</v>
      </c>
      <c r="E26" s="83">
        <f t="shared" ref="E26" si="1">SUM(E6:E25)</f>
        <v>405794.98999999993</v>
      </c>
    </row>
    <row r="29" spans="1:5" ht="15.75" x14ac:dyDescent="0.25">
      <c r="A29" s="86" t="s">
        <v>78</v>
      </c>
      <c r="C29" s="92" t="s">
        <v>81</v>
      </c>
    </row>
    <row r="30" spans="1:5" x14ac:dyDescent="0.25">
      <c r="A30" s="87"/>
      <c r="B30" s="88"/>
      <c r="C30" s="88"/>
    </row>
    <row r="31" spans="1:5" ht="15.75" x14ac:dyDescent="0.25">
      <c r="A31" s="89" t="s">
        <v>186</v>
      </c>
    </row>
    <row r="32" spans="1:5" ht="15.75" x14ac:dyDescent="0.25">
      <c r="A32" s="89" t="s">
        <v>79</v>
      </c>
    </row>
    <row r="33" spans="1:3" ht="15.75" x14ac:dyDescent="0.25">
      <c r="A33" s="89" t="s">
        <v>80</v>
      </c>
      <c r="B33" s="90"/>
      <c r="C33" s="90"/>
    </row>
  </sheetData>
  <mergeCells count="3">
    <mergeCell ref="A3:E3"/>
    <mergeCell ref="D1:E1"/>
    <mergeCell ref="C2:E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>
      <selection activeCell="A19" sqref="A19:XFD19"/>
    </sheetView>
  </sheetViews>
  <sheetFormatPr defaultRowHeight="15" x14ac:dyDescent="0.25"/>
  <cols>
    <col min="1" max="1" width="7.7109375" customWidth="1"/>
    <col min="2" max="2" width="51.5703125" customWidth="1"/>
    <col min="3" max="4" width="10.7109375" customWidth="1"/>
    <col min="5" max="5" width="16.28515625" customWidth="1"/>
  </cols>
  <sheetData>
    <row r="1" spans="1:5" ht="15.75" x14ac:dyDescent="0.25">
      <c r="D1" s="196" t="s">
        <v>72</v>
      </c>
      <c r="E1" s="196"/>
    </row>
    <row r="2" spans="1:5" ht="51" customHeight="1" x14ac:dyDescent="0.25">
      <c r="C2" s="197" t="s">
        <v>112</v>
      </c>
      <c r="D2" s="197"/>
      <c r="E2" s="197"/>
    </row>
    <row r="4" spans="1:5" ht="83.25" customHeight="1" x14ac:dyDescent="0.25">
      <c r="A4" s="198" t="s">
        <v>182</v>
      </c>
      <c r="B4" s="198"/>
      <c r="C4" s="198"/>
      <c r="D4" s="198"/>
      <c r="E4" s="198"/>
    </row>
    <row r="5" spans="1:5" ht="15.75" thickBot="1" x14ac:dyDescent="0.3"/>
    <row r="6" spans="1:5" ht="48" thickBot="1" x14ac:dyDescent="0.3">
      <c r="A6" s="41" t="s">
        <v>0</v>
      </c>
      <c r="B6" s="42" t="s">
        <v>1</v>
      </c>
      <c r="C6" s="43" t="s">
        <v>2</v>
      </c>
      <c r="D6" s="44" t="s">
        <v>3</v>
      </c>
      <c r="E6" s="50" t="s">
        <v>4</v>
      </c>
    </row>
    <row r="7" spans="1:5" ht="15.75" x14ac:dyDescent="0.25">
      <c r="A7" s="38">
        <v>1</v>
      </c>
      <c r="B7" s="39" t="s">
        <v>40</v>
      </c>
      <c r="C7" s="40">
        <v>2600</v>
      </c>
      <c r="D7" s="45">
        <v>88.77</v>
      </c>
      <c r="E7" s="51">
        <f>C7*D7</f>
        <v>230802</v>
      </c>
    </row>
    <row r="8" spans="1:5" ht="15.75" x14ac:dyDescent="0.25">
      <c r="A8" s="36">
        <v>2</v>
      </c>
      <c r="B8" s="28" t="s">
        <v>41</v>
      </c>
      <c r="C8" s="26">
        <v>500</v>
      </c>
      <c r="D8" s="46">
        <v>122.17</v>
      </c>
      <c r="E8" s="52">
        <f t="shared" ref="E8:E13" si="0">C8*D8</f>
        <v>61085</v>
      </c>
    </row>
    <row r="9" spans="1:5" ht="15.75" x14ac:dyDescent="0.25">
      <c r="A9" s="36">
        <v>3</v>
      </c>
      <c r="B9" s="27" t="s">
        <v>73</v>
      </c>
      <c r="C9" s="26">
        <v>473</v>
      </c>
      <c r="D9" s="47">
        <v>431.4</v>
      </c>
      <c r="E9" s="52">
        <f t="shared" si="0"/>
        <v>204052.19999999998</v>
      </c>
    </row>
    <row r="10" spans="1:5" ht="15.75" x14ac:dyDescent="0.25">
      <c r="A10" s="36">
        <v>4</v>
      </c>
      <c r="B10" s="27" t="s">
        <v>42</v>
      </c>
      <c r="C10" s="26">
        <v>50</v>
      </c>
      <c r="D10" s="47">
        <v>230.32</v>
      </c>
      <c r="E10" s="52">
        <f t="shared" si="0"/>
        <v>11516</v>
      </c>
    </row>
    <row r="11" spans="1:5" ht="15.75" x14ac:dyDescent="0.25">
      <c r="A11" s="36">
        <v>5</v>
      </c>
      <c r="B11" s="27" t="s">
        <v>43</v>
      </c>
      <c r="C11" s="26">
        <v>195</v>
      </c>
      <c r="D11" s="47">
        <v>46.94</v>
      </c>
      <c r="E11" s="52">
        <f t="shared" si="0"/>
        <v>9153.2999999999993</v>
      </c>
    </row>
    <row r="12" spans="1:5" ht="31.5" x14ac:dyDescent="0.25">
      <c r="A12" s="36">
        <v>6</v>
      </c>
      <c r="B12" s="27" t="s">
        <v>44</v>
      </c>
      <c r="C12" s="26">
        <v>15</v>
      </c>
      <c r="D12" s="47">
        <v>272.88</v>
      </c>
      <c r="E12" s="52">
        <f t="shared" si="0"/>
        <v>4093.2</v>
      </c>
    </row>
    <row r="13" spans="1:5" ht="16.5" thickBot="1" x14ac:dyDescent="0.3">
      <c r="A13" s="37"/>
      <c r="B13" s="29"/>
      <c r="C13" s="30"/>
      <c r="D13" s="48"/>
      <c r="E13" s="53">
        <f t="shared" si="0"/>
        <v>0</v>
      </c>
    </row>
    <row r="14" spans="1:5" ht="16.5" thickBot="1" x14ac:dyDescent="0.3">
      <c r="A14" s="32"/>
      <c r="B14" s="33" t="s">
        <v>13</v>
      </c>
      <c r="C14" s="34">
        <f>SUM(C7:C13)</f>
        <v>3833</v>
      </c>
      <c r="D14" s="49" t="s">
        <v>7</v>
      </c>
      <c r="E14" s="54">
        <f>SUM(E7:E13)</f>
        <v>520701.69999999995</v>
      </c>
    </row>
    <row r="17" spans="1:3" ht="15.75" x14ac:dyDescent="0.25">
      <c r="A17" s="86" t="s">
        <v>78</v>
      </c>
      <c r="C17" s="92" t="s">
        <v>81</v>
      </c>
    </row>
    <row r="18" spans="1:3" x14ac:dyDescent="0.25">
      <c r="A18" s="87"/>
      <c r="B18" s="88"/>
      <c r="C18" s="88"/>
    </row>
    <row r="19" spans="1:3" ht="15.75" x14ac:dyDescent="0.25">
      <c r="A19" s="89" t="s">
        <v>186</v>
      </c>
    </row>
    <row r="20" spans="1:3" ht="15.75" x14ac:dyDescent="0.25">
      <c r="A20" s="89" t="s">
        <v>79</v>
      </c>
    </row>
    <row r="21" spans="1:3" ht="15.75" x14ac:dyDescent="0.25">
      <c r="A21" s="89" t="s">
        <v>80</v>
      </c>
      <c r="B21" s="90"/>
      <c r="C21" s="90"/>
    </row>
  </sheetData>
  <mergeCells count="3">
    <mergeCell ref="A4:E4"/>
    <mergeCell ref="D1:E1"/>
    <mergeCell ref="C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view="pageLayout" topLeftCell="A16" zoomScaleNormal="100" workbookViewId="0">
      <selection activeCell="A43" sqref="A43:XFD43"/>
    </sheetView>
  </sheetViews>
  <sheetFormatPr defaultRowHeight="15" x14ac:dyDescent="0.25"/>
  <cols>
    <col min="1" max="1" width="7.7109375" customWidth="1"/>
    <col min="2" max="2" width="51.5703125" customWidth="1"/>
    <col min="3" max="3" width="10.7109375" customWidth="1"/>
    <col min="4" max="4" width="11.85546875" customWidth="1"/>
    <col min="5" max="5" width="16.28515625" customWidth="1"/>
  </cols>
  <sheetData>
    <row r="1" spans="1:5" ht="15.75" x14ac:dyDescent="0.25">
      <c r="D1" s="196" t="s">
        <v>82</v>
      </c>
      <c r="E1" s="196"/>
    </row>
    <row r="2" spans="1:5" ht="58.5" customHeight="1" x14ac:dyDescent="0.25">
      <c r="C2" s="197" t="s">
        <v>112</v>
      </c>
      <c r="D2" s="197"/>
      <c r="E2" s="197"/>
    </row>
    <row r="4" spans="1:5" ht="90" customHeight="1" x14ac:dyDescent="0.25">
      <c r="A4" s="198" t="s">
        <v>183</v>
      </c>
      <c r="B4" s="198"/>
      <c r="C4" s="198"/>
      <c r="D4" s="198"/>
      <c r="E4" s="198"/>
    </row>
    <row r="6" spans="1:5" ht="47.25" x14ac:dyDescent="0.25">
      <c r="A6" s="1" t="s">
        <v>0</v>
      </c>
      <c r="B6" s="1" t="s">
        <v>1</v>
      </c>
      <c r="C6" s="2" t="s">
        <v>2</v>
      </c>
      <c r="D6" s="3" t="s">
        <v>3</v>
      </c>
      <c r="E6" s="4" t="s">
        <v>4</v>
      </c>
    </row>
    <row r="7" spans="1:5" x14ac:dyDescent="0.25">
      <c r="A7" s="5">
        <v>1</v>
      </c>
      <c r="B7" s="5">
        <v>2</v>
      </c>
      <c r="C7" s="6">
        <v>3</v>
      </c>
      <c r="D7" s="7">
        <v>4</v>
      </c>
      <c r="E7" s="5" t="s">
        <v>5</v>
      </c>
    </row>
    <row r="8" spans="1:5" ht="15.75" x14ac:dyDescent="0.25">
      <c r="A8" s="1"/>
      <c r="B8" s="8" t="s">
        <v>155</v>
      </c>
      <c r="C8" s="9">
        <f>C9</f>
        <v>25</v>
      </c>
      <c r="D8" s="179" t="s">
        <v>7</v>
      </c>
      <c r="E8" s="180">
        <f>E9</f>
        <v>52106.75</v>
      </c>
    </row>
    <row r="9" spans="1:5" ht="15.75" x14ac:dyDescent="0.25">
      <c r="A9" s="1">
        <v>1</v>
      </c>
      <c r="B9" s="19" t="s">
        <v>156</v>
      </c>
      <c r="C9" s="2">
        <v>25</v>
      </c>
      <c r="D9" s="3">
        <v>2084.27</v>
      </c>
      <c r="E9" s="181">
        <f>C9*D9</f>
        <v>52106.75</v>
      </c>
    </row>
    <row r="10" spans="1:5" ht="15.75" x14ac:dyDescent="0.25">
      <c r="A10" s="1"/>
      <c r="B10" s="8" t="s">
        <v>157</v>
      </c>
      <c r="C10" s="9">
        <f>C11+C12</f>
        <v>280</v>
      </c>
      <c r="D10" s="10" t="s">
        <v>7</v>
      </c>
      <c r="E10" s="180">
        <f>E11+E12</f>
        <v>50800</v>
      </c>
    </row>
    <row r="11" spans="1:5" ht="15.75" x14ac:dyDescent="0.25">
      <c r="A11" s="1">
        <v>1</v>
      </c>
      <c r="B11" s="19" t="s">
        <v>158</v>
      </c>
      <c r="C11" s="2">
        <v>80</v>
      </c>
      <c r="D11" s="3">
        <v>81.849999999999994</v>
      </c>
      <c r="E11" s="181">
        <f>C11*D11</f>
        <v>6548</v>
      </c>
    </row>
    <row r="12" spans="1:5" ht="15.75" x14ac:dyDescent="0.25">
      <c r="A12" s="1">
        <v>2</v>
      </c>
      <c r="B12" s="19" t="s">
        <v>159</v>
      </c>
      <c r="C12" s="2">
        <v>200</v>
      </c>
      <c r="D12" s="3">
        <v>221.26</v>
      </c>
      <c r="E12" s="181">
        <f>C12*D12</f>
        <v>44252</v>
      </c>
    </row>
    <row r="13" spans="1:5" ht="15.75" x14ac:dyDescent="0.25">
      <c r="A13" s="1"/>
      <c r="B13" s="8" t="s">
        <v>6</v>
      </c>
      <c r="C13" s="9">
        <f>SUM(C14:C19)</f>
        <v>219</v>
      </c>
      <c r="D13" s="10" t="s">
        <v>7</v>
      </c>
      <c r="E13" s="11">
        <f>SUM(E14:E21)</f>
        <v>81880.53</v>
      </c>
    </row>
    <row r="14" spans="1:5" ht="15.75" x14ac:dyDescent="0.25">
      <c r="A14" s="12">
        <v>1</v>
      </c>
      <c r="B14" s="13" t="s">
        <v>160</v>
      </c>
      <c r="C14" s="12">
        <v>30</v>
      </c>
      <c r="D14" s="14">
        <v>24.64</v>
      </c>
      <c r="E14" s="14">
        <f>C14*D14</f>
        <v>739.2</v>
      </c>
    </row>
    <row r="15" spans="1:5" ht="15.75" x14ac:dyDescent="0.25">
      <c r="A15" s="12">
        <v>2</v>
      </c>
      <c r="B15" s="13" t="s">
        <v>8</v>
      </c>
      <c r="C15" s="12">
        <v>100</v>
      </c>
      <c r="D15" s="14">
        <v>20.4848</v>
      </c>
      <c r="E15" s="14">
        <f t="shared" ref="E15:E30" si="0">C15*D15</f>
        <v>2048.48</v>
      </c>
    </row>
    <row r="16" spans="1:5" ht="31.5" x14ac:dyDescent="0.25">
      <c r="A16" s="12">
        <v>3</v>
      </c>
      <c r="B16" s="16" t="s">
        <v>161</v>
      </c>
      <c r="C16" s="12">
        <v>7</v>
      </c>
      <c r="D16" s="14">
        <v>230.72</v>
      </c>
      <c r="E16" s="14">
        <f t="shared" si="0"/>
        <v>1615.04</v>
      </c>
    </row>
    <row r="17" spans="1:5" ht="15.75" x14ac:dyDescent="0.25">
      <c r="A17" s="12">
        <v>4</v>
      </c>
      <c r="B17" s="16" t="s">
        <v>9</v>
      </c>
      <c r="C17" s="12">
        <v>14</v>
      </c>
      <c r="D17" s="14">
        <v>124.89</v>
      </c>
      <c r="E17" s="14">
        <f t="shared" si="0"/>
        <v>1748.46</v>
      </c>
    </row>
    <row r="18" spans="1:5" ht="31.5" x14ac:dyDescent="0.25">
      <c r="A18" s="12">
        <v>5</v>
      </c>
      <c r="B18" s="16" t="s">
        <v>162</v>
      </c>
      <c r="C18" s="12">
        <v>60</v>
      </c>
      <c r="D18" s="14">
        <v>217.28</v>
      </c>
      <c r="E18" s="14">
        <f t="shared" si="0"/>
        <v>13036.8</v>
      </c>
    </row>
    <row r="19" spans="1:5" ht="15.75" x14ac:dyDescent="0.25">
      <c r="A19" s="57">
        <v>6</v>
      </c>
      <c r="B19" s="20" t="s">
        <v>10</v>
      </c>
      <c r="C19" s="57">
        <v>8</v>
      </c>
      <c r="D19" s="185">
        <v>1859.2</v>
      </c>
      <c r="E19" s="185">
        <f>C19*D19</f>
        <v>14873.6</v>
      </c>
    </row>
    <row r="20" spans="1:5" ht="15.75" x14ac:dyDescent="0.25">
      <c r="A20" s="57">
        <v>7</v>
      </c>
      <c r="B20" s="20" t="s">
        <v>163</v>
      </c>
      <c r="C20" s="57">
        <v>15</v>
      </c>
      <c r="D20" s="185">
        <v>555.52</v>
      </c>
      <c r="E20" s="185">
        <f t="shared" si="0"/>
        <v>8332.7999999999993</v>
      </c>
    </row>
    <row r="21" spans="1:5" ht="15.75" x14ac:dyDescent="0.25">
      <c r="A21" s="57">
        <v>8</v>
      </c>
      <c r="B21" s="20" t="s">
        <v>164</v>
      </c>
      <c r="C21" s="57">
        <v>45</v>
      </c>
      <c r="D21" s="185">
        <v>877.47</v>
      </c>
      <c r="E21" s="185">
        <f t="shared" si="0"/>
        <v>39486.15</v>
      </c>
    </row>
    <row r="22" spans="1:5" ht="15.75" x14ac:dyDescent="0.25">
      <c r="A22" s="57"/>
      <c r="B22" s="189" t="s">
        <v>11</v>
      </c>
      <c r="C22" s="189">
        <f>SUM(C23:C32)</f>
        <v>1145</v>
      </c>
      <c r="D22" s="190" t="s">
        <v>7</v>
      </c>
      <c r="E22" s="190">
        <f>SUM(E23:E32)</f>
        <v>93073.510000000009</v>
      </c>
    </row>
    <row r="23" spans="1:5" ht="15.75" x14ac:dyDescent="0.25">
      <c r="A23" s="57">
        <v>1</v>
      </c>
      <c r="B23" s="20" t="s">
        <v>12</v>
      </c>
      <c r="C23" s="57">
        <v>218</v>
      </c>
      <c r="D23" s="185">
        <v>254.37</v>
      </c>
      <c r="E23" s="185">
        <f>C23*D23</f>
        <v>55452.66</v>
      </c>
    </row>
    <row r="24" spans="1:5" ht="15.75" x14ac:dyDescent="0.25">
      <c r="A24" s="57">
        <v>2</v>
      </c>
      <c r="B24" s="20" t="s">
        <v>165</v>
      </c>
      <c r="C24" s="57">
        <v>70</v>
      </c>
      <c r="D24" s="185">
        <v>105.84</v>
      </c>
      <c r="E24" s="185">
        <f t="shared" si="0"/>
        <v>7408.8</v>
      </c>
    </row>
    <row r="25" spans="1:5" ht="15.75" x14ac:dyDescent="0.25">
      <c r="A25" s="57">
        <v>3</v>
      </c>
      <c r="B25" s="20" t="s">
        <v>166</v>
      </c>
      <c r="C25" s="57">
        <v>11</v>
      </c>
      <c r="D25" s="185">
        <v>459.2</v>
      </c>
      <c r="E25" s="185">
        <f>C25*D25</f>
        <v>5051.2</v>
      </c>
    </row>
    <row r="26" spans="1:5" ht="15.75" x14ac:dyDescent="0.25">
      <c r="A26" s="57">
        <v>4</v>
      </c>
      <c r="B26" s="20" t="s">
        <v>167</v>
      </c>
      <c r="C26" s="57">
        <v>2</v>
      </c>
      <c r="D26" s="185">
        <v>929.6</v>
      </c>
      <c r="E26" s="185">
        <f t="shared" si="0"/>
        <v>1859.2</v>
      </c>
    </row>
    <row r="27" spans="1:5" ht="15.75" x14ac:dyDescent="0.25">
      <c r="A27" s="57">
        <v>5</v>
      </c>
      <c r="B27" s="20" t="s">
        <v>168</v>
      </c>
      <c r="C27" s="57">
        <v>5</v>
      </c>
      <c r="D27" s="185">
        <v>1117.76</v>
      </c>
      <c r="E27" s="185">
        <f t="shared" si="0"/>
        <v>5588.8</v>
      </c>
    </row>
    <row r="28" spans="1:5" ht="15.75" x14ac:dyDescent="0.25">
      <c r="A28" s="57">
        <v>6</v>
      </c>
      <c r="B28" s="20" t="s">
        <v>169</v>
      </c>
      <c r="C28" s="57">
        <v>55</v>
      </c>
      <c r="D28" s="185">
        <v>14.22</v>
      </c>
      <c r="E28" s="185">
        <f>C28*D28</f>
        <v>782.1</v>
      </c>
    </row>
    <row r="29" spans="1:5" ht="15.75" x14ac:dyDescent="0.25">
      <c r="A29" s="57">
        <v>7</v>
      </c>
      <c r="B29" s="20" t="s">
        <v>170</v>
      </c>
      <c r="C29" s="57">
        <v>400</v>
      </c>
      <c r="D29" s="185">
        <v>6.49</v>
      </c>
      <c r="E29" s="185">
        <f t="shared" si="0"/>
        <v>2596</v>
      </c>
    </row>
    <row r="30" spans="1:5" ht="15.75" x14ac:dyDescent="0.25">
      <c r="A30" s="57">
        <v>8</v>
      </c>
      <c r="B30" s="20" t="s">
        <v>171</v>
      </c>
      <c r="C30" s="57">
        <v>213</v>
      </c>
      <c r="D30" s="185">
        <v>45.35</v>
      </c>
      <c r="E30" s="185">
        <f t="shared" si="0"/>
        <v>9659.5500000000011</v>
      </c>
    </row>
    <row r="31" spans="1:5" ht="31.5" x14ac:dyDescent="0.25">
      <c r="A31" s="57">
        <v>9</v>
      </c>
      <c r="B31" s="20" t="s">
        <v>172</v>
      </c>
      <c r="C31" s="57">
        <v>11</v>
      </c>
      <c r="D31" s="185">
        <v>179.2</v>
      </c>
      <c r="E31" s="185">
        <f>C31*D31</f>
        <v>1971.1999999999998</v>
      </c>
    </row>
    <row r="32" spans="1:5" ht="15.75" x14ac:dyDescent="0.25">
      <c r="A32" s="57">
        <v>10</v>
      </c>
      <c r="B32" s="20" t="s">
        <v>173</v>
      </c>
      <c r="C32" s="57">
        <v>160</v>
      </c>
      <c r="D32" s="185">
        <v>16.899999999999999</v>
      </c>
      <c r="E32" s="185">
        <f>C32*D32</f>
        <v>2704</v>
      </c>
    </row>
    <row r="33" spans="1:5" ht="15.75" x14ac:dyDescent="0.25">
      <c r="A33" s="57"/>
      <c r="B33" s="182" t="s">
        <v>174</v>
      </c>
      <c r="C33" s="189">
        <f>SUM(C34:C37)</f>
        <v>81</v>
      </c>
      <c r="D33" s="57"/>
      <c r="E33" s="190">
        <f>SUM(E34:E37)</f>
        <v>64600.480000000003</v>
      </c>
    </row>
    <row r="34" spans="1:5" ht="15.75" x14ac:dyDescent="0.25">
      <c r="A34" s="57">
        <v>1</v>
      </c>
      <c r="B34" s="183" t="s">
        <v>175</v>
      </c>
      <c r="C34" s="57">
        <v>10</v>
      </c>
      <c r="D34" s="185">
        <v>235.2</v>
      </c>
      <c r="E34" s="185">
        <f>C34*D34</f>
        <v>2352</v>
      </c>
    </row>
    <row r="35" spans="1:5" ht="31.5" x14ac:dyDescent="0.25">
      <c r="A35" s="57">
        <v>2</v>
      </c>
      <c r="B35" s="183" t="s">
        <v>176</v>
      </c>
      <c r="C35" s="57">
        <v>25</v>
      </c>
      <c r="D35" s="185">
        <v>565.6</v>
      </c>
      <c r="E35" s="185">
        <f>C35*D35</f>
        <v>14140</v>
      </c>
    </row>
    <row r="36" spans="1:5" ht="15.75" x14ac:dyDescent="0.25">
      <c r="A36" s="57">
        <v>3</v>
      </c>
      <c r="B36" s="20" t="s">
        <v>177</v>
      </c>
      <c r="C36" s="57">
        <v>32</v>
      </c>
      <c r="D36" s="185">
        <v>1329.44</v>
      </c>
      <c r="E36" s="185">
        <f>C36*D36</f>
        <v>42542.080000000002</v>
      </c>
    </row>
    <row r="37" spans="1:5" ht="32.25" thickBot="1" x14ac:dyDescent="0.3">
      <c r="A37" s="60">
        <v>4</v>
      </c>
      <c r="B37" s="191" t="s">
        <v>178</v>
      </c>
      <c r="C37" s="60">
        <v>14</v>
      </c>
      <c r="D37" s="192">
        <v>397.6</v>
      </c>
      <c r="E37" s="192">
        <f>C37*D37</f>
        <v>5566.4000000000005</v>
      </c>
    </row>
    <row r="38" spans="1:5" ht="16.5" thickBot="1" x14ac:dyDescent="0.3">
      <c r="A38" s="187"/>
      <c r="B38" s="188" t="s">
        <v>13</v>
      </c>
      <c r="C38" s="34">
        <f>C33+C22+C13</f>
        <v>1445</v>
      </c>
      <c r="D38" s="34" t="s">
        <v>7</v>
      </c>
      <c r="E38" s="35">
        <f>E33+E22+E13+E10+E8</f>
        <v>342461.27</v>
      </c>
    </row>
    <row r="39" spans="1:5" ht="16.5" thickBot="1" x14ac:dyDescent="0.3">
      <c r="E39" s="186">
        <v>342462</v>
      </c>
    </row>
    <row r="40" spans="1:5" x14ac:dyDescent="0.25">
      <c r="E40" s="15"/>
    </row>
    <row r="41" spans="1:5" ht="15.75" x14ac:dyDescent="0.25">
      <c r="A41" s="86" t="s">
        <v>78</v>
      </c>
      <c r="C41" s="178" t="s">
        <v>81</v>
      </c>
    </row>
    <row r="42" spans="1:5" x14ac:dyDescent="0.25">
      <c r="A42" s="87"/>
      <c r="B42" s="88"/>
      <c r="C42" s="88"/>
    </row>
    <row r="43" spans="1:5" ht="15.75" x14ac:dyDescent="0.25">
      <c r="A43" s="89" t="s">
        <v>186</v>
      </c>
    </row>
    <row r="44" spans="1:5" ht="15.75" x14ac:dyDescent="0.25">
      <c r="A44" s="89" t="s">
        <v>79</v>
      </c>
    </row>
    <row r="45" spans="1:5" ht="15.75" x14ac:dyDescent="0.25">
      <c r="A45" s="89" t="s">
        <v>80</v>
      </c>
      <c r="B45" s="90"/>
      <c r="C45" s="90"/>
    </row>
  </sheetData>
  <mergeCells count="3">
    <mergeCell ref="A4:E4"/>
    <mergeCell ref="D1:E1"/>
    <mergeCell ref="C2:E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Layout" topLeftCell="A16" zoomScaleNormal="100" workbookViewId="0">
      <selection activeCell="A31" sqref="A31:XFD31"/>
    </sheetView>
  </sheetViews>
  <sheetFormatPr defaultRowHeight="15" x14ac:dyDescent="0.25"/>
  <cols>
    <col min="1" max="1" width="17.28515625" customWidth="1"/>
    <col min="2" max="2" width="15.7109375" customWidth="1"/>
    <col min="3" max="4" width="13.7109375" customWidth="1"/>
    <col min="5" max="5" width="12.42578125" customWidth="1"/>
    <col min="6" max="6" width="15" customWidth="1"/>
    <col min="7" max="7" width="16" customWidth="1"/>
    <col min="8" max="8" width="14.140625" customWidth="1"/>
    <col min="9" max="9" width="16.140625" customWidth="1"/>
    <col min="10" max="10" width="9.7109375" bestFit="1" customWidth="1"/>
  </cols>
  <sheetData>
    <row r="1" spans="1:9" x14ac:dyDescent="0.25">
      <c r="H1" s="93"/>
    </row>
    <row r="2" spans="1:9" ht="18.75" x14ac:dyDescent="0.3">
      <c r="A2" s="94"/>
      <c r="B2" s="95"/>
      <c r="C2" s="95"/>
      <c r="D2" s="95"/>
      <c r="E2" s="95"/>
      <c r="F2" s="95"/>
      <c r="G2" s="95"/>
      <c r="H2" s="199" t="s">
        <v>113</v>
      </c>
      <c r="I2" s="199"/>
    </row>
    <row r="3" spans="1:9" ht="51" customHeight="1" x14ac:dyDescent="0.3">
      <c r="A3" s="94"/>
      <c r="B3" s="95"/>
      <c r="C3" s="95"/>
      <c r="D3" s="95"/>
      <c r="E3" s="95"/>
      <c r="F3" s="95"/>
      <c r="G3" s="197" t="s">
        <v>112</v>
      </c>
      <c r="H3" s="197"/>
      <c r="I3" s="197"/>
    </row>
    <row r="4" spans="1:9" ht="18.75" x14ac:dyDescent="0.3">
      <c r="A4" s="94"/>
      <c r="B4" s="95"/>
      <c r="C4" s="95"/>
      <c r="D4" s="95"/>
      <c r="E4" s="95"/>
      <c r="F4" s="95"/>
      <c r="G4" s="91"/>
      <c r="H4" s="91"/>
      <c r="I4" s="91"/>
    </row>
    <row r="5" spans="1:9" ht="18.75" x14ac:dyDescent="0.3">
      <c r="A5" s="200" t="s">
        <v>83</v>
      </c>
      <c r="B5" s="200"/>
      <c r="C5" s="200"/>
      <c r="D5" s="200"/>
      <c r="E5" s="200"/>
      <c r="F5" s="200"/>
      <c r="G5" s="200"/>
      <c r="H5" s="200"/>
      <c r="I5" s="200"/>
    </row>
    <row r="6" spans="1:9" ht="15.75" thickBot="1" x14ac:dyDescent="0.3"/>
    <row r="7" spans="1:9" ht="142.5" thickBot="1" x14ac:dyDescent="0.3">
      <c r="A7" s="96" t="s">
        <v>84</v>
      </c>
      <c r="B7" s="97" t="s">
        <v>85</v>
      </c>
      <c r="C7" s="97" t="s">
        <v>86</v>
      </c>
      <c r="D7" s="97" t="s">
        <v>87</v>
      </c>
      <c r="E7" s="97" t="s">
        <v>88</v>
      </c>
      <c r="F7" s="97" t="s">
        <v>89</v>
      </c>
      <c r="G7" s="98" t="s">
        <v>90</v>
      </c>
      <c r="H7" s="98" t="s">
        <v>91</v>
      </c>
      <c r="I7" s="99" t="s">
        <v>92</v>
      </c>
    </row>
    <row r="8" spans="1:9" ht="15.75" x14ac:dyDescent="0.25">
      <c r="A8" s="100">
        <v>1</v>
      </c>
      <c r="B8" s="101">
        <v>2</v>
      </c>
      <c r="C8" s="101">
        <v>3</v>
      </c>
      <c r="D8" s="101">
        <v>4</v>
      </c>
      <c r="E8" s="102" t="s">
        <v>93</v>
      </c>
      <c r="F8" s="101" t="s">
        <v>94</v>
      </c>
      <c r="G8" s="101" t="s">
        <v>95</v>
      </c>
      <c r="H8" s="101">
        <v>8</v>
      </c>
      <c r="I8" s="103" t="s">
        <v>96</v>
      </c>
    </row>
    <row r="9" spans="1:9" ht="15.75" x14ac:dyDescent="0.25">
      <c r="A9" s="109" t="s">
        <v>97</v>
      </c>
      <c r="B9" s="104">
        <v>1421072.14</v>
      </c>
      <c r="C9" s="105">
        <v>0</v>
      </c>
      <c r="D9" s="106">
        <v>0</v>
      </c>
      <c r="E9" s="209"/>
      <c r="F9" s="201"/>
      <c r="G9" s="209"/>
      <c r="H9" s="209"/>
      <c r="I9" s="209"/>
    </row>
    <row r="10" spans="1:9" ht="15.75" x14ac:dyDescent="0.25">
      <c r="A10" s="109" t="s">
        <v>98</v>
      </c>
      <c r="B10" s="104">
        <v>1141429.1599999999</v>
      </c>
      <c r="C10" s="105">
        <v>0</v>
      </c>
      <c r="D10" s="106">
        <f t="shared" ref="D10:D15" si="0">C10/B9*100</f>
        <v>0</v>
      </c>
      <c r="E10" s="210"/>
      <c r="F10" s="201"/>
      <c r="G10" s="210"/>
      <c r="H10" s="210"/>
      <c r="I10" s="210"/>
    </row>
    <row r="11" spans="1:9" ht="15.75" x14ac:dyDescent="0.25">
      <c r="A11" s="109" t="s">
        <v>99</v>
      </c>
      <c r="B11" s="104">
        <v>1121652.03</v>
      </c>
      <c r="C11" s="104">
        <f>B11-B10</f>
        <v>-19777.129999999888</v>
      </c>
      <c r="D11" s="107">
        <f t="shared" si="0"/>
        <v>-1.7326638124436817</v>
      </c>
      <c r="E11" s="210"/>
      <c r="F11" s="201"/>
      <c r="G11" s="210"/>
      <c r="H11" s="210"/>
      <c r="I11" s="210"/>
    </row>
    <row r="12" spans="1:9" ht="15.75" x14ac:dyDescent="0.25">
      <c r="A12" s="109" t="s">
        <v>100</v>
      </c>
      <c r="B12" s="104">
        <v>1153721.72</v>
      </c>
      <c r="C12" s="104">
        <f>B12-B11</f>
        <v>32069.689999999944</v>
      </c>
      <c r="D12" s="106">
        <f t="shared" si="0"/>
        <v>2.859147858895235</v>
      </c>
      <c r="E12" s="210"/>
      <c r="F12" s="201"/>
      <c r="G12" s="210"/>
      <c r="H12" s="210"/>
      <c r="I12" s="210"/>
    </row>
    <row r="13" spans="1:9" ht="15.75" x14ac:dyDescent="0.25">
      <c r="A13" s="109" t="s">
        <v>101</v>
      </c>
      <c r="B13" s="108">
        <v>1104140.05</v>
      </c>
      <c r="C13" s="104">
        <f>B13-B12</f>
        <v>-49581.669999999925</v>
      </c>
      <c r="D13" s="106">
        <f t="shared" si="0"/>
        <v>-4.2975415250048279</v>
      </c>
      <c r="E13" s="210"/>
      <c r="F13" s="201"/>
      <c r="G13" s="210"/>
      <c r="H13" s="210"/>
      <c r="I13" s="210"/>
    </row>
    <row r="14" spans="1:9" ht="15.75" x14ac:dyDescent="0.25">
      <c r="A14" s="109" t="s">
        <v>102</v>
      </c>
      <c r="B14" s="104">
        <v>1128047.6399999999</v>
      </c>
      <c r="C14" s="104">
        <f>B14-B13</f>
        <v>23907.589999999851</v>
      </c>
      <c r="D14" s="106">
        <f t="shared" si="0"/>
        <v>2.1652678933256562</v>
      </c>
      <c r="E14" s="210"/>
      <c r="F14" s="201"/>
      <c r="G14" s="210"/>
      <c r="H14" s="210"/>
      <c r="I14" s="210"/>
    </row>
    <row r="15" spans="1:9" ht="15.75" x14ac:dyDescent="0.25">
      <c r="A15" s="109" t="s">
        <v>103</v>
      </c>
      <c r="B15" s="108">
        <v>1065311</v>
      </c>
      <c r="C15" s="104">
        <f>B15-B14</f>
        <v>-62736.639999999898</v>
      </c>
      <c r="D15" s="106">
        <f t="shared" si="0"/>
        <v>-5.5615239796078031</v>
      </c>
      <c r="E15" s="210"/>
      <c r="F15" s="201"/>
      <c r="G15" s="210"/>
      <c r="H15" s="210"/>
      <c r="I15" s="210"/>
    </row>
    <row r="16" spans="1:9" ht="15.75" x14ac:dyDescent="0.25">
      <c r="A16" s="109" t="s">
        <v>104</v>
      </c>
      <c r="B16" s="203"/>
      <c r="C16" s="203"/>
      <c r="D16" s="206"/>
      <c r="E16" s="210"/>
      <c r="F16" s="104">
        <f>B15+E22</f>
        <v>1050087.368</v>
      </c>
      <c r="G16" s="210"/>
      <c r="H16" s="210"/>
      <c r="I16" s="210"/>
    </row>
    <row r="17" spans="1:10" ht="15.75" x14ac:dyDescent="0.25">
      <c r="A17" s="109" t="s">
        <v>105</v>
      </c>
      <c r="B17" s="204"/>
      <c r="C17" s="204"/>
      <c r="D17" s="207"/>
      <c r="E17" s="210"/>
      <c r="F17" s="104">
        <f>F16+E22</f>
        <v>1034863.736</v>
      </c>
      <c r="G17" s="210"/>
      <c r="H17" s="210"/>
      <c r="I17" s="210"/>
    </row>
    <row r="18" spans="1:10" ht="15.75" x14ac:dyDescent="0.25">
      <c r="A18" s="109" t="s">
        <v>106</v>
      </c>
      <c r="B18" s="204"/>
      <c r="C18" s="204"/>
      <c r="D18" s="207"/>
      <c r="E18" s="210"/>
      <c r="F18" s="104">
        <f>F17</f>
        <v>1034863.736</v>
      </c>
      <c r="G18" s="210"/>
      <c r="H18" s="210"/>
      <c r="I18" s="210"/>
    </row>
    <row r="19" spans="1:10" ht="15.75" x14ac:dyDescent="0.25">
      <c r="A19" s="109" t="s">
        <v>107</v>
      </c>
      <c r="B19" s="204"/>
      <c r="C19" s="204"/>
      <c r="D19" s="207"/>
      <c r="E19" s="210"/>
      <c r="F19" s="104">
        <f>F18</f>
        <v>1034863.736</v>
      </c>
      <c r="G19" s="210"/>
      <c r="H19" s="210"/>
      <c r="I19" s="210"/>
    </row>
    <row r="20" spans="1:10" ht="15.75" x14ac:dyDescent="0.25">
      <c r="A20" s="109" t="s">
        <v>108</v>
      </c>
      <c r="B20" s="204"/>
      <c r="C20" s="204"/>
      <c r="D20" s="207"/>
      <c r="E20" s="210"/>
      <c r="F20" s="104">
        <f>F19</f>
        <v>1034863.736</v>
      </c>
      <c r="G20" s="210"/>
      <c r="H20" s="210"/>
      <c r="I20" s="210"/>
    </row>
    <row r="21" spans="1:10" ht="16.5" thickBot="1" x14ac:dyDescent="0.3">
      <c r="A21" s="193" t="s">
        <v>184</v>
      </c>
      <c r="B21" s="205"/>
      <c r="C21" s="205"/>
      <c r="D21" s="208"/>
      <c r="E21" s="211"/>
      <c r="F21" s="184">
        <v>-22126.61</v>
      </c>
      <c r="G21" s="211"/>
      <c r="H21" s="211"/>
      <c r="I21" s="211"/>
    </row>
    <row r="22" spans="1:10" ht="16.5" thickBot="1" x14ac:dyDescent="0.3">
      <c r="A22" s="110" t="s">
        <v>109</v>
      </c>
      <c r="B22" s="111">
        <f>SUM(B9:B16)</f>
        <v>8135373.7399999993</v>
      </c>
      <c r="C22" s="112" t="s">
        <v>7</v>
      </c>
      <c r="D22" s="112" t="s">
        <v>7</v>
      </c>
      <c r="E22" s="112">
        <f>(C11+C12+C13+C14+C15)/5</f>
        <v>-15223.631999999983</v>
      </c>
      <c r="F22" s="112">
        <f>SUM(F15:F21)</f>
        <v>5167415.7019999996</v>
      </c>
      <c r="G22" s="112">
        <f>B22+F22</f>
        <v>13302789.441999998</v>
      </c>
      <c r="H22" s="112">
        <v>10493998</v>
      </c>
      <c r="I22" s="113">
        <f>G22-H22</f>
        <v>2808791.4419999979</v>
      </c>
    </row>
    <row r="23" spans="1:10" x14ac:dyDescent="0.25">
      <c r="J23" s="15"/>
    </row>
    <row r="24" spans="1:10" x14ac:dyDescent="0.25">
      <c r="A24" s="202" t="s">
        <v>110</v>
      </c>
      <c r="B24" s="202"/>
      <c r="C24" s="202"/>
      <c r="D24" s="202"/>
      <c r="E24" s="202"/>
      <c r="F24" s="202"/>
      <c r="G24" s="202"/>
      <c r="H24" s="202"/>
      <c r="I24" s="202"/>
    </row>
    <row r="25" spans="1:10" ht="38.25" customHeight="1" x14ac:dyDescent="0.25">
      <c r="A25" s="202" t="s">
        <v>111</v>
      </c>
      <c r="B25" s="202"/>
      <c r="C25" s="202"/>
      <c r="D25" s="202"/>
      <c r="E25" s="202"/>
      <c r="F25" s="202"/>
      <c r="G25" s="202"/>
      <c r="H25" s="202"/>
      <c r="I25" s="202"/>
    </row>
    <row r="26" spans="1:10" ht="23.25" customHeight="1" x14ac:dyDescent="0.25">
      <c r="A26" s="202" t="s">
        <v>185</v>
      </c>
      <c r="B26" s="202"/>
      <c r="C26" s="202"/>
      <c r="D26" s="202"/>
      <c r="E26" s="202"/>
      <c r="F26" s="202"/>
      <c r="G26" s="202"/>
      <c r="H26" s="202"/>
      <c r="I26" s="202"/>
    </row>
    <row r="29" spans="1:10" ht="15.75" x14ac:dyDescent="0.25">
      <c r="A29" s="86" t="s">
        <v>78</v>
      </c>
      <c r="C29" s="92" t="s">
        <v>81</v>
      </c>
    </row>
    <row r="30" spans="1:10" x14ac:dyDescent="0.25">
      <c r="A30" s="87"/>
      <c r="B30" s="88"/>
      <c r="C30" s="88"/>
    </row>
    <row r="31" spans="1:10" ht="15.75" x14ac:dyDescent="0.25">
      <c r="A31" s="89" t="s">
        <v>186</v>
      </c>
    </row>
    <row r="32" spans="1:10" ht="15.75" x14ac:dyDescent="0.25">
      <c r="A32" s="89" t="s">
        <v>79</v>
      </c>
    </row>
    <row r="33" spans="1:3" ht="15.75" x14ac:dyDescent="0.25">
      <c r="A33" s="89" t="s">
        <v>80</v>
      </c>
      <c r="B33" s="90"/>
      <c r="C33" s="90"/>
    </row>
  </sheetData>
  <mergeCells count="14">
    <mergeCell ref="H2:I2"/>
    <mergeCell ref="G3:I3"/>
    <mergeCell ref="A5:I5"/>
    <mergeCell ref="F9:F15"/>
    <mergeCell ref="A26:I26"/>
    <mergeCell ref="B16:B21"/>
    <mergeCell ref="C16:C21"/>
    <mergeCell ref="D16:D21"/>
    <mergeCell ref="E9:E21"/>
    <mergeCell ref="G9:G21"/>
    <mergeCell ref="H9:H21"/>
    <mergeCell ref="I9:I21"/>
    <mergeCell ref="A24:I24"/>
    <mergeCell ref="A25:I2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WhiteSpace="0" view="pageLayout" topLeftCell="A13" zoomScaleNormal="62" workbookViewId="0">
      <selection activeCell="O50" sqref="O50"/>
    </sheetView>
  </sheetViews>
  <sheetFormatPr defaultRowHeight="12.75" x14ac:dyDescent="0.2"/>
  <cols>
    <col min="1" max="1" width="6.140625" style="116" customWidth="1"/>
    <col min="2" max="2" width="32" style="117" customWidth="1"/>
    <col min="3" max="3" width="5.85546875" style="117" customWidth="1"/>
    <col min="4" max="5" width="5.7109375" style="117" customWidth="1"/>
    <col min="6" max="6" width="5.85546875" style="117" customWidth="1"/>
    <col min="7" max="7" width="6.42578125" style="117" customWidth="1"/>
    <col min="8" max="8" width="6.140625" style="117" customWidth="1"/>
    <col min="9" max="10" width="8.85546875" style="117" customWidth="1"/>
    <col min="11" max="11" width="12.28515625" style="117" customWidth="1"/>
    <col min="12" max="12" width="8.85546875" style="117" customWidth="1"/>
    <col min="13" max="13" width="12.140625" style="117" customWidth="1"/>
    <col min="14" max="14" width="45.28515625" style="117" customWidth="1"/>
    <col min="15" max="256" width="9.140625" style="117"/>
    <col min="257" max="257" width="6.140625" style="117" customWidth="1"/>
    <col min="258" max="258" width="32" style="117" customWidth="1"/>
    <col min="259" max="259" width="5.85546875" style="117" customWidth="1"/>
    <col min="260" max="261" width="5.7109375" style="117" customWidth="1"/>
    <col min="262" max="262" width="5.85546875" style="117" customWidth="1"/>
    <col min="263" max="263" width="6.42578125" style="117" customWidth="1"/>
    <col min="264" max="264" width="6.140625" style="117" customWidth="1"/>
    <col min="265" max="266" width="8.85546875" style="117" customWidth="1"/>
    <col min="267" max="267" width="12.28515625" style="117" customWidth="1"/>
    <col min="268" max="268" width="8.85546875" style="117" customWidth="1"/>
    <col min="269" max="269" width="12.140625" style="117" customWidth="1"/>
    <col min="270" max="270" width="45.28515625" style="117" customWidth="1"/>
    <col min="271" max="512" width="9.140625" style="117"/>
    <col min="513" max="513" width="6.140625" style="117" customWidth="1"/>
    <col min="514" max="514" width="32" style="117" customWidth="1"/>
    <col min="515" max="515" width="5.85546875" style="117" customWidth="1"/>
    <col min="516" max="517" width="5.7109375" style="117" customWidth="1"/>
    <col min="518" max="518" width="5.85546875" style="117" customWidth="1"/>
    <col min="519" max="519" width="6.42578125" style="117" customWidth="1"/>
    <col min="520" max="520" width="6.140625" style="117" customWidth="1"/>
    <col min="521" max="522" width="8.85546875" style="117" customWidth="1"/>
    <col min="523" max="523" width="12.28515625" style="117" customWidth="1"/>
    <col min="524" max="524" width="8.85546875" style="117" customWidth="1"/>
    <col min="525" max="525" width="12.140625" style="117" customWidth="1"/>
    <col min="526" max="526" width="45.28515625" style="117" customWidth="1"/>
    <col min="527" max="768" width="9.140625" style="117"/>
    <col min="769" max="769" width="6.140625" style="117" customWidth="1"/>
    <col min="770" max="770" width="32" style="117" customWidth="1"/>
    <col min="771" max="771" width="5.85546875" style="117" customWidth="1"/>
    <col min="772" max="773" width="5.7109375" style="117" customWidth="1"/>
    <col min="774" max="774" width="5.85546875" style="117" customWidth="1"/>
    <col min="775" max="775" width="6.42578125" style="117" customWidth="1"/>
    <col min="776" max="776" width="6.140625" style="117" customWidth="1"/>
    <col min="777" max="778" width="8.85546875" style="117" customWidth="1"/>
    <col min="779" max="779" width="12.28515625" style="117" customWidth="1"/>
    <col min="780" max="780" width="8.85546875" style="117" customWidth="1"/>
    <col min="781" max="781" width="12.140625" style="117" customWidth="1"/>
    <col min="782" max="782" width="45.28515625" style="117" customWidth="1"/>
    <col min="783" max="1024" width="9.140625" style="117"/>
    <col min="1025" max="1025" width="6.140625" style="117" customWidth="1"/>
    <col min="1026" max="1026" width="32" style="117" customWidth="1"/>
    <col min="1027" max="1027" width="5.85546875" style="117" customWidth="1"/>
    <col min="1028" max="1029" width="5.7109375" style="117" customWidth="1"/>
    <col min="1030" max="1030" width="5.85546875" style="117" customWidth="1"/>
    <col min="1031" max="1031" width="6.42578125" style="117" customWidth="1"/>
    <col min="1032" max="1032" width="6.140625" style="117" customWidth="1"/>
    <col min="1033" max="1034" width="8.85546875" style="117" customWidth="1"/>
    <col min="1035" max="1035" width="12.28515625" style="117" customWidth="1"/>
    <col min="1036" max="1036" width="8.85546875" style="117" customWidth="1"/>
    <col min="1037" max="1037" width="12.140625" style="117" customWidth="1"/>
    <col min="1038" max="1038" width="45.28515625" style="117" customWidth="1"/>
    <col min="1039" max="1280" width="9.140625" style="117"/>
    <col min="1281" max="1281" width="6.140625" style="117" customWidth="1"/>
    <col min="1282" max="1282" width="32" style="117" customWidth="1"/>
    <col min="1283" max="1283" width="5.85546875" style="117" customWidth="1"/>
    <col min="1284" max="1285" width="5.7109375" style="117" customWidth="1"/>
    <col min="1286" max="1286" width="5.85546875" style="117" customWidth="1"/>
    <col min="1287" max="1287" width="6.42578125" style="117" customWidth="1"/>
    <col min="1288" max="1288" width="6.140625" style="117" customWidth="1"/>
    <col min="1289" max="1290" width="8.85546875" style="117" customWidth="1"/>
    <col min="1291" max="1291" width="12.28515625" style="117" customWidth="1"/>
    <col min="1292" max="1292" width="8.85546875" style="117" customWidth="1"/>
    <col min="1293" max="1293" width="12.140625" style="117" customWidth="1"/>
    <col min="1294" max="1294" width="45.28515625" style="117" customWidth="1"/>
    <col min="1295" max="1536" width="9.140625" style="117"/>
    <col min="1537" max="1537" width="6.140625" style="117" customWidth="1"/>
    <col min="1538" max="1538" width="32" style="117" customWidth="1"/>
    <col min="1539" max="1539" width="5.85546875" style="117" customWidth="1"/>
    <col min="1540" max="1541" width="5.7109375" style="117" customWidth="1"/>
    <col min="1542" max="1542" width="5.85546875" style="117" customWidth="1"/>
    <col min="1543" max="1543" width="6.42578125" style="117" customWidth="1"/>
    <col min="1544" max="1544" width="6.140625" style="117" customWidth="1"/>
    <col min="1545" max="1546" width="8.85546875" style="117" customWidth="1"/>
    <col min="1547" max="1547" width="12.28515625" style="117" customWidth="1"/>
    <col min="1548" max="1548" width="8.85546875" style="117" customWidth="1"/>
    <col min="1549" max="1549" width="12.140625" style="117" customWidth="1"/>
    <col min="1550" max="1550" width="45.28515625" style="117" customWidth="1"/>
    <col min="1551" max="1792" width="9.140625" style="117"/>
    <col min="1793" max="1793" width="6.140625" style="117" customWidth="1"/>
    <col min="1794" max="1794" width="32" style="117" customWidth="1"/>
    <col min="1795" max="1795" width="5.85546875" style="117" customWidth="1"/>
    <col min="1796" max="1797" width="5.7109375" style="117" customWidth="1"/>
    <col min="1798" max="1798" width="5.85546875" style="117" customWidth="1"/>
    <col min="1799" max="1799" width="6.42578125" style="117" customWidth="1"/>
    <col min="1800" max="1800" width="6.140625" style="117" customWidth="1"/>
    <col min="1801" max="1802" width="8.85546875" style="117" customWidth="1"/>
    <col min="1803" max="1803" width="12.28515625" style="117" customWidth="1"/>
    <col min="1804" max="1804" width="8.85546875" style="117" customWidth="1"/>
    <col min="1805" max="1805" width="12.140625" style="117" customWidth="1"/>
    <col min="1806" max="1806" width="45.28515625" style="117" customWidth="1"/>
    <col min="1807" max="2048" width="9.140625" style="117"/>
    <col min="2049" max="2049" width="6.140625" style="117" customWidth="1"/>
    <col min="2050" max="2050" width="32" style="117" customWidth="1"/>
    <col min="2051" max="2051" width="5.85546875" style="117" customWidth="1"/>
    <col min="2052" max="2053" width="5.7109375" style="117" customWidth="1"/>
    <col min="2054" max="2054" width="5.85546875" style="117" customWidth="1"/>
    <col min="2055" max="2055" width="6.42578125" style="117" customWidth="1"/>
    <col min="2056" max="2056" width="6.140625" style="117" customWidth="1"/>
    <col min="2057" max="2058" width="8.85546875" style="117" customWidth="1"/>
    <col min="2059" max="2059" width="12.28515625" style="117" customWidth="1"/>
    <col min="2060" max="2060" width="8.85546875" style="117" customWidth="1"/>
    <col min="2061" max="2061" width="12.140625" style="117" customWidth="1"/>
    <col min="2062" max="2062" width="45.28515625" style="117" customWidth="1"/>
    <col min="2063" max="2304" width="9.140625" style="117"/>
    <col min="2305" max="2305" width="6.140625" style="117" customWidth="1"/>
    <col min="2306" max="2306" width="32" style="117" customWidth="1"/>
    <col min="2307" max="2307" width="5.85546875" style="117" customWidth="1"/>
    <col min="2308" max="2309" width="5.7109375" style="117" customWidth="1"/>
    <col min="2310" max="2310" width="5.85546875" style="117" customWidth="1"/>
    <col min="2311" max="2311" width="6.42578125" style="117" customWidth="1"/>
    <col min="2312" max="2312" width="6.140625" style="117" customWidth="1"/>
    <col min="2313" max="2314" width="8.85546875" style="117" customWidth="1"/>
    <col min="2315" max="2315" width="12.28515625" style="117" customWidth="1"/>
    <col min="2316" max="2316" width="8.85546875" style="117" customWidth="1"/>
    <col min="2317" max="2317" width="12.140625" style="117" customWidth="1"/>
    <col min="2318" max="2318" width="45.28515625" style="117" customWidth="1"/>
    <col min="2319" max="2560" width="9.140625" style="117"/>
    <col min="2561" max="2561" width="6.140625" style="117" customWidth="1"/>
    <col min="2562" max="2562" width="32" style="117" customWidth="1"/>
    <col min="2563" max="2563" width="5.85546875" style="117" customWidth="1"/>
    <col min="2564" max="2565" width="5.7109375" style="117" customWidth="1"/>
    <col min="2566" max="2566" width="5.85546875" style="117" customWidth="1"/>
    <col min="2567" max="2567" width="6.42578125" style="117" customWidth="1"/>
    <col min="2568" max="2568" width="6.140625" style="117" customWidth="1"/>
    <col min="2569" max="2570" width="8.85546875" style="117" customWidth="1"/>
    <col min="2571" max="2571" width="12.28515625" style="117" customWidth="1"/>
    <col min="2572" max="2572" width="8.85546875" style="117" customWidth="1"/>
    <col min="2573" max="2573" width="12.140625" style="117" customWidth="1"/>
    <col min="2574" max="2574" width="45.28515625" style="117" customWidth="1"/>
    <col min="2575" max="2816" width="9.140625" style="117"/>
    <col min="2817" max="2817" width="6.140625" style="117" customWidth="1"/>
    <col min="2818" max="2818" width="32" style="117" customWidth="1"/>
    <col min="2819" max="2819" width="5.85546875" style="117" customWidth="1"/>
    <col min="2820" max="2821" width="5.7109375" style="117" customWidth="1"/>
    <col min="2822" max="2822" width="5.85546875" style="117" customWidth="1"/>
    <col min="2823" max="2823" width="6.42578125" style="117" customWidth="1"/>
    <col min="2824" max="2824" width="6.140625" style="117" customWidth="1"/>
    <col min="2825" max="2826" width="8.85546875" style="117" customWidth="1"/>
    <col min="2827" max="2827" width="12.28515625" style="117" customWidth="1"/>
    <col min="2828" max="2828" width="8.85546875" style="117" customWidth="1"/>
    <col min="2829" max="2829" width="12.140625" style="117" customWidth="1"/>
    <col min="2830" max="2830" width="45.28515625" style="117" customWidth="1"/>
    <col min="2831" max="3072" width="9.140625" style="117"/>
    <col min="3073" max="3073" width="6.140625" style="117" customWidth="1"/>
    <col min="3074" max="3074" width="32" style="117" customWidth="1"/>
    <col min="3075" max="3075" width="5.85546875" style="117" customWidth="1"/>
    <col min="3076" max="3077" width="5.7109375" style="117" customWidth="1"/>
    <col min="3078" max="3078" width="5.85546875" style="117" customWidth="1"/>
    <col min="3079" max="3079" width="6.42578125" style="117" customWidth="1"/>
    <col min="3080" max="3080" width="6.140625" style="117" customWidth="1"/>
    <col min="3081" max="3082" width="8.85546875" style="117" customWidth="1"/>
    <col min="3083" max="3083" width="12.28515625" style="117" customWidth="1"/>
    <col min="3084" max="3084" width="8.85546875" style="117" customWidth="1"/>
    <col min="3085" max="3085" width="12.140625" style="117" customWidth="1"/>
    <col min="3086" max="3086" width="45.28515625" style="117" customWidth="1"/>
    <col min="3087" max="3328" width="9.140625" style="117"/>
    <col min="3329" max="3329" width="6.140625" style="117" customWidth="1"/>
    <col min="3330" max="3330" width="32" style="117" customWidth="1"/>
    <col min="3331" max="3331" width="5.85546875" style="117" customWidth="1"/>
    <col min="3332" max="3333" width="5.7109375" style="117" customWidth="1"/>
    <col min="3334" max="3334" width="5.85546875" style="117" customWidth="1"/>
    <col min="3335" max="3335" width="6.42578125" style="117" customWidth="1"/>
    <col min="3336" max="3336" width="6.140625" style="117" customWidth="1"/>
    <col min="3337" max="3338" width="8.85546875" style="117" customWidth="1"/>
    <col min="3339" max="3339" width="12.28515625" style="117" customWidth="1"/>
    <col min="3340" max="3340" width="8.85546875" style="117" customWidth="1"/>
    <col min="3341" max="3341" width="12.140625" style="117" customWidth="1"/>
    <col min="3342" max="3342" width="45.28515625" style="117" customWidth="1"/>
    <col min="3343" max="3584" width="9.140625" style="117"/>
    <col min="3585" max="3585" width="6.140625" style="117" customWidth="1"/>
    <col min="3586" max="3586" width="32" style="117" customWidth="1"/>
    <col min="3587" max="3587" width="5.85546875" style="117" customWidth="1"/>
    <col min="3588" max="3589" width="5.7109375" style="117" customWidth="1"/>
    <col min="3590" max="3590" width="5.85546875" style="117" customWidth="1"/>
    <col min="3591" max="3591" width="6.42578125" style="117" customWidth="1"/>
    <col min="3592" max="3592" width="6.140625" style="117" customWidth="1"/>
    <col min="3593" max="3594" width="8.85546875" style="117" customWidth="1"/>
    <col min="3595" max="3595" width="12.28515625" style="117" customWidth="1"/>
    <col min="3596" max="3596" width="8.85546875" style="117" customWidth="1"/>
    <col min="3597" max="3597" width="12.140625" style="117" customWidth="1"/>
    <col min="3598" max="3598" width="45.28515625" style="117" customWidth="1"/>
    <col min="3599" max="3840" width="9.140625" style="117"/>
    <col min="3841" max="3841" width="6.140625" style="117" customWidth="1"/>
    <col min="3842" max="3842" width="32" style="117" customWidth="1"/>
    <col min="3843" max="3843" width="5.85546875" style="117" customWidth="1"/>
    <col min="3844" max="3845" width="5.7109375" style="117" customWidth="1"/>
    <col min="3846" max="3846" width="5.85546875" style="117" customWidth="1"/>
    <col min="3847" max="3847" width="6.42578125" style="117" customWidth="1"/>
    <col min="3848" max="3848" width="6.140625" style="117" customWidth="1"/>
    <col min="3849" max="3850" width="8.85546875" style="117" customWidth="1"/>
    <col min="3851" max="3851" width="12.28515625" style="117" customWidth="1"/>
    <col min="3852" max="3852" width="8.85546875" style="117" customWidth="1"/>
    <col min="3853" max="3853" width="12.140625" style="117" customWidth="1"/>
    <col min="3854" max="3854" width="45.28515625" style="117" customWidth="1"/>
    <col min="3855" max="4096" width="9.140625" style="117"/>
    <col min="4097" max="4097" width="6.140625" style="117" customWidth="1"/>
    <col min="4098" max="4098" width="32" style="117" customWidth="1"/>
    <col min="4099" max="4099" width="5.85546875" style="117" customWidth="1"/>
    <col min="4100" max="4101" width="5.7109375" style="117" customWidth="1"/>
    <col min="4102" max="4102" width="5.85546875" style="117" customWidth="1"/>
    <col min="4103" max="4103" width="6.42578125" style="117" customWidth="1"/>
    <col min="4104" max="4104" width="6.140625" style="117" customWidth="1"/>
    <col min="4105" max="4106" width="8.85546875" style="117" customWidth="1"/>
    <col min="4107" max="4107" width="12.28515625" style="117" customWidth="1"/>
    <col min="4108" max="4108" width="8.85546875" style="117" customWidth="1"/>
    <col min="4109" max="4109" width="12.140625" style="117" customWidth="1"/>
    <col min="4110" max="4110" width="45.28515625" style="117" customWidth="1"/>
    <col min="4111" max="4352" width="9.140625" style="117"/>
    <col min="4353" max="4353" width="6.140625" style="117" customWidth="1"/>
    <col min="4354" max="4354" width="32" style="117" customWidth="1"/>
    <col min="4355" max="4355" width="5.85546875" style="117" customWidth="1"/>
    <col min="4356" max="4357" width="5.7109375" style="117" customWidth="1"/>
    <col min="4358" max="4358" width="5.85546875" style="117" customWidth="1"/>
    <col min="4359" max="4359" width="6.42578125" style="117" customWidth="1"/>
    <col min="4360" max="4360" width="6.140625" style="117" customWidth="1"/>
    <col min="4361" max="4362" width="8.85546875" style="117" customWidth="1"/>
    <col min="4363" max="4363" width="12.28515625" style="117" customWidth="1"/>
    <col min="4364" max="4364" width="8.85546875" style="117" customWidth="1"/>
    <col min="4365" max="4365" width="12.140625" style="117" customWidth="1"/>
    <col min="4366" max="4366" width="45.28515625" style="117" customWidth="1"/>
    <col min="4367" max="4608" width="9.140625" style="117"/>
    <col min="4609" max="4609" width="6.140625" style="117" customWidth="1"/>
    <col min="4610" max="4610" width="32" style="117" customWidth="1"/>
    <col min="4611" max="4611" width="5.85546875" style="117" customWidth="1"/>
    <col min="4612" max="4613" width="5.7109375" style="117" customWidth="1"/>
    <col min="4614" max="4614" width="5.85546875" style="117" customWidth="1"/>
    <col min="4615" max="4615" width="6.42578125" style="117" customWidth="1"/>
    <col min="4616" max="4616" width="6.140625" style="117" customWidth="1"/>
    <col min="4617" max="4618" width="8.85546875" style="117" customWidth="1"/>
    <col min="4619" max="4619" width="12.28515625" style="117" customWidth="1"/>
    <col min="4620" max="4620" width="8.85546875" style="117" customWidth="1"/>
    <col min="4621" max="4621" width="12.140625" style="117" customWidth="1"/>
    <col min="4622" max="4622" width="45.28515625" style="117" customWidth="1"/>
    <col min="4623" max="4864" width="9.140625" style="117"/>
    <col min="4865" max="4865" width="6.140625" style="117" customWidth="1"/>
    <col min="4866" max="4866" width="32" style="117" customWidth="1"/>
    <col min="4867" max="4867" width="5.85546875" style="117" customWidth="1"/>
    <col min="4868" max="4869" width="5.7109375" style="117" customWidth="1"/>
    <col min="4870" max="4870" width="5.85546875" style="117" customWidth="1"/>
    <col min="4871" max="4871" width="6.42578125" style="117" customWidth="1"/>
    <col min="4872" max="4872" width="6.140625" style="117" customWidth="1"/>
    <col min="4873" max="4874" width="8.85546875" style="117" customWidth="1"/>
    <col min="4875" max="4875" width="12.28515625" style="117" customWidth="1"/>
    <col min="4876" max="4876" width="8.85546875" style="117" customWidth="1"/>
    <col min="4877" max="4877" width="12.140625" style="117" customWidth="1"/>
    <col min="4878" max="4878" width="45.28515625" style="117" customWidth="1"/>
    <col min="4879" max="5120" width="9.140625" style="117"/>
    <col min="5121" max="5121" width="6.140625" style="117" customWidth="1"/>
    <col min="5122" max="5122" width="32" style="117" customWidth="1"/>
    <col min="5123" max="5123" width="5.85546875" style="117" customWidth="1"/>
    <col min="5124" max="5125" width="5.7109375" style="117" customWidth="1"/>
    <col min="5126" max="5126" width="5.85546875" style="117" customWidth="1"/>
    <col min="5127" max="5127" width="6.42578125" style="117" customWidth="1"/>
    <col min="5128" max="5128" width="6.140625" style="117" customWidth="1"/>
    <col min="5129" max="5130" width="8.85546875" style="117" customWidth="1"/>
    <col min="5131" max="5131" width="12.28515625" style="117" customWidth="1"/>
    <col min="5132" max="5132" width="8.85546875" style="117" customWidth="1"/>
    <col min="5133" max="5133" width="12.140625" style="117" customWidth="1"/>
    <col min="5134" max="5134" width="45.28515625" style="117" customWidth="1"/>
    <col min="5135" max="5376" width="9.140625" style="117"/>
    <col min="5377" max="5377" width="6.140625" style="117" customWidth="1"/>
    <col min="5378" max="5378" width="32" style="117" customWidth="1"/>
    <col min="5379" max="5379" width="5.85546875" style="117" customWidth="1"/>
    <col min="5380" max="5381" width="5.7109375" style="117" customWidth="1"/>
    <col min="5382" max="5382" width="5.85546875" style="117" customWidth="1"/>
    <col min="5383" max="5383" width="6.42578125" style="117" customWidth="1"/>
    <col min="5384" max="5384" width="6.140625" style="117" customWidth="1"/>
    <col min="5385" max="5386" width="8.85546875" style="117" customWidth="1"/>
    <col min="5387" max="5387" width="12.28515625" style="117" customWidth="1"/>
    <col min="5388" max="5388" width="8.85546875" style="117" customWidth="1"/>
    <col min="5389" max="5389" width="12.140625" style="117" customWidth="1"/>
    <col min="5390" max="5390" width="45.28515625" style="117" customWidth="1"/>
    <col min="5391" max="5632" width="9.140625" style="117"/>
    <col min="5633" max="5633" width="6.140625" style="117" customWidth="1"/>
    <col min="5634" max="5634" width="32" style="117" customWidth="1"/>
    <col min="5635" max="5635" width="5.85546875" style="117" customWidth="1"/>
    <col min="5636" max="5637" width="5.7109375" style="117" customWidth="1"/>
    <col min="5638" max="5638" width="5.85546875" style="117" customWidth="1"/>
    <col min="5639" max="5639" width="6.42578125" style="117" customWidth="1"/>
    <col min="5640" max="5640" width="6.140625" style="117" customWidth="1"/>
    <col min="5641" max="5642" width="8.85546875" style="117" customWidth="1"/>
    <col min="5643" max="5643" width="12.28515625" style="117" customWidth="1"/>
    <col min="5644" max="5644" width="8.85546875" style="117" customWidth="1"/>
    <col min="5645" max="5645" width="12.140625" style="117" customWidth="1"/>
    <col min="5646" max="5646" width="45.28515625" style="117" customWidth="1"/>
    <col min="5647" max="5888" width="9.140625" style="117"/>
    <col min="5889" max="5889" width="6.140625" style="117" customWidth="1"/>
    <col min="5890" max="5890" width="32" style="117" customWidth="1"/>
    <col min="5891" max="5891" width="5.85546875" style="117" customWidth="1"/>
    <col min="5892" max="5893" width="5.7109375" style="117" customWidth="1"/>
    <col min="5894" max="5894" width="5.85546875" style="117" customWidth="1"/>
    <col min="5895" max="5895" width="6.42578125" style="117" customWidth="1"/>
    <col min="5896" max="5896" width="6.140625" style="117" customWidth="1"/>
    <col min="5897" max="5898" width="8.85546875" style="117" customWidth="1"/>
    <col min="5899" max="5899" width="12.28515625" style="117" customWidth="1"/>
    <col min="5900" max="5900" width="8.85546875" style="117" customWidth="1"/>
    <col min="5901" max="5901" width="12.140625" style="117" customWidth="1"/>
    <col min="5902" max="5902" width="45.28515625" style="117" customWidth="1"/>
    <col min="5903" max="6144" width="9.140625" style="117"/>
    <col min="6145" max="6145" width="6.140625" style="117" customWidth="1"/>
    <col min="6146" max="6146" width="32" style="117" customWidth="1"/>
    <col min="6147" max="6147" width="5.85546875" style="117" customWidth="1"/>
    <col min="6148" max="6149" width="5.7109375" style="117" customWidth="1"/>
    <col min="6150" max="6150" width="5.85546875" style="117" customWidth="1"/>
    <col min="6151" max="6151" width="6.42578125" style="117" customWidth="1"/>
    <col min="6152" max="6152" width="6.140625" style="117" customWidth="1"/>
    <col min="6153" max="6154" width="8.85546875" style="117" customWidth="1"/>
    <col min="6155" max="6155" width="12.28515625" style="117" customWidth="1"/>
    <col min="6156" max="6156" width="8.85546875" style="117" customWidth="1"/>
    <col min="6157" max="6157" width="12.140625" style="117" customWidth="1"/>
    <col min="6158" max="6158" width="45.28515625" style="117" customWidth="1"/>
    <col min="6159" max="6400" width="9.140625" style="117"/>
    <col min="6401" max="6401" width="6.140625" style="117" customWidth="1"/>
    <col min="6402" max="6402" width="32" style="117" customWidth="1"/>
    <col min="6403" max="6403" width="5.85546875" style="117" customWidth="1"/>
    <col min="6404" max="6405" width="5.7109375" style="117" customWidth="1"/>
    <col min="6406" max="6406" width="5.85546875" style="117" customWidth="1"/>
    <col min="6407" max="6407" width="6.42578125" style="117" customWidth="1"/>
    <col min="6408" max="6408" width="6.140625" style="117" customWidth="1"/>
    <col min="6409" max="6410" width="8.85546875" style="117" customWidth="1"/>
    <col min="6411" max="6411" width="12.28515625" style="117" customWidth="1"/>
    <col min="6412" max="6412" width="8.85546875" style="117" customWidth="1"/>
    <col min="6413" max="6413" width="12.140625" style="117" customWidth="1"/>
    <col min="6414" max="6414" width="45.28515625" style="117" customWidth="1"/>
    <col min="6415" max="6656" width="9.140625" style="117"/>
    <col min="6657" max="6657" width="6.140625" style="117" customWidth="1"/>
    <col min="6658" max="6658" width="32" style="117" customWidth="1"/>
    <col min="6659" max="6659" width="5.85546875" style="117" customWidth="1"/>
    <col min="6660" max="6661" width="5.7109375" style="117" customWidth="1"/>
    <col min="6662" max="6662" width="5.85546875" style="117" customWidth="1"/>
    <col min="6663" max="6663" width="6.42578125" style="117" customWidth="1"/>
    <col min="6664" max="6664" width="6.140625" style="117" customWidth="1"/>
    <col min="6665" max="6666" width="8.85546875" style="117" customWidth="1"/>
    <col min="6667" max="6667" width="12.28515625" style="117" customWidth="1"/>
    <col min="6668" max="6668" width="8.85546875" style="117" customWidth="1"/>
    <col min="6669" max="6669" width="12.140625" style="117" customWidth="1"/>
    <col min="6670" max="6670" width="45.28515625" style="117" customWidth="1"/>
    <col min="6671" max="6912" width="9.140625" style="117"/>
    <col min="6913" max="6913" width="6.140625" style="117" customWidth="1"/>
    <col min="6914" max="6914" width="32" style="117" customWidth="1"/>
    <col min="6915" max="6915" width="5.85546875" style="117" customWidth="1"/>
    <col min="6916" max="6917" width="5.7109375" style="117" customWidth="1"/>
    <col min="6918" max="6918" width="5.85546875" style="117" customWidth="1"/>
    <col min="6919" max="6919" width="6.42578125" style="117" customWidth="1"/>
    <col min="6920" max="6920" width="6.140625" style="117" customWidth="1"/>
    <col min="6921" max="6922" width="8.85546875" style="117" customWidth="1"/>
    <col min="6923" max="6923" width="12.28515625" style="117" customWidth="1"/>
    <col min="6924" max="6924" width="8.85546875" style="117" customWidth="1"/>
    <col min="6925" max="6925" width="12.140625" style="117" customWidth="1"/>
    <col min="6926" max="6926" width="45.28515625" style="117" customWidth="1"/>
    <col min="6927" max="7168" width="9.140625" style="117"/>
    <col min="7169" max="7169" width="6.140625" style="117" customWidth="1"/>
    <col min="7170" max="7170" width="32" style="117" customWidth="1"/>
    <col min="7171" max="7171" width="5.85546875" style="117" customWidth="1"/>
    <col min="7172" max="7173" width="5.7109375" style="117" customWidth="1"/>
    <col min="7174" max="7174" width="5.85546875" style="117" customWidth="1"/>
    <col min="7175" max="7175" width="6.42578125" style="117" customWidth="1"/>
    <col min="7176" max="7176" width="6.140625" style="117" customWidth="1"/>
    <col min="7177" max="7178" width="8.85546875" style="117" customWidth="1"/>
    <col min="7179" max="7179" width="12.28515625" style="117" customWidth="1"/>
    <col min="7180" max="7180" width="8.85546875" style="117" customWidth="1"/>
    <col min="7181" max="7181" width="12.140625" style="117" customWidth="1"/>
    <col min="7182" max="7182" width="45.28515625" style="117" customWidth="1"/>
    <col min="7183" max="7424" width="9.140625" style="117"/>
    <col min="7425" max="7425" width="6.140625" style="117" customWidth="1"/>
    <col min="7426" max="7426" width="32" style="117" customWidth="1"/>
    <col min="7427" max="7427" width="5.85546875" style="117" customWidth="1"/>
    <col min="7428" max="7429" width="5.7109375" style="117" customWidth="1"/>
    <col min="7430" max="7430" width="5.85546875" style="117" customWidth="1"/>
    <col min="7431" max="7431" width="6.42578125" style="117" customWidth="1"/>
    <col min="7432" max="7432" width="6.140625" style="117" customWidth="1"/>
    <col min="7433" max="7434" width="8.85546875" style="117" customWidth="1"/>
    <col min="7435" max="7435" width="12.28515625" style="117" customWidth="1"/>
    <col min="7436" max="7436" width="8.85546875" style="117" customWidth="1"/>
    <col min="7437" max="7437" width="12.140625" style="117" customWidth="1"/>
    <col min="7438" max="7438" width="45.28515625" style="117" customWidth="1"/>
    <col min="7439" max="7680" width="9.140625" style="117"/>
    <col min="7681" max="7681" width="6.140625" style="117" customWidth="1"/>
    <col min="7682" max="7682" width="32" style="117" customWidth="1"/>
    <col min="7683" max="7683" width="5.85546875" style="117" customWidth="1"/>
    <col min="7684" max="7685" width="5.7109375" style="117" customWidth="1"/>
    <col min="7686" max="7686" width="5.85546875" style="117" customWidth="1"/>
    <col min="7687" max="7687" width="6.42578125" style="117" customWidth="1"/>
    <col min="7688" max="7688" width="6.140625" style="117" customWidth="1"/>
    <col min="7689" max="7690" width="8.85546875" style="117" customWidth="1"/>
    <col min="7691" max="7691" width="12.28515625" style="117" customWidth="1"/>
    <col min="7692" max="7692" width="8.85546875" style="117" customWidth="1"/>
    <col min="7693" max="7693" width="12.140625" style="117" customWidth="1"/>
    <col min="7694" max="7694" width="45.28515625" style="117" customWidth="1"/>
    <col min="7695" max="7936" width="9.140625" style="117"/>
    <col min="7937" max="7937" width="6.140625" style="117" customWidth="1"/>
    <col min="7938" max="7938" width="32" style="117" customWidth="1"/>
    <col min="7939" max="7939" width="5.85546875" style="117" customWidth="1"/>
    <col min="7940" max="7941" width="5.7109375" style="117" customWidth="1"/>
    <col min="7942" max="7942" width="5.85546875" style="117" customWidth="1"/>
    <col min="7943" max="7943" width="6.42578125" style="117" customWidth="1"/>
    <col min="7944" max="7944" width="6.140625" style="117" customWidth="1"/>
    <col min="7945" max="7946" width="8.85546875" style="117" customWidth="1"/>
    <col min="7947" max="7947" width="12.28515625" style="117" customWidth="1"/>
    <col min="7948" max="7948" width="8.85546875" style="117" customWidth="1"/>
    <col min="7949" max="7949" width="12.140625" style="117" customWidth="1"/>
    <col min="7950" max="7950" width="45.28515625" style="117" customWidth="1"/>
    <col min="7951" max="8192" width="9.140625" style="117"/>
    <col min="8193" max="8193" width="6.140625" style="117" customWidth="1"/>
    <col min="8194" max="8194" width="32" style="117" customWidth="1"/>
    <col min="8195" max="8195" width="5.85546875" style="117" customWidth="1"/>
    <col min="8196" max="8197" width="5.7109375" style="117" customWidth="1"/>
    <col min="8198" max="8198" width="5.85546875" style="117" customWidth="1"/>
    <col min="8199" max="8199" width="6.42578125" style="117" customWidth="1"/>
    <col min="8200" max="8200" width="6.140625" style="117" customWidth="1"/>
    <col min="8201" max="8202" width="8.85546875" style="117" customWidth="1"/>
    <col min="8203" max="8203" width="12.28515625" style="117" customWidth="1"/>
    <col min="8204" max="8204" width="8.85546875" style="117" customWidth="1"/>
    <col min="8205" max="8205" width="12.140625" style="117" customWidth="1"/>
    <col min="8206" max="8206" width="45.28515625" style="117" customWidth="1"/>
    <col min="8207" max="8448" width="9.140625" style="117"/>
    <col min="8449" max="8449" width="6.140625" style="117" customWidth="1"/>
    <col min="8450" max="8450" width="32" style="117" customWidth="1"/>
    <col min="8451" max="8451" width="5.85546875" style="117" customWidth="1"/>
    <col min="8452" max="8453" width="5.7109375" style="117" customWidth="1"/>
    <col min="8454" max="8454" width="5.85546875" style="117" customWidth="1"/>
    <col min="8455" max="8455" width="6.42578125" style="117" customWidth="1"/>
    <col min="8456" max="8456" width="6.140625" style="117" customWidth="1"/>
    <col min="8457" max="8458" width="8.85546875" style="117" customWidth="1"/>
    <col min="8459" max="8459" width="12.28515625" style="117" customWidth="1"/>
    <col min="8460" max="8460" width="8.85546875" style="117" customWidth="1"/>
    <col min="8461" max="8461" width="12.140625" style="117" customWidth="1"/>
    <col min="8462" max="8462" width="45.28515625" style="117" customWidth="1"/>
    <col min="8463" max="8704" width="9.140625" style="117"/>
    <col min="8705" max="8705" width="6.140625" style="117" customWidth="1"/>
    <col min="8706" max="8706" width="32" style="117" customWidth="1"/>
    <col min="8707" max="8707" width="5.85546875" style="117" customWidth="1"/>
    <col min="8708" max="8709" width="5.7109375" style="117" customWidth="1"/>
    <col min="8710" max="8710" width="5.85546875" style="117" customWidth="1"/>
    <col min="8711" max="8711" width="6.42578125" style="117" customWidth="1"/>
    <col min="8712" max="8712" width="6.140625" style="117" customWidth="1"/>
    <col min="8713" max="8714" width="8.85546875" style="117" customWidth="1"/>
    <col min="8715" max="8715" width="12.28515625" style="117" customWidth="1"/>
    <col min="8716" max="8716" width="8.85546875" style="117" customWidth="1"/>
    <col min="8717" max="8717" width="12.140625" style="117" customWidth="1"/>
    <col min="8718" max="8718" width="45.28515625" style="117" customWidth="1"/>
    <col min="8719" max="8960" width="9.140625" style="117"/>
    <col min="8961" max="8961" width="6.140625" style="117" customWidth="1"/>
    <col min="8962" max="8962" width="32" style="117" customWidth="1"/>
    <col min="8963" max="8963" width="5.85546875" style="117" customWidth="1"/>
    <col min="8964" max="8965" width="5.7109375" style="117" customWidth="1"/>
    <col min="8966" max="8966" width="5.85546875" style="117" customWidth="1"/>
    <col min="8967" max="8967" width="6.42578125" style="117" customWidth="1"/>
    <col min="8968" max="8968" width="6.140625" style="117" customWidth="1"/>
    <col min="8969" max="8970" width="8.85546875" style="117" customWidth="1"/>
    <col min="8971" max="8971" width="12.28515625" style="117" customWidth="1"/>
    <col min="8972" max="8972" width="8.85546875" style="117" customWidth="1"/>
    <col min="8973" max="8973" width="12.140625" style="117" customWidth="1"/>
    <col min="8974" max="8974" width="45.28515625" style="117" customWidth="1"/>
    <col min="8975" max="9216" width="9.140625" style="117"/>
    <col min="9217" max="9217" width="6.140625" style="117" customWidth="1"/>
    <col min="9218" max="9218" width="32" style="117" customWidth="1"/>
    <col min="9219" max="9219" width="5.85546875" style="117" customWidth="1"/>
    <col min="9220" max="9221" width="5.7109375" style="117" customWidth="1"/>
    <col min="9222" max="9222" width="5.85546875" style="117" customWidth="1"/>
    <col min="9223" max="9223" width="6.42578125" style="117" customWidth="1"/>
    <col min="9224" max="9224" width="6.140625" style="117" customWidth="1"/>
    <col min="9225" max="9226" width="8.85546875" style="117" customWidth="1"/>
    <col min="9227" max="9227" width="12.28515625" style="117" customWidth="1"/>
    <col min="9228" max="9228" width="8.85546875" style="117" customWidth="1"/>
    <col min="9229" max="9229" width="12.140625" style="117" customWidth="1"/>
    <col min="9230" max="9230" width="45.28515625" style="117" customWidth="1"/>
    <col min="9231" max="9472" width="9.140625" style="117"/>
    <col min="9473" max="9473" width="6.140625" style="117" customWidth="1"/>
    <col min="9474" max="9474" width="32" style="117" customWidth="1"/>
    <col min="9475" max="9475" width="5.85546875" style="117" customWidth="1"/>
    <col min="9476" max="9477" width="5.7109375" style="117" customWidth="1"/>
    <col min="9478" max="9478" width="5.85546875" style="117" customWidth="1"/>
    <col min="9479" max="9479" width="6.42578125" style="117" customWidth="1"/>
    <col min="9480" max="9480" width="6.140625" style="117" customWidth="1"/>
    <col min="9481" max="9482" width="8.85546875" style="117" customWidth="1"/>
    <col min="9483" max="9483" width="12.28515625" style="117" customWidth="1"/>
    <col min="9484" max="9484" width="8.85546875" style="117" customWidth="1"/>
    <col min="9485" max="9485" width="12.140625" style="117" customWidth="1"/>
    <col min="9486" max="9486" width="45.28515625" style="117" customWidth="1"/>
    <col min="9487" max="9728" width="9.140625" style="117"/>
    <col min="9729" max="9729" width="6.140625" style="117" customWidth="1"/>
    <col min="9730" max="9730" width="32" style="117" customWidth="1"/>
    <col min="9731" max="9731" width="5.85546875" style="117" customWidth="1"/>
    <col min="9732" max="9733" width="5.7109375" style="117" customWidth="1"/>
    <col min="9734" max="9734" width="5.85546875" style="117" customWidth="1"/>
    <col min="9735" max="9735" width="6.42578125" style="117" customWidth="1"/>
    <col min="9736" max="9736" width="6.140625" style="117" customWidth="1"/>
    <col min="9737" max="9738" width="8.85546875" style="117" customWidth="1"/>
    <col min="9739" max="9739" width="12.28515625" style="117" customWidth="1"/>
    <col min="9740" max="9740" width="8.85546875" style="117" customWidth="1"/>
    <col min="9741" max="9741" width="12.140625" style="117" customWidth="1"/>
    <col min="9742" max="9742" width="45.28515625" style="117" customWidth="1"/>
    <col min="9743" max="9984" width="9.140625" style="117"/>
    <col min="9985" max="9985" width="6.140625" style="117" customWidth="1"/>
    <col min="9986" max="9986" width="32" style="117" customWidth="1"/>
    <col min="9987" max="9987" width="5.85546875" style="117" customWidth="1"/>
    <col min="9988" max="9989" width="5.7109375" style="117" customWidth="1"/>
    <col min="9990" max="9990" width="5.85546875" style="117" customWidth="1"/>
    <col min="9991" max="9991" width="6.42578125" style="117" customWidth="1"/>
    <col min="9992" max="9992" width="6.140625" style="117" customWidth="1"/>
    <col min="9993" max="9994" width="8.85546875" style="117" customWidth="1"/>
    <col min="9995" max="9995" width="12.28515625" style="117" customWidth="1"/>
    <col min="9996" max="9996" width="8.85546875" style="117" customWidth="1"/>
    <col min="9997" max="9997" width="12.140625" style="117" customWidth="1"/>
    <col min="9998" max="9998" width="45.28515625" style="117" customWidth="1"/>
    <col min="9999" max="10240" width="9.140625" style="117"/>
    <col min="10241" max="10241" width="6.140625" style="117" customWidth="1"/>
    <col min="10242" max="10242" width="32" style="117" customWidth="1"/>
    <col min="10243" max="10243" width="5.85546875" style="117" customWidth="1"/>
    <col min="10244" max="10245" width="5.7109375" style="117" customWidth="1"/>
    <col min="10246" max="10246" width="5.85546875" style="117" customWidth="1"/>
    <col min="10247" max="10247" width="6.42578125" style="117" customWidth="1"/>
    <col min="10248" max="10248" width="6.140625" style="117" customWidth="1"/>
    <col min="10249" max="10250" width="8.85546875" style="117" customWidth="1"/>
    <col min="10251" max="10251" width="12.28515625" style="117" customWidth="1"/>
    <col min="10252" max="10252" width="8.85546875" style="117" customWidth="1"/>
    <col min="10253" max="10253" width="12.140625" style="117" customWidth="1"/>
    <col min="10254" max="10254" width="45.28515625" style="117" customWidth="1"/>
    <col min="10255" max="10496" width="9.140625" style="117"/>
    <col min="10497" max="10497" width="6.140625" style="117" customWidth="1"/>
    <col min="10498" max="10498" width="32" style="117" customWidth="1"/>
    <col min="10499" max="10499" width="5.85546875" style="117" customWidth="1"/>
    <col min="10500" max="10501" width="5.7109375" style="117" customWidth="1"/>
    <col min="10502" max="10502" width="5.85546875" style="117" customWidth="1"/>
    <col min="10503" max="10503" width="6.42578125" style="117" customWidth="1"/>
    <col min="10504" max="10504" width="6.140625" style="117" customWidth="1"/>
    <col min="10505" max="10506" width="8.85546875" style="117" customWidth="1"/>
    <col min="10507" max="10507" width="12.28515625" style="117" customWidth="1"/>
    <col min="10508" max="10508" width="8.85546875" style="117" customWidth="1"/>
    <col min="10509" max="10509" width="12.140625" style="117" customWidth="1"/>
    <col min="10510" max="10510" width="45.28515625" style="117" customWidth="1"/>
    <col min="10511" max="10752" width="9.140625" style="117"/>
    <col min="10753" max="10753" width="6.140625" style="117" customWidth="1"/>
    <col min="10754" max="10754" width="32" style="117" customWidth="1"/>
    <col min="10755" max="10755" width="5.85546875" style="117" customWidth="1"/>
    <col min="10756" max="10757" width="5.7109375" style="117" customWidth="1"/>
    <col min="10758" max="10758" width="5.85546875" style="117" customWidth="1"/>
    <col min="10759" max="10759" width="6.42578125" style="117" customWidth="1"/>
    <col min="10760" max="10760" width="6.140625" style="117" customWidth="1"/>
    <col min="10761" max="10762" width="8.85546875" style="117" customWidth="1"/>
    <col min="10763" max="10763" width="12.28515625" style="117" customWidth="1"/>
    <col min="10764" max="10764" width="8.85546875" style="117" customWidth="1"/>
    <col min="10765" max="10765" width="12.140625" style="117" customWidth="1"/>
    <col min="10766" max="10766" width="45.28515625" style="117" customWidth="1"/>
    <col min="10767" max="11008" width="9.140625" style="117"/>
    <col min="11009" max="11009" width="6.140625" style="117" customWidth="1"/>
    <col min="11010" max="11010" width="32" style="117" customWidth="1"/>
    <col min="11011" max="11011" width="5.85546875" style="117" customWidth="1"/>
    <col min="11012" max="11013" width="5.7109375" style="117" customWidth="1"/>
    <col min="11014" max="11014" width="5.85546875" style="117" customWidth="1"/>
    <col min="11015" max="11015" width="6.42578125" style="117" customWidth="1"/>
    <col min="11016" max="11016" width="6.140625" style="117" customWidth="1"/>
    <col min="11017" max="11018" width="8.85546875" style="117" customWidth="1"/>
    <col min="11019" max="11019" width="12.28515625" style="117" customWidth="1"/>
    <col min="11020" max="11020" width="8.85546875" style="117" customWidth="1"/>
    <col min="11021" max="11021" width="12.140625" style="117" customWidth="1"/>
    <col min="11022" max="11022" width="45.28515625" style="117" customWidth="1"/>
    <col min="11023" max="11264" width="9.140625" style="117"/>
    <col min="11265" max="11265" width="6.140625" style="117" customWidth="1"/>
    <col min="11266" max="11266" width="32" style="117" customWidth="1"/>
    <col min="11267" max="11267" width="5.85546875" style="117" customWidth="1"/>
    <col min="11268" max="11269" width="5.7109375" style="117" customWidth="1"/>
    <col min="11270" max="11270" width="5.85546875" style="117" customWidth="1"/>
    <col min="11271" max="11271" width="6.42578125" style="117" customWidth="1"/>
    <col min="11272" max="11272" width="6.140625" style="117" customWidth="1"/>
    <col min="11273" max="11274" width="8.85546875" style="117" customWidth="1"/>
    <col min="11275" max="11275" width="12.28515625" style="117" customWidth="1"/>
    <col min="11276" max="11276" width="8.85546875" style="117" customWidth="1"/>
    <col min="11277" max="11277" width="12.140625" style="117" customWidth="1"/>
    <col min="11278" max="11278" width="45.28515625" style="117" customWidth="1"/>
    <col min="11279" max="11520" width="9.140625" style="117"/>
    <col min="11521" max="11521" width="6.140625" style="117" customWidth="1"/>
    <col min="11522" max="11522" width="32" style="117" customWidth="1"/>
    <col min="11523" max="11523" width="5.85546875" style="117" customWidth="1"/>
    <col min="11524" max="11525" width="5.7109375" style="117" customWidth="1"/>
    <col min="11526" max="11526" width="5.85546875" style="117" customWidth="1"/>
    <col min="11527" max="11527" width="6.42578125" style="117" customWidth="1"/>
    <col min="11528" max="11528" width="6.140625" style="117" customWidth="1"/>
    <col min="11529" max="11530" width="8.85546875" style="117" customWidth="1"/>
    <col min="11531" max="11531" width="12.28515625" style="117" customWidth="1"/>
    <col min="11532" max="11532" width="8.85546875" style="117" customWidth="1"/>
    <col min="11533" max="11533" width="12.140625" style="117" customWidth="1"/>
    <col min="11534" max="11534" width="45.28515625" style="117" customWidth="1"/>
    <col min="11535" max="11776" width="9.140625" style="117"/>
    <col min="11777" max="11777" width="6.140625" style="117" customWidth="1"/>
    <col min="11778" max="11778" width="32" style="117" customWidth="1"/>
    <col min="11779" max="11779" width="5.85546875" style="117" customWidth="1"/>
    <col min="11780" max="11781" width="5.7109375" style="117" customWidth="1"/>
    <col min="11782" max="11782" width="5.85546875" style="117" customWidth="1"/>
    <col min="11783" max="11783" width="6.42578125" style="117" customWidth="1"/>
    <col min="11784" max="11784" width="6.140625" style="117" customWidth="1"/>
    <col min="11785" max="11786" width="8.85546875" style="117" customWidth="1"/>
    <col min="11787" max="11787" width="12.28515625" style="117" customWidth="1"/>
    <col min="11788" max="11788" width="8.85546875" style="117" customWidth="1"/>
    <col min="11789" max="11789" width="12.140625" style="117" customWidth="1"/>
    <col min="11790" max="11790" width="45.28515625" style="117" customWidth="1"/>
    <col min="11791" max="12032" width="9.140625" style="117"/>
    <col min="12033" max="12033" width="6.140625" style="117" customWidth="1"/>
    <col min="12034" max="12034" width="32" style="117" customWidth="1"/>
    <col min="12035" max="12035" width="5.85546875" style="117" customWidth="1"/>
    <col min="12036" max="12037" width="5.7109375" style="117" customWidth="1"/>
    <col min="12038" max="12038" width="5.85546875" style="117" customWidth="1"/>
    <col min="12039" max="12039" width="6.42578125" style="117" customWidth="1"/>
    <col min="12040" max="12040" width="6.140625" style="117" customWidth="1"/>
    <col min="12041" max="12042" width="8.85546875" style="117" customWidth="1"/>
    <col min="12043" max="12043" width="12.28515625" style="117" customWidth="1"/>
    <col min="12044" max="12044" width="8.85546875" style="117" customWidth="1"/>
    <col min="12045" max="12045" width="12.140625" style="117" customWidth="1"/>
    <col min="12046" max="12046" width="45.28515625" style="117" customWidth="1"/>
    <col min="12047" max="12288" width="9.140625" style="117"/>
    <col min="12289" max="12289" width="6.140625" style="117" customWidth="1"/>
    <col min="12290" max="12290" width="32" style="117" customWidth="1"/>
    <col min="12291" max="12291" width="5.85546875" style="117" customWidth="1"/>
    <col min="12292" max="12293" width="5.7109375" style="117" customWidth="1"/>
    <col min="12294" max="12294" width="5.85546875" style="117" customWidth="1"/>
    <col min="12295" max="12295" width="6.42578125" style="117" customWidth="1"/>
    <col min="12296" max="12296" width="6.140625" style="117" customWidth="1"/>
    <col min="12297" max="12298" width="8.85546875" style="117" customWidth="1"/>
    <col min="12299" max="12299" width="12.28515625" style="117" customWidth="1"/>
    <col min="12300" max="12300" width="8.85546875" style="117" customWidth="1"/>
    <col min="12301" max="12301" width="12.140625" style="117" customWidth="1"/>
    <col min="12302" max="12302" width="45.28515625" style="117" customWidth="1"/>
    <col min="12303" max="12544" width="9.140625" style="117"/>
    <col min="12545" max="12545" width="6.140625" style="117" customWidth="1"/>
    <col min="12546" max="12546" width="32" style="117" customWidth="1"/>
    <col min="12547" max="12547" width="5.85546875" style="117" customWidth="1"/>
    <col min="12548" max="12549" width="5.7109375" style="117" customWidth="1"/>
    <col min="12550" max="12550" width="5.85546875" style="117" customWidth="1"/>
    <col min="12551" max="12551" width="6.42578125" style="117" customWidth="1"/>
    <col min="12552" max="12552" width="6.140625" style="117" customWidth="1"/>
    <col min="12553" max="12554" width="8.85546875" style="117" customWidth="1"/>
    <col min="12555" max="12555" width="12.28515625" style="117" customWidth="1"/>
    <col min="12556" max="12556" width="8.85546875" style="117" customWidth="1"/>
    <col min="12557" max="12557" width="12.140625" style="117" customWidth="1"/>
    <col min="12558" max="12558" width="45.28515625" style="117" customWidth="1"/>
    <col min="12559" max="12800" width="9.140625" style="117"/>
    <col min="12801" max="12801" width="6.140625" style="117" customWidth="1"/>
    <col min="12802" max="12802" width="32" style="117" customWidth="1"/>
    <col min="12803" max="12803" width="5.85546875" style="117" customWidth="1"/>
    <col min="12804" max="12805" width="5.7109375" style="117" customWidth="1"/>
    <col min="12806" max="12806" width="5.85546875" style="117" customWidth="1"/>
    <col min="12807" max="12807" width="6.42578125" style="117" customWidth="1"/>
    <col min="12808" max="12808" width="6.140625" style="117" customWidth="1"/>
    <col min="12809" max="12810" width="8.85546875" style="117" customWidth="1"/>
    <col min="12811" max="12811" width="12.28515625" style="117" customWidth="1"/>
    <col min="12812" max="12812" width="8.85546875" style="117" customWidth="1"/>
    <col min="12813" max="12813" width="12.140625" style="117" customWidth="1"/>
    <col min="12814" max="12814" width="45.28515625" style="117" customWidth="1"/>
    <col min="12815" max="13056" width="9.140625" style="117"/>
    <col min="13057" max="13057" width="6.140625" style="117" customWidth="1"/>
    <col min="13058" max="13058" width="32" style="117" customWidth="1"/>
    <col min="13059" max="13059" width="5.85546875" style="117" customWidth="1"/>
    <col min="13060" max="13061" width="5.7109375" style="117" customWidth="1"/>
    <col min="13062" max="13062" width="5.85546875" style="117" customWidth="1"/>
    <col min="13063" max="13063" width="6.42578125" style="117" customWidth="1"/>
    <col min="13064" max="13064" width="6.140625" style="117" customWidth="1"/>
    <col min="13065" max="13066" width="8.85546875" style="117" customWidth="1"/>
    <col min="13067" max="13067" width="12.28515625" style="117" customWidth="1"/>
    <col min="13068" max="13068" width="8.85546875" style="117" customWidth="1"/>
    <col min="13069" max="13069" width="12.140625" style="117" customWidth="1"/>
    <col min="13070" max="13070" width="45.28515625" style="117" customWidth="1"/>
    <col min="13071" max="13312" width="9.140625" style="117"/>
    <col min="13313" max="13313" width="6.140625" style="117" customWidth="1"/>
    <col min="13314" max="13314" width="32" style="117" customWidth="1"/>
    <col min="13315" max="13315" width="5.85546875" style="117" customWidth="1"/>
    <col min="13316" max="13317" width="5.7109375" style="117" customWidth="1"/>
    <col min="13318" max="13318" width="5.85546875" style="117" customWidth="1"/>
    <col min="13319" max="13319" width="6.42578125" style="117" customWidth="1"/>
    <col min="13320" max="13320" width="6.140625" style="117" customWidth="1"/>
    <col min="13321" max="13322" width="8.85546875" style="117" customWidth="1"/>
    <col min="13323" max="13323" width="12.28515625" style="117" customWidth="1"/>
    <col min="13324" max="13324" width="8.85546875" style="117" customWidth="1"/>
    <col min="13325" max="13325" width="12.140625" style="117" customWidth="1"/>
    <col min="13326" max="13326" width="45.28515625" style="117" customWidth="1"/>
    <col min="13327" max="13568" width="9.140625" style="117"/>
    <col min="13569" max="13569" width="6.140625" style="117" customWidth="1"/>
    <col min="13570" max="13570" width="32" style="117" customWidth="1"/>
    <col min="13571" max="13571" width="5.85546875" style="117" customWidth="1"/>
    <col min="13572" max="13573" width="5.7109375" style="117" customWidth="1"/>
    <col min="13574" max="13574" width="5.85546875" style="117" customWidth="1"/>
    <col min="13575" max="13575" width="6.42578125" style="117" customWidth="1"/>
    <col min="13576" max="13576" width="6.140625" style="117" customWidth="1"/>
    <col min="13577" max="13578" width="8.85546875" style="117" customWidth="1"/>
    <col min="13579" max="13579" width="12.28515625" style="117" customWidth="1"/>
    <col min="13580" max="13580" width="8.85546875" style="117" customWidth="1"/>
    <col min="13581" max="13581" width="12.140625" style="117" customWidth="1"/>
    <col min="13582" max="13582" width="45.28515625" style="117" customWidth="1"/>
    <col min="13583" max="13824" width="9.140625" style="117"/>
    <col min="13825" max="13825" width="6.140625" style="117" customWidth="1"/>
    <col min="13826" max="13826" width="32" style="117" customWidth="1"/>
    <col min="13827" max="13827" width="5.85546875" style="117" customWidth="1"/>
    <col min="13828" max="13829" width="5.7109375" style="117" customWidth="1"/>
    <col min="13830" max="13830" width="5.85546875" style="117" customWidth="1"/>
    <col min="13831" max="13831" width="6.42578125" style="117" customWidth="1"/>
    <col min="13832" max="13832" width="6.140625" style="117" customWidth="1"/>
    <col min="13833" max="13834" width="8.85546875" style="117" customWidth="1"/>
    <col min="13835" max="13835" width="12.28515625" style="117" customWidth="1"/>
    <col min="13836" max="13836" width="8.85546875" style="117" customWidth="1"/>
    <col min="13837" max="13837" width="12.140625" style="117" customWidth="1"/>
    <col min="13838" max="13838" width="45.28515625" style="117" customWidth="1"/>
    <col min="13839" max="14080" width="9.140625" style="117"/>
    <col min="14081" max="14081" width="6.140625" style="117" customWidth="1"/>
    <col min="14082" max="14082" width="32" style="117" customWidth="1"/>
    <col min="14083" max="14083" width="5.85546875" style="117" customWidth="1"/>
    <col min="14084" max="14085" width="5.7109375" style="117" customWidth="1"/>
    <col min="14086" max="14086" width="5.85546875" style="117" customWidth="1"/>
    <col min="14087" max="14087" width="6.42578125" style="117" customWidth="1"/>
    <col min="14088" max="14088" width="6.140625" style="117" customWidth="1"/>
    <col min="14089" max="14090" width="8.85546875" style="117" customWidth="1"/>
    <col min="14091" max="14091" width="12.28515625" style="117" customWidth="1"/>
    <col min="14092" max="14092" width="8.85546875" style="117" customWidth="1"/>
    <col min="14093" max="14093" width="12.140625" style="117" customWidth="1"/>
    <col min="14094" max="14094" width="45.28515625" style="117" customWidth="1"/>
    <col min="14095" max="14336" width="9.140625" style="117"/>
    <col min="14337" max="14337" width="6.140625" style="117" customWidth="1"/>
    <col min="14338" max="14338" width="32" style="117" customWidth="1"/>
    <col min="14339" max="14339" width="5.85546875" style="117" customWidth="1"/>
    <col min="14340" max="14341" width="5.7109375" style="117" customWidth="1"/>
    <col min="14342" max="14342" width="5.85546875" style="117" customWidth="1"/>
    <col min="14343" max="14343" width="6.42578125" style="117" customWidth="1"/>
    <col min="14344" max="14344" width="6.140625" style="117" customWidth="1"/>
    <col min="14345" max="14346" width="8.85546875" style="117" customWidth="1"/>
    <col min="14347" max="14347" width="12.28515625" style="117" customWidth="1"/>
    <col min="14348" max="14348" width="8.85546875" style="117" customWidth="1"/>
    <col min="14349" max="14349" width="12.140625" style="117" customWidth="1"/>
    <col min="14350" max="14350" width="45.28515625" style="117" customWidth="1"/>
    <col min="14351" max="14592" width="9.140625" style="117"/>
    <col min="14593" max="14593" width="6.140625" style="117" customWidth="1"/>
    <col min="14594" max="14594" width="32" style="117" customWidth="1"/>
    <col min="14595" max="14595" width="5.85546875" style="117" customWidth="1"/>
    <col min="14596" max="14597" width="5.7109375" style="117" customWidth="1"/>
    <col min="14598" max="14598" width="5.85546875" style="117" customWidth="1"/>
    <col min="14599" max="14599" width="6.42578125" style="117" customWidth="1"/>
    <col min="14600" max="14600" width="6.140625" style="117" customWidth="1"/>
    <col min="14601" max="14602" width="8.85546875" style="117" customWidth="1"/>
    <col min="14603" max="14603" width="12.28515625" style="117" customWidth="1"/>
    <col min="14604" max="14604" width="8.85546875" style="117" customWidth="1"/>
    <col min="14605" max="14605" width="12.140625" style="117" customWidth="1"/>
    <col min="14606" max="14606" width="45.28515625" style="117" customWidth="1"/>
    <col min="14607" max="14848" width="9.140625" style="117"/>
    <col min="14849" max="14849" width="6.140625" style="117" customWidth="1"/>
    <col min="14850" max="14850" width="32" style="117" customWidth="1"/>
    <col min="14851" max="14851" width="5.85546875" style="117" customWidth="1"/>
    <col min="14852" max="14853" width="5.7109375" style="117" customWidth="1"/>
    <col min="14854" max="14854" width="5.85546875" style="117" customWidth="1"/>
    <col min="14855" max="14855" width="6.42578125" style="117" customWidth="1"/>
    <col min="14856" max="14856" width="6.140625" style="117" customWidth="1"/>
    <col min="14857" max="14858" width="8.85546875" style="117" customWidth="1"/>
    <col min="14859" max="14859" width="12.28515625" style="117" customWidth="1"/>
    <col min="14860" max="14860" width="8.85546875" style="117" customWidth="1"/>
    <col min="14861" max="14861" width="12.140625" style="117" customWidth="1"/>
    <col min="14862" max="14862" width="45.28515625" style="117" customWidth="1"/>
    <col min="14863" max="15104" width="9.140625" style="117"/>
    <col min="15105" max="15105" width="6.140625" style="117" customWidth="1"/>
    <col min="15106" max="15106" width="32" style="117" customWidth="1"/>
    <col min="15107" max="15107" width="5.85546875" style="117" customWidth="1"/>
    <col min="15108" max="15109" width="5.7109375" style="117" customWidth="1"/>
    <col min="15110" max="15110" width="5.85546875" style="117" customWidth="1"/>
    <col min="15111" max="15111" width="6.42578125" style="117" customWidth="1"/>
    <col min="15112" max="15112" width="6.140625" style="117" customWidth="1"/>
    <col min="15113" max="15114" width="8.85546875" style="117" customWidth="1"/>
    <col min="15115" max="15115" width="12.28515625" style="117" customWidth="1"/>
    <col min="15116" max="15116" width="8.85546875" style="117" customWidth="1"/>
    <col min="15117" max="15117" width="12.140625" style="117" customWidth="1"/>
    <col min="15118" max="15118" width="45.28515625" style="117" customWidth="1"/>
    <col min="15119" max="15360" width="9.140625" style="117"/>
    <col min="15361" max="15361" width="6.140625" style="117" customWidth="1"/>
    <col min="15362" max="15362" width="32" style="117" customWidth="1"/>
    <col min="15363" max="15363" width="5.85546875" style="117" customWidth="1"/>
    <col min="15364" max="15365" width="5.7109375" style="117" customWidth="1"/>
    <col min="15366" max="15366" width="5.85546875" style="117" customWidth="1"/>
    <col min="15367" max="15367" width="6.42578125" style="117" customWidth="1"/>
    <col min="15368" max="15368" width="6.140625" style="117" customWidth="1"/>
    <col min="15369" max="15370" width="8.85546875" style="117" customWidth="1"/>
    <col min="15371" max="15371" width="12.28515625" style="117" customWidth="1"/>
    <col min="15372" max="15372" width="8.85546875" style="117" customWidth="1"/>
    <col min="15373" max="15373" width="12.140625" style="117" customWidth="1"/>
    <col min="15374" max="15374" width="45.28515625" style="117" customWidth="1"/>
    <col min="15375" max="15616" width="9.140625" style="117"/>
    <col min="15617" max="15617" width="6.140625" style="117" customWidth="1"/>
    <col min="15618" max="15618" width="32" style="117" customWidth="1"/>
    <col min="15619" max="15619" width="5.85546875" style="117" customWidth="1"/>
    <col min="15620" max="15621" width="5.7109375" style="117" customWidth="1"/>
    <col min="15622" max="15622" width="5.85546875" style="117" customWidth="1"/>
    <col min="15623" max="15623" width="6.42578125" style="117" customWidth="1"/>
    <col min="15624" max="15624" width="6.140625" style="117" customWidth="1"/>
    <col min="15625" max="15626" width="8.85546875" style="117" customWidth="1"/>
    <col min="15627" max="15627" width="12.28515625" style="117" customWidth="1"/>
    <col min="15628" max="15628" width="8.85546875" style="117" customWidth="1"/>
    <col min="15629" max="15629" width="12.140625" style="117" customWidth="1"/>
    <col min="15630" max="15630" width="45.28515625" style="117" customWidth="1"/>
    <col min="15631" max="15872" width="9.140625" style="117"/>
    <col min="15873" max="15873" width="6.140625" style="117" customWidth="1"/>
    <col min="15874" max="15874" width="32" style="117" customWidth="1"/>
    <col min="15875" max="15875" width="5.85546875" style="117" customWidth="1"/>
    <col min="15876" max="15877" width="5.7109375" style="117" customWidth="1"/>
    <col min="15878" max="15878" width="5.85546875" style="117" customWidth="1"/>
    <col min="15879" max="15879" width="6.42578125" style="117" customWidth="1"/>
    <col min="15880" max="15880" width="6.140625" style="117" customWidth="1"/>
    <col min="15881" max="15882" width="8.85546875" style="117" customWidth="1"/>
    <col min="15883" max="15883" width="12.28515625" style="117" customWidth="1"/>
    <col min="15884" max="15884" width="8.85546875" style="117" customWidth="1"/>
    <col min="15885" max="15885" width="12.140625" style="117" customWidth="1"/>
    <col min="15886" max="15886" width="45.28515625" style="117" customWidth="1"/>
    <col min="15887" max="16128" width="9.140625" style="117"/>
    <col min="16129" max="16129" width="6.140625" style="117" customWidth="1"/>
    <col min="16130" max="16130" width="32" style="117" customWidth="1"/>
    <col min="16131" max="16131" width="5.85546875" style="117" customWidth="1"/>
    <col min="16132" max="16133" width="5.7109375" style="117" customWidth="1"/>
    <col min="16134" max="16134" width="5.85546875" style="117" customWidth="1"/>
    <col min="16135" max="16135" width="6.42578125" style="117" customWidth="1"/>
    <col min="16136" max="16136" width="6.140625" style="117" customWidth="1"/>
    <col min="16137" max="16138" width="8.85546875" style="117" customWidth="1"/>
    <col min="16139" max="16139" width="12.28515625" style="117" customWidth="1"/>
    <col min="16140" max="16140" width="8.85546875" style="117" customWidth="1"/>
    <col min="16141" max="16141" width="12.140625" style="117" customWidth="1"/>
    <col min="16142" max="16142" width="45.28515625" style="117" customWidth="1"/>
    <col min="16143" max="16384" width="9.140625" style="117"/>
  </cols>
  <sheetData>
    <row r="1" spans="1:15" ht="18.75" x14ac:dyDescent="0.3">
      <c r="K1" s="118"/>
      <c r="L1" s="212" t="s">
        <v>154</v>
      </c>
      <c r="M1" s="212"/>
      <c r="N1" s="212"/>
      <c r="O1" s="119"/>
    </row>
    <row r="2" spans="1:15" ht="27" customHeight="1" x14ac:dyDescent="0.2">
      <c r="K2" s="213" t="s">
        <v>112</v>
      </c>
      <c r="L2" s="213"/>
      <c r="M2" s="213"/>
      <c r="N2" s="213"/>
    </row>
    <row r="3" spans="1:15" ht="15" customHeight="1" x14ac:dyDescent="0.2"/>
    <row r="4" spans="1:15" ht="21" customHeight="1" x14ac:dyDescent="0.3">
      <c r="B4" s="214" t="s">
        <v>114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15" ht="15" customHeight="1" x14ac:dyDescent="0.3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 t="s">
        <v>115</v>
      </c>
    </row>
    <row r="6" spans="1:15" ht="14.25" customHeight="1" thickBot="1" x14ac:dyDescent="0.25">
      <c r="A6" s="122"/>
    </row>
    <row r="7" spans="1:15" ht="20.25" customHeight="1" x14ac:dyDescent="0.25">
      <c r="A7" s="123"/>
      <c r="B7" s="124"/>
      <c r="C7" s="125"/>
      <c r="D7" s="126"/>
      <c r="E7" s="127"/>
      <c r="F7" s="215" t="s">
        <v>116</v>
      </c>
      <c r="G7" s="216"/>
      <c r="H7" s="216"/>
      <c r="I7" s="216"/>
      <c r="J7" s="217"/>
      <c r="K7" s="217"/>
      <c r="L7" s="217"/>
      <c r="M7" s="218"/>
      <c r="N7" s="128"/>
    </row>
    <row r="8" spans="1:15" s="139" customFormat="1" ht="161.25" customHeight="1" x14ac:dyDescent="0.25">
      <c r="A8" s="129" t="s">
        <v>117</v>
      </c>
      <c r="B8" s="130" t="s">
        <v>118</v>
      </c>
      <c r="C8" s="131" t="s">
        <v>119</v>
      </c>
      <c r="D8" s="132" t="s">
        <v>120</v>
      </c>
      <c r="E8" s="133" t="s">
        <v>121</v>
      </c>
      <c r="F8" s="134" t="s">
        <v>122</v>
      </c>
      <c r="G8" s="135" t="s">
        <v>123</v>
      </c>
      <c r="H8" s="135" t="s">
        <v>124</v>
      </c>
      <c r="I8" s="136" t="s">
        <v>125</v>
      </c>
      <c r="J8" s="137" t="s">
        <v>126</v>
      </c>
      <c r="K8" s="135" t="s">
        <v>127</v>
      </c>
      <c r="L8" s="135" t="s">
        <v>128</v>
      </c>
      <c r="M8" s="169" t="s">
        <v>129</v>
      </c>
      <c r="N8" s="138" t="s">
        <v>130</v>
      </c>
    </row>
    <row r="9" spans="1:15" s="150" customFormat="1" ht="23.25" thickBot="1" x14ac:dyDescent="0.3">
      <c r="A9" s="140">
        <v>1</v>
      </c>
      <c r="B9" s="141">
        <v>2</v>
      </c>
      <c r="C9" s="142">
        <v>3</v>
      </c>
      <c r="D9" s="143">
        <v>4</v>
      </c>
      <c r="E9" s="144">
        <v>5</v>
      </c>
      <c r="F9" s="145">
        <v>6</v>
      </c>
      <c r="G9" s="146">
        <v>7</v>
      </c>
      <c r="H9" s="146">
        <v>8</v>
      </c>
      <c r="I9" s="146" t="s">
        <v>131</v>
      </c>
      <c r="J9" s="147" t="s">
        <v>132</v>
      </c>
      <c r="K9" s="147" t="s">
        <v>133</v>
      </c>
      <c r="L9" s="147" t="s">
        <v>134</v>
      </c>
      <c r="M9" s="148" t="s">
        <v>135</v>
      </c>
      <c r="N9" s="149"/>
    </row>
    <row r="10" spans="1:15" ht="15" x14ac:dyDescent="0.2">
      <c r="A10" s="151">
        <v>1</v>
      </c>
      <c r="B10" s="152" t="s">
        <v>136</v>
      </c>
      <c r="C10" s="153" t="s">
        <v>137</v>
      </c>
      <c r="D10" s="154" t="s">
        <v>138</v>
      </c>
      <c r="E10" s="154">
        <v>10</v>
      </c>
      <c r="F10" s="155">
        <v>1</v>
      </c>
      <c r="G10" s="156">
        <v>1287</v>
      </c>
      <c r="H10" s="156">
        <v>940</v>
      </c>
      <c r="I10" s="157">
        <f>H10*0.2359</f>
        <v>221.74600000000001</v>
      </c>
      <c r="J10" s="158">
        <f>H10+I10</f>
        <v>1161.7460000000001</v>
      </c>
      <c r="K10" s="159">
        <f>H10*3</f>
        <v>2820</v>
      </c>
      <c r="L10" s="159">
        <f>K10*0.2359</f>
        <v>665.23799999999994</v>
      </c>
      <c r="M10" s="160">
        <f>K10+L10</f>
        <v>3485.2379999999998</v>
      </c>
      <c r="N10" s="219" t="s">
        <v>139</v>
      </c>
    </row>
    <row r="11" spans="1:15" ht="15" x14ac:dyDescent="0.2">
      <c r="A11" s="161">
        <v>2</v>
      </c>
      <c r="B11" s="162" t="s">
        <v>140</v>
      </c>
      <c r="C11" s="153" t="s">
        <v>137</v>
      </c>
      <c r="D11" s="153" t="s">
        <v>141</v>
      </c>
      <c r="E11" s="153">
        <v>9</v>
      </c>
      <c r="F11" s="163">
        <v>1</v>
      </c>
      <c r="G11" s="164">
        <v>1190</v>
      </c>
      <c r="H11" s="164">
        <v>700</v>
      </c>
      <c r="I11" s="157">
        <f t="shared" ref="I11:I19" si="0">H11*0.2359</f>
        <v>165.13</v>
      </c>
      <c r="J11" s="159">
        <f t="shared" ref="J11:J19" si="1">H11+I11</f>
        <v>865.13</v>
      </c>
      <c r="K11" s="159">
        <f t="shared" ref="K11:K19" si="2">H11*3</f>
        <v>2100</v>
      </c>
      <c r="L11" s="159">
        <f t="shared" ref="L11:L19" si="3">K11*0.2359</f>
        <v>495.39</v>
      </c>
      <c r="M11" s="160">
        <f t="shared" ref="M11:M19" si="4">K11+L11</f>
        <v>2595.39</v>
      </c>
      <c r="N11" s="220"/>
    </row>
    <row r="12" spans="1:15" ht="15" x14ac:dyDescent="0.2">
      <c r="A12" s="161">
        <v>3</v>
      </c>
      <c r="B12" s="152" t="s">
        <v>142</v>
      </c>
      <c r="C12" s="153" t="s">
        <v>137</v>
      </c>
      <c r="D12" s="153" t="s">
        <v>141</v>
      </c>
      <c r="E12" s="153">
        <v>9</v>
      </c>
      <c r="F12" s="165">
        <v>1</v>
      </c>
      <c r="G12" s="166">
        <v>1190</v>
      </c>
      <c r="H12" s="166">
        <v>800</v>
      </c>
      <c r="I12" s="157">
        <f t="shared" si="0"/>
        <v>188.72</v>
      </c>
      <c r="J12" s="159">
        <f t="shared" si="1"/>
        <v>988.72</v>
      </c>
      <c r="K12" s="159">
        <f t="shared" si="2"/>
        <v>2400</v>
      </c>
      <c r="L12" s="159">
        <f t="shared" si="3"/>
        <v>566.16</v>
      </c>
      <c r="M12" s="160">
        <f t="shared" si="4"/>
        <v>2966.16</v>
      </c>
      <c r="N12" s="220"/>
    </row>
    <row r="13" spans="1:15" ht="15" x14ac:dyDescent="0.2">
      <c r="A13" s="161">
        <v>4</v>
      </c>
      <c r="B13" s="167" t="s">
        <v>143</v>
      </c>
      <c r="C13" s="154">
        <v>39</v>
      </c>
      <c r="D13" s="154" t="s">
        <v>144</v>
      </c>
      <c r="E13" s="154">
        <v>8</v>
      </c>
      <c r="F13" s="165">
        <v>1</v>
      </c>
      <c r="G13" s="166">
        <v>1093</v>
      </c>
      <c r="H13" s="166">
        <v>680</v>
      </c>
      <c r="I13" s="157">
        <f t="shared" si="0"/>
        <v>160.41200000000001</v>
      </c>
      <c r="J13" s="159">
        <f t="shared" si="1"/>
        <v>840.41200000000003</v>
      </c>
      <c r="K13" s="159">
        <f t="shared" si="2"/>
        <v>2040</v>
      </c>
      <c r="L13" s="159">
        <f t="shared" si="3"/>
        <v>481.23599999999999</v>
      </c>
      <c r="M13" s="160">
        <f t="shared" si="4"/>
        <v>2521.2359999999999</v>
      </c>
      <c r="N13" s="220"/>
    </row>
    <row r="14" spans="1:15" ht="15" x14ac:dyDescent="0.2">
      <c r="A14" s="161">
        <v>5</v>
      </c>
      <c r="B14" s="167" t="s">
        <v>145</v>
      </c>
      <c r="C14" s="154">
        <v>39</v>
      </c>
      <c r="D14" s="154" t="s">
        <v>141</v>
      </c>
      <c r="E14" s="154">
        <v>5</v>
      </c>
      <c r="F14" s="165">
        <v>1</v>
      </c>
      <c r="G14" s="166">
        <v>802</v>
      </c>
      <c r="H14" s="166">
        <v>600</v>
      </c>
      <c r="I14" s="157">
        <f t="shared" si="0"/>
        <v>141.54</v>
      </c>
      <c r="J14" s="159">
        <f t="shared" si="1"/>
        <v>741.54</v>
      </c>
      <c r="K14" s="159">
        <f t="shared" si="2"/>
        <v>1800</v>
      </c>
      <c r="L14" s="159">
        <f t="shared" si="3"/>
        <v>424.62</v>
      </c>
      <c r="M14" s="160">
        <f t="shared" si="4"/>
        <v>2224.62</v>
      </c>
      <c r="N14" s="220"/>
    </row>
    <row r="15" spans="1:15" ht="15" x14ac:dyDescent="0.2">
      <c r="A15" s="161">
        <v>6</v>
      </c>
      <c r="B15" s="167" t="s">
        <v>146</v>
      </c>
      <c r="C15" s="154" t="s">
        <v>147</v>
      </c>
      <c r="D15" s="154" t="s">
        <v>138</v>
      </c>
      <c r="E15" s="154">
        <v>7</v>
      </c>
      <c r="F15" s="165">
        <v>1</v>
      </c>
      <c r="G15" s="166">
        <v>996</v>
      </c>
      <c r="H15" s="166">
        <v>650</v>
      </c>
      <c r="I15" s="157">
        <f t="shared" si="0"/>
        <v>153.33500000000001</v>
      </c>
      <c r="J15" s="159">
        <f t="shared" si="1"/>
        <v>803.33500000000004</v>
      </c>
      <c r="K15" s="159">
        <f t="shared" si="2"/>
        <v>1950</v>
      </c>
      <c r="L15" s="159">
        <f t="shared" si="3"/>
        <v>460.005</v>
      </c>
      <c r="M15" s="160">
        <f t="shared" si="4"/>
        <v>2410.0050000000001</v>
      </c>
      <c r="N15" s="220"/>
    </row>
    <row r="16" spans="1:15" ht="15" x14ac:dyDescent="0.2">
      <c r="A16" s="161">
        <v>7</v>
      </c>
      <c r="B16" s="168" t="s">
        <v>148</v>
      </c>
      <c r="C16" s="154" t="s">
        <v>147</v>
      </c>
      <c r="D16" s="154" t="s">
        <v>138</v>
      </c>
      <c r="E16" s="154">
        <v>7</v>
      </c>
      <c r="F16" s="165">
        <v>1</v>
      </c>
      <c r="G16" s="166">
        <v>996</v>
      </c>
      <c r="H16" s="166">
        <v>650</v>
      </c>
      <c r="I16" s="157">
        <f t="shared" si="0"/>
        <v>153.33500000000001</v>
      </c>
      <c r="J16" s="159">
        <f t="shared" si="1"/>
        <v>803.33500000000004</v>
      </c>
      <c r="K16" s="159">
        <f t="shared" si="2"/>
        <v>1950</v>
      </c>
      <c r="L16" s="159">
        <f t="shared" si="3"/>
        <v>460.005</v>
      </c>
      <c r="M16" s="160">
        <f t="shared" si="4"/>
        <v>2410.0050000000001</v>
      </c>
      <c r="N16" s="220"/>
    </row>
    <row r="17" spans="1:14" ht="15" x14ac:dyDescent="0.2">
      <c r="A17" s="161">
        <v>8</v>
      </c>
      <c r="B17" s="167" t="s">
        <v>149</v>
      </c>
      <c r="C17" s="154">
        <v>13</v>
      </c>
      <c r="D17" s="154" t="s">
        <v>138</v>
      </c>
      <c r="E17" s="154">
        <v>4</v>
      </c>
      <c r="F17" s="165">
        <v>1</v>
      </c>
      <c r="G17" s="166">
        <v>705</v>
      </c>
      <c r="H17" s="166">
        <v>550</v>
      </c>
      <c r="I17" s="157">
        <f t="shared" si="0"/>
        <v>129.745</v>
      </c>
      <c r="J17" s="159">
        <f t="shared" si="1"/>
        <v>679.745</v>
      </c>
      <c r="K17" s="159">
        <f t="shared" si="2"/>
        <v>1650</v>
      </c>
      <c r="L17" s="159">
        <f t="shared" si="3"/>
        <v>389.23500000000001</v>
      </c>
      <c r="M17" s="160">
        <f t="shared" si="4"/>
        <v>2039.2350000000001</v>
      </c>
      <c r="N17" s="220"/>
    </row>
    <row r="18" spans="1:14" ht="15" x14ac:dyDescent="0.2">
      <c r="A18" s="161">
        <v>9</v>
      </c>
      <c r="B18" s="167" t="s">
        <v>150</v>
      </c>
      <c r="C18" s="154">
        <v>13</v>
      </c>
      <c r="D18" s="154" t="s">
        <v>138</v>
      </c>
      <c r="E18" s="154">
        <v>4</v>
      </c>
      <c r="F18" s="165">
        <v>1</v>
      </c>
      <c r="G18" s="166">
        <v>705</v>
      </c>
      <c r="H18" s="166">
        <v>450</v>
      </c>
      <c r="I18" s="157">
        <f t="shared" si="0"/>
        <v>106.155</v>
      </c>
      <c r="J18" s="159">
        <f t="shared" si="1"/>
        <v>556.15499999999997</v>
      </c>
      <c r="K18" s="159">
        <f t="shared" si="2"/>
        <v>1350</v>
      </c>
      <c r="L18" s="159">
        <f t="shared" si="3"/>
        <v>318.46499999999997</v>
      </c>
      <c r="M18" s="160">
        <f t="shared" si="4"/>
        <v>1668.4649999999999</v>
      </c>
      <c r="N18" s="220"/>
    </row>
    <row r="19" spans="1:14" ht="15" x14ac:dyDescent="0.2">
      <c r="A19" s="161">
        <v>10</v>
      </c>
      <c r="B19" s="168" t="s">
        <v>151</v>
      </c>
      <c r="C19" s="154">
        <v>13</v>
      </c>
      <c r="D19" s="154" t="s">
        <v>141</v>
      </c>
      <c r="E19" s="154">
        <v>3</v>
      </c>
      <c r="F19" s="165">
        <v>1</v>
      </c>
      <c r="G19" s="166">
        <v>608</v>
      </c>
      <c r="H19" s="166">
        <v>420</v>
      </c>
      <c r="I19" s="157">
        <f t="shared" si="0"/>
        <v>99.078000000000003</v>
      </c>
      <c r="J19" s="159">
        <f t="shared" si="1"/>
        <v>519.07799999999997</v>
      </c>
      <c r="K19" s="159">
        <f t="shared" si="2"/>
        <v>1260</v>
      </c>
      <c r="L19" s="159">
        <f t="shared" si="3"/>
        <v>297.23399999999998</v>
      </c>
      <c r="M19" s="160">
        <f t="shared" si="4"/>
        <v>1557.2339999999999</v>
      </c>
      <c r="N19" s="220"/>
    </row>
    <row r="20" spans="1:14" ht="15" thickBot="1" x14ac:dyDescent="0.25">
      <c r="A20" s="170"/>
      <c r="B20" s="171" t="s">
        <v>152</v>
      </c>
      <c r="C20" s="172"/>
      <c r="D20" s="173"/>
      <c r="E20" s="174"/>
      <c r="F20" s="175">
        <f>SUM(F10:F19)</f>
        <v>10</v>
      </c>
      <c r="G20" s="173"/>
      <c r="H20" s="176"/>
      <c r="I20" s="173">
        <f>SUM(I10:I19)</f>
        <v>1519.1960000000001</v>
      </c>
      <c r="J20" s="173">
        <f>SUM(J10:J19)</f>
        <v>7959.1959999999999</v>
      </c>
      <c r="K20" s="173">
        <f>SUM(K10:K19)</f>
        <v>19320</v>
      </c>
      <c r="L20" s="173">
        <f>SUM(L10:L19)</f>
        <v>4557.5880000000006</v>
      </c>
      <c r="M20" s="173">
        <f>SUM(M10:M19)</f>
        <v>23877.588000000003</v>
      </c>
      <c r="N20" s="177"/>
    </row>
    <row r="23" spans="1:14" customFormat="1" ht="15.75" x14ac:dyDescent="0.25">
      <c r="A23" s="86" t="s">
        <v>78</v>
      </c>
      <c r="C23" s="115" t="s">
        <v>81</v>
      </c>
    </row>
    <row r="24" spans="1:14" customFormat="1" ht="15" x14ac:dyDescent="0.25">
      <c r="A24" s="87"/>
      <c r="B24" s="88"/>
      <c r="C24" s="88"/>
    </row>
    <row r="25" spans="1:14" customFormat="1" ht="15.75" x14ac:dyDescent="0.25">
      <c r="A25" s="89" t="s">
        <v>186</v>
      </c>
    </row>
    <row r="26" spans="1:14" customFormat="1" ht="15.75" x14ac:dyDescent="0.25">
      <c r="A26" s="89" t="s">
        <v>153</v>
      </c>
    </row>
    <row r="27" spans="1:14" customFormat="1" ht="15.75" x14ac:dyDescent="0.25">
      <c r="A27" s="89"/>
      <c r="B27" s="90"/>
      <c r="C27" s="90"/>
    </row>
  </sheetData>
  <autoFilter ref="A6:N20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2" showButton="0"/>
  </autoFilter>
  <mergeCells count="5">
    <mergeCell ref="L1:N1"/>
    <mergeCell ref="K2:N2"/>
    <mergeCell ref="B4:N4"/>
    <mergeCell ref="F7:M7"/>
    <mergeCell ref="N10:N19"/>
  </mergeCells>
  <pageMargins left="0.23622047244094491" right="0.23622047244094491" top="0.74803149606299213" bottom="0.74803149606299213" header="0.31496062992125984" footer="0.31496062992125984"/>
  <pageSetup paperSize="9" scale="84" fitToHeight="0" orientation="landscape" horizontalDpi="1200" r:id="rId1"/>
  <headerFooter alignWithMargins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4" sqref="L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Pielik_1_TPL_KOPSAV</vt:lpstr>
      <vt:lpstr>Pielik_2_Vaivari</vt:lpstr>
      <vt:lpstr>Pielik_3_LNB</vt:lpstr>
      <vt:lpstr>Pielik_4_LNS</vt:lpstr>
      <vt:lpstr>Pielik_5_Vaivari</vt:lpstr>
      <vt:lpstr>Pielik_6_asistenti</vt:lpstr>
      <vt:lpstr>Pielik_7_SIVA_atlidziba 2016</vt:lpstr>
      <vt:lpstr>Sheet2</vt:lpstr>
      <vt:lpstr>'Pielik_7_SIVA_atlidziba 2016'!Print_Titles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Inese Kise</cp:lastModifiedBy>
  <cp:lastPrinted>2016-09-12T07:56:43Z</cp:lastPrinted>
  <dcterms:created xsi:type="dcterms:W3CDTF">2016-08-12T14:19:00Z</dcterms:created>
  <dcterms:modified xsi:type="dcterms:W3CDTF">2016-09-12T07:57:25Z</dcterms:modified>
</cp:coreProperties>
</file>