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32_01.03.2017\4_iesniegšanai_MK\Pielikumi\"/>
    </mc:Choice>
  </mc:AlternateContent>
  <bookViews>
    <workbookView xWindow="0" yWindow="0" windowWidth="20580" windowHeight="11640" tabRatio="734"/>
  </bookViews>
  <sheets>
    <sheet name="DPP" sheetId="23" r:id="rId1"/>
  </sheets>
  <definedNames>
    <definedName name="_xlnm._FilterDatabase" localSheetId="0" hidden="1">DPP!$B$7:$AI$36</definedName>
    <definedName name="_xlnm.Print_Area" localSheetId="0">DPP!$B$1:$AI$54</definedName>
    <definedName name="_xlnm.Print_Titles" localSheetId="0">DPP!$4:$6</definedName>
  </definedNames>
  <calcPr calcId="152511"/>
</workbook>
</file>

<file path=xl/calcChain.xml><?xml version="1.0" encoding="utf-8"?>
<calcChain xmlns="http://schemas.openxmlformats.org/spreadsheetml/2006/main">
  <c r="G24" i="23" l="1"/>
  <c r="G15" i="23"/>
  <c r="G12" i="23"/>
  <c r="H15" i="23"/>
  <c r="H24" i="23"/>
  <c r="H27" i="23" l="1"/>
  <c r="H22" i="23" l="1"/>
  <c r="H20" i="23" l="1"/>
  <c r="H21" i="23"/>
  <c r="N27" i="23" l="1"/>
  <c r="G27" i="23" l="1"/>
  <c r="N23" i="23"/>
  <c r="H23" i="23"/>
  <c r="H11" i="23" s="1"/>
  <c r="R27" i="23" l="1"/>
  <c r="T27" i="23"/>
  <c r="M27" i="23"/>
  <c r="P27" i="23"/>
  <c r="G23" i="23"/>
  <c r="R23" i="23" s="1"/>
  <c r="N44" i="23"/>
  <c r="H44" i="23"/>
  <c r="N43" i="23"/>
  <c r="H43" i="23"/>
  <c r="N42" i="23"/>
  <c r="H42" i="23"/>
  <c r="N41" i="23"/>
  <c r="H41" i="23"/>
  <c r="H40" i="23" l="1"/>
  <c r="M23" i="23"/>
  <c r="G11" i="23"/>
  <c r="G44" i="23"/>
  <c r="R44" i="23" s="1"/>
  <c r="T23" i="23"/>
  <c r="P23" i="23"/>
  <c r="G42" i="23"/>
  <c r="P42" i="23" s="1"/>
  <c r="G41" i="23"/>
  <c r="M41" i="23" s="1"/>
  <c r="G43" i="23"/>
  <c r="T43" i="23" s="1"/>
  <c r="N30" i="23"/>
  <c r="T44" i="23" l="1"/>
  <c r="T41" i="23"/>
  <c r="P44" i="23"/>
  <c r="R41" i="23"/>
  <c r="R42" i="23"/>
  <c r="M44" i="23"/>
  <c r="M42" i="23"/>
  <c r="T42" i="23"/>
  <c r="P41" i="23"/>
  <c r="P43" i="23"/>
  <c r="R43" i="23"/>
  <c r="G40" i="23"/>
  <c r="M43" i="23"/>
  <c r="H37" i="23"/>
  <c r="N37" i="23" l="1"/>
  <c r="G37" i="23" s="1"/>
  <c r="M37" i="23" s="1"/>
  <c r="P37" i="23" l="1"/>
  <c r="R37" i="23"/>
  <c r="T37" i="23"/>
  <c r="H28" i="23"/>
  <c r="N28" i="23"/>
  <c r="G28" i="23" l="1"/>
  <c r="R28" i="23" s="1"/>
  <c r="T28" i="23" l="1"/>
  <c r="M28" i="23"/>
  <c r="P28" i="23"/>
  <c r="H30" i="23"/>
  <c r="G30" i="23" l="1"/>
  <c r="M30" i="23" s="1"/>
  <c r="N13" i="23"/>
  <c r="H13" i="23"/>
  <c r="T30" i="23" l="1"/>
  <c r="P30" i="23"/>
  <c r="R30" i="23"/>
  <c r="G13" i="23"/>
  <c r="T13" i="23" l="1"/>
  <c r="P13" i="23"/>
  <c r="R13" i="23"/>
  <c r="M13" i="23"/>
  <c r="N33" i="23" l="1"/>
  <c r="G33" i="23" s="1"/>
  <c r="N32" i="23" l="1"/>
  <c r="H32" i="23"/>
  <c r="H31" i="23" s="1"/>
  <c r="G32" i="23" l="1"/>
  <c r="M32" i="23" s="1"/>
  <c r="T32" i="23" l="1"/>
  <c r="P32" i="23"/>
  <c r="R32" i="23"/>
  <c r="N26" i="23" l="1"/>
  <c r="N29" i="23" l="1"/>
  <c r="T29" i="23" l="1"/>
  <c r="P29" i="23" l="1"/>
  <c r="M29" i="23"/>
  <c r="R29" i="23"/>
  <c r="N36" i="23" l="1"/>
  <c r="H36" i="23"/>
  <c r="H35" i="23" s="1"/>
  <c r="N14" i="23"/>
  <c r="H14" i="23"/>
  <c r="H12" i="23" l="1"/>
  <c r="G14" i="23"/>
  <c r="G36" i="23"/>
  <c r="G35" i="23" s="1"/>
  <c r="P36" i="23" l="1"/>
  <c r="P14" i="23"/>
  <c r="M14" i="23"/>
  <c r="R14" i="23"/>
  <c r="T14" i="23"/>
  <c r="R36" i="23"/>
  <c r="T36" i="23"/>
  <c r="M36" i="23"/>
  <c r="H26" i="23" l="1"/>
  <c r="G26" i="23" l="1"/>
  <c r="P26" i="23" l="1"/>
  <c r="M26" i="23"/>
  <c r="T26" i="23"/>
  <c r="R26" i="23"/>
  <c r="T33" i="23" l="1"/>
  <c r="R33" i="23"/>
  <c r="P33" i="23"/>
  <c r="M33" i="23"/>
  <c r="N17" i="23" l="1"/>
  <c r="H17" i="23"/>
  <c r="G31" i="23" l="1"/>
  <c r="G17" i="23" l="1"/>
  <c r="N22" i="23"/>
  <c r="N19" i="23"/>
  <c r="H19" i="23"/>
  <c r="N21" i="23"/>
  <c r="N20" i="23"/>
  <c r="N39" i="23"/>
  <c r="H39" i="23"/>
  <c r="H38" i="23" s="1"/>
  <c r="N25" i="23"/>
  <c r="H25" i="23"/>
  <c r="N16" i="23"/>
  <c r="H16" i="23"/>
  <c r="N18" i="23"/>
  <c r="H18" i="23"/>
  <c r="H8" i="23" l="1"/>
  <c r="H10" i="23"/>
  <c r="H9" i="23"/>
  <c r="T17" i="23"/>
  <c r="G22" i="23"/>
  <c r="G21" i="23"/>
  <c r="T21" i="23" s="1"/>
  <c r="G39" i="23"/>
  <c r="G38" i="23" s="1"/>
  <c r="G19" i="23"/>
  <c r="P19" i="23" s="1"/>
  <c r="G25" i="23"/>
  <c r="M17" i="23"/>
  <c r="G18" i="23"/>
  <c r="P18" i="23" s="1"/>
  <c r="G16" i="23"/>
  <c r="G20" i="23"/>
  <c r="P17" i="23"/>
  <c r="R17" i="23"/>
  <c r="G10" i="23" l="1"/>
  <c r="G9" i="23"/>
  <c r="M22" i="23"/>
  <c r="T16" i="23"/>
  <c r="R39" i="23"/>
  <c r="T25" i="23"/>
  <c r="T22" i="23"/>
  <c r="R22" i="23"/>
  <c r="P22" i="23"/>
  <c r="T19" i="23"/>
  <c r="T39" i="23"/>
  <c r="M19" i="23"/>
  <c r="M39" i="23"/>
  <c r="R19" i="23"/>
  <c r="P39" i="23"/>
  <c r="P25" i="23"/>
  <c r="T18" i="23"/>
  <c r="M25" i="23"/>
  <c r="R25" i="23"/>
  <c r="P21" i="23"/>
  <c r="M18" i="23"/>
  <c r="R18" i="23"/>
  <c r="R21" i="23"/>
  <c r="P16" i="23"/>
  <c r="R16" i="23"/>
  <c r="M16" i="23"/>
  <c r="M21" i="23"/>
  <c r="T20" i="23"/>
  <c r="R20" i="23"/>
  <c r="P20" i="23"/>
  <c r="M20" i="23"/>
  <c r="G8" i="23" l="1"/>
</calcChain>
</file>

<file path=xl/sharedStrings.xml><?xml version="1.0" encoding="utf-8"?>
<sst xmlns="http://schemas.openxmlformats.org/spreadsheetml/2006/main" count="408" uniqueCount="190">
  <si>
    <t>KF</t>
  </si>
  <si>
    <t>ERAF</t>
  </si>
  <si>
    <t>ESF</t>
  </si>
  <si>
    <t>IPIA</t>
  </si>
  <si>
    <t>EM</t>
  </si>
  <si>
    <t>VARAM</t>
  </si>
  <si>
    <t>FM</t>
  </si>
  <si>
    <t>SM</t>
  </si>
  <si>
    <t>IZM</t>
  </si>
  <si>
    <t>LM</t>
  </si>
  <si>
    <t>VM</t>
  </si>
  <si>
    <t>8.2.1.</t>
  </si>
  <si>
    <t>4.3.1.</t>
  </si>
  <si>
    <t>N/A</t>
  </si>
  <si>
    <t>8.2.2.</t>
  </si>
  <si>
    <t>9.2.5.</t>
  </si>
  <si>
    <t>8.2.3.</t>
  </si>
  <si>
    <t>Nodrošināt labāku pārvaldību augstākās izglītības institūcijās</t>
  </si>
  <si>
    <t>Uzlabot pieejamību ārstniecības un ārstniecības atbalsta personām, kas sniedz pakalpojumus prioritārajās veselības jomās iedzīvotājiem, kas dzīvo ārpus Rīgas</t>
  </si>
  <si>
    <t>12.1.1.</t>
  </si>
  <si>
    <t>11.1.1.</t>
  </si>
  <si>
    <t>10.1.2.</t>
  </si>
  <si>
    <t>10.1.1.</t>
  </si>
  <si>
    <t>III cet 2018</t>
  </si>
  <si>
    <t>II cet 2018</t>
  </si>
  <si>
    <t>IV cet 2018</t>
  </si>
  <si>
    <t>I cet 2017</t>
  </si>
  <si>
    <t>6.1.3.2.</t>
  </si>
  <si>
    <t>Multimodāla transporta mezgla izbūve Torņakalna apkaimē</t>
  </si>
  <si>
    <t>APIA</t>
  </si>
  <si>
    <t>1.1.1.3.</t>
  </si>
  <si>
    <t>Inovāciju granti studentiem</t>
  </si>
  <si>
    <t>1.1.1.5.</t>
  </si>
  <si>
    <t>3.1.1.3.</t>
  </si>
  <si>
    <t>Pasākumi biotopu un sugu aizsardzības atjaunošanai un antropogēnas slodzes mazināšanai</t>
  </si>
  <si>
    <t>7.2.1.3.</t>
  </si>
  <si>
    <t>Atbalsts starptautiskās sadarbības projektiem pētniecībā un inovācijās</t>
  </si>
  <si>
    <t>Biznesa enģeļu ko-investīciju fonds</t>
  </si>
  <si>
    <t>8.3.6.2.</t>
  </si>
  <si>
    <t>8.3.1.2.</t>
  </si>
  <si>
    <t>SAM/Pasākuma nosaukums/atlases 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</si>
  <si>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</si>
  <si>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</si>
  <si>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</si>
  <si>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(2.kārta)</t>
  </si>
  <si>
    <t>Izglītības kvalitātes monitoringa sistēmas ieviešana</t>
  </si>
  <si>
    <t>Nav pienācis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</si>
  <si>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</si>
  <si>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</si>
  <si>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</si>
  <si>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</si>
  <si>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</si>
  <si>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</si>
  <si>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</si>
  <si>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</si>
  <si>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</si>
  <si>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</si>
  <si>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</si>
  <si>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</si>
  <si>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</si>
  <si>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</si>
  <si>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2016 februāris</t>
  </si>
  <si>
    <t>2016 aprīlis</t>
  </si>
  <si>
    <t>2016 marts</t>
  </si>
  <si>
    <t xml:space="preserve">Plānotais atlases uzsākšanas datums (sludinājums vai uzaicinājumu nosūtīšana) </t>
  </si>
  <si>
    <t>01.01.2016.</t>
  </si>
  <si>
    <t>MKN spēkā stāšanās</t>
  </si>
  <si>
    <t>Līguma/vienošanās noslēgšana</t>
  </si>
  <si>
    <t>2016 maijs</t>
  </si>
  <si>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</si>
  <si>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</si>
  <si>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</si>
  <si>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</si>
  <si>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</si>
  <si>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</si>
  <si>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</si>
  <si>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</si>
  <si>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r>
      <t xml:space="preserve">4 </t>
    </r>
    <r>
      <rPr>
        <vertAlign val="superscript"/>
        <sz val="10"/>
        <rFont val="Calibri"/>
        <family val="2"/>
        <charset val="186"/>
        <scheme val="minor"/>
      </rPr>
      <t>[6]</t>
    </r>
  </si>
  <si>
    <t>Finanšu ministre</t>
  </si>
  <si>
    <t>D.Reizniece-Ozola</t>
  </si>
  <si>
    <t>5.2.1.3.</t>
  </si>
  <si>
    <t>Atkritumu reģenerācijas veicināšana</t>
  </si>
  <si>
    <t>2017.gada III cet.</t>
  </si>
  <si>
    <t>Atbalsts jaunu produktu un tehnoloģiju izstrādei kompetences centru ietvaros (3.kārta)</t>
  </si>
  <si>
    <t>2017 marts</t>
  </si>
  <si>
    <r>
      <t xml:space="preserve">Kritēriju apstiprināšana UK
</t>
    </r>
    <r>
      <rPr>
        <i/>
        <sz val="10"/>
        <rFont val="Calibri"/>
        <family val="2"/>
        <charset val="186"/>
        <scheme val="minor"/>
      </rPr>
      <t>(Apstiprināšanas datums)</t>
    </r>
  </si>
  <si>
    <t>Grupēšana</t>
  </si>
  <si>
    <t>x</t>
  </si>
  <si>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</si>
  <si>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</si>
  <si>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</si>
  <si>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t>Ir izpildīts
22.06.2016</t>
  </si>
  <si>
    <t>Ir izpildīts
25.08.2016</t>
  </si>
  <si>
    <r>
      <t xml:space="preserve">Sākotnēji plānotā atlases uzsākšana </t>
    </r>
    <r>
      <rPr>
        <i/>
        <sz val="10"/>
        <color rgb="FFFF0000"/>
        <rFont val="Calibri"/>
        <family val="2"/>
        <charset val="186"/>
        <scheme val="minor"/>
      </rPr>
      <t xml:space="preserve">(Konkrēts datums/mēneši no MKN apstiprināšanas) </t>
    </r>
  </si>
  <si>
    <t>Ir izpildīts
29.09.2016</t>
  </si>
  <si>
    <t>Ir izpildīts
09.11.2016</t>
  </si>
  <si>
    <t>Izpildīts
17.11.2016.</t>
  </si>
  <si>
    <t>Atlases</t>
  </si>
  <si>
    <t>Faktiskais finasnējums, kas pieejams izsludinātājā atlasē</t>
  </si>
  <si>
    <t>SAM "atlikušais" finansējums</t>
  </si>
  <si>
    <t>16.1</t>
  </si>
  <si>
    <t>16.2=7-16.1</t>
  </si>
  <si>
    <t>16.3</t>
  </si>
  <si>
    <t>skat. ierakstu pie 3.1.1.4.pasākuma</t>
  </si>
  <si>
    <t>Skaidrojums, papildus informācija (tiem SAM/pasākumiem, kuriem ir "atlikušais" finansējums)</t>
  </si>
  <si>
    <t>VSS</t>
  </si>
  <si>
    <t>MK</t>
  </si>
  <si>
    <t>Plānotais/ aktualizētais</t>
  </si>
  <si>
    <t>Izpilde</t>
  </si>
  <si>
    <t>Sākotnēji plānotais</t>
  </si>
  <si>
    <t>2017.gads:</t>
  </si>
  <si>
    <t>2018.gads:</t>
  </si>
  <si>
    <t>Satiksmes ministrija</t>
  </si>
  <si>
    <t>Izglītības un zinātnes ministrija</t>
  </si>
  <si>
    <t>Ekonomikas ministrija</t>
  </si>
  <si>
    <t>Tehniskā palīdzība (Finanšu ministrija)</t>
  </si>
  <si>
    <t>Veselības ministrija</t>
  </si>
  <si>
    <t>Labklājības ministrija</t>
  </si>
  <si>
    <t>Vides aizsardzības un reģionālās attīstības ministrija</t>
  </si>
  <si>
    <r>
      <t xml:space="preserve">Fonds </t>
    </r>
    <r>
      <rPr>
        <b/>
        <vertAlign val="superscript"/>
        <sz val="10"/>
        <rFont val="Calibri"/>
        <family val="2"/>
        <charset val="186"/>
        <scheme val="minor"/>
      </rPr>
      <t>[2]</t>
    </r>
  </si>
  <si>
    <t>8.3.6.1.</t>
  </si>
  <si>
    <t>Dalība starptautiskos pētījumos (2.kārta)</t>
  </si>
  <si>
    <t>01.10.2016.</t>
  </si>
  <si>
    <t>Jauniešu garantijas pasākumu īstenošana pēc 2018.gada*</t>
  </si>
  <si>
    <t>*</t>
  </si>
  <si>
    <t>Ir izpildīts
22.12.2016</t>
  </si>
  <si>
    <t>01.01.2019.</t>
  </si>
  <si>
    <t>Vēsturiski piesārņoto vietu "Inčukalna sērskābā gudrona dīķi" sanācija</t>
  </si>
  <si>
    <t>2016 decembris</t>
  </si>
  <si>
    <t>Ir izpildīts 
09.11.2016</t>
  </si>
  <si>
    <t>2017 jūlijs</t>
  </si>
  <si>
    <t>31.05.2017. / 2</t>
  </si>
  <si>
    <t>Lai turpinātu Jauniešu garantijas īstenošanu, tiks virzīts priekšlikums izvērtēt iespēju pagarināt esošos projektus, 7.2.1.3. pasākuma pieejamo finansējumu novirzot 7.2.1.1. pasākuma īstenošanai.</t>
  </si>
  <si>
    <t>2019.gads:</t>
  </si>
  <si>
    <t>Kopā (2017., 2018.un 2019.gads):</t>
  </si>
  <si>
    <t>1.kārtā- MKN spēkā stāšanās;
2.kārtā-MKN spēkā stāšanās/vienošanās noslēgšana/.1..1.2016.
3.kārta-MKN spēkā stāšanās/vienošanās noslēgšana</t>
  </si>
  <si>
    <t>31.03.2017./ 2</t>
  </si>
  <si>
    <t>5.4.3.**</t>
  </si>
  <si>
    <t>**</t>
  </si>
  <si>
    <t>Salvis.Skladovs@fm.gov.lv</t>
  </si>
  <si>
    <t>Skladovs, 67095699</t>
  </si>
  <si>
    <t>6.2.1.1.</t>
  </si>
  <si>
    <t>Latvijas dzelzceļa tīkla elektrifikācija</t>
  </si>
  <si>
    <t xml:space="preserve"> 2016 augusts</t>
  </si>
  <si>
    <t>2016 septembris</t>
  </si>
  <si>
    <t>Ir izpildīts
10.11.2016</t>
  </si>
  <si>
    <t>2.pielikums</t>
  </si>
  <si>
    <t>Veicināt energoefektivitāti un vietējo AER izmantošanu centralizētajā siltumapgādē (1.kārta)</t>
  </si>
  <si>
    <t>4.2.1.2.</t>
  </si>
  <si>
    <t>9.3.2.</t>
  </si>
  <si>
    <t>20.02.2018.</t>
  </si>
  <si>
    <t>2019 IV cet.</t>
  </si>
  <si>
    <t xml:space="preserve">2019 IV cet. </t>
  </si>
  <si>
    <t>Veicināt energoefektivitāti un vietējo AER izmantošanu centralizētajā siltumapgādē (2.kārta)***</t>
  </si>
  <si>
    <t>Veicināt energoefektivitātes paaugstināšanu valsts ēkās (2.kārta)***</t>
  </si>
  <si>
    <t>Uzlabot kvalitatīvu veselības aprūpes pakalpojumu pieejamību, jo īpaši sociālās, teritoriālās atstumtības un nabadzības riskam pakļautajiem iedzīvotājiem,  attīstot veselības aprūpes infrastruktūru (3. - 4.kārta)***</t>
  </si>
  <si>
    <t>***</t>
  </si>
  <si>
    <t>5.6.3.**</t>
  </si>
  <si>
    <t>Izdalītas jaunas kārtas, ņemot vērā SAM regulējuma izstrādes gaitā panāktās vienošanās par ieviešanas mehānismu.</t>
  </si>
  <si>
    <t>Atbildīgā iestāde</t>
  </si>
  <si>
    <t>Ir izpildīts
31.01.2017</t>
  </si>
  <si>
    <t>2017 aprīlis</t>
  </si>
  <si>
    <t>2017 jūnijs</t>
  </si>
  <si>
    <t>2017 augusts</t>
  </si>
  <si>
    <t xml:space="preserve">2017 aprīlis </t>
  </si>
  <si>
    <t>2017 februāris</t>
  </si>
  <si>
    <t>Izpildīts
02.02.2017. (MK lieta)</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</si>
  <si>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</si>
  <si>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</si>
  <si>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</si>
  <si>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</si>
  <si>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</si>
  <si>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1.2.1.1.****</t>
  </si>
  <si>
    <t>****</t>
  </si>
  <si>
    <t>Lai arī EM rosina svītrot 1.2.1.1. pasākuma 3. kārtu, finansējumu novirzot 4.kārtai (pētījumi),  precizējumi tiks veikti tikai pēc EM sniegta pamatota izvērtējumam par plānoto finansējuma novirzīšanu, kā arī par pārdalāmā finansējuma potenciālo pieprasījumu.</t>
  </si>
  <si>
    <t>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t>
  </si>
  <si>
    <t>2017 janvāris</t>
  </si>
  <si>
    <t xml:space="preserve">2017 sepembris </t>
  </si>
  <si>
    <t>2017 septembris</t>
  </si>
  <si>
    <t xml:space="preserve"> 2017 augusts</t>
  </si>
  <si>
    <t xml:space="preserve">2017 septembris </t>
  </si>
  <si>
    <t>2017 oktobris</t>
  </si>
  <si>
    <t>2017 novembris</t>
  </si>
  <si>
    <t>2017 maijs</t>
  </si>
  <si>
    <t>2017 decembris</t>
  </si>
  <si>
    <t>2018 marts</t>
  </si>
  <si>
    <t xml:space="preserve">2017 maijs </t>
  </si>
  <si>
    <t>Ministru kabineta noteikumu apstiprināšanas laika grafiks 2017. - 2019.gados Kohēzijas politikas ES fondu 2014-2020.gada plānošanas perioda ietvaros, statuss līdz 02.02.2017.</t>
  </si>
  <si>
    <t xml:space="preserve"> 2017 marts</t>
  </si>
  <si>
    <t xml:space="preserve">2017maijs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</si>
</sst>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3"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i/>
      <sz val="9"/>
      <color rgb="FFFF0000"/>
      <name val="Calibri"/>
      <family val="2"/>
      <charset val="186"/>
      <scheme val="minor"/>
    </font>
    <font>
      <i/>
      <sz val="10"/>
      <color theme="1"/>
      <name val="Calibri"/>
      <family val="2"/>
      <charset val="186"/>
      <scheme val="minor"/>
    </font>
    <font>
      <b/>
      <vertAlign val="superscript"/>
      <sz val="10"/>
      <name val="Calibri"/>
      <family val="2"/>
      <charset val="186"/>
      <scheme val="minor"/>
    </font>
    <font>
      <vertAlign val="superscript"/>
      <sz val="10"/>
      <name val="Calibri"/>
      <family val="2"/>
      <charset val="186"/>
      <scheme val="minor"/>
    </font>
    <font>
      <sz val="24"/>
      <name val="Times New Roman"/>
      <family val="1"/>
      <charset val="186"/>
    </font>
    <font>
      <sz val="18"/>
      <color theme="1"/>
      <name val="Calibri"/>
      <family val="2"/>
      <charset val="186"/>
      <scheme val="minor"/>
    </font>
    <font>
      <sz val="18"/>
      <color theme="1"/>
      <name val="Times New Roman"/>
      <family val="2"/>
      <charset val="186"/>
    </font>
    <font>
      <b/>
      <sz val="10"/>
      <color theme="1"/>
      <name val="Calibri"/>
      <family val="2"/>
      <charset val="186"/>
      <scheme val="minor"/>
    </font>
    <font>
      <b/>
      <sz val="16"/>
      <color theme="1"/>
      <name val="Calibri"/>
      <family val="2"/>
      <charset val="186"/>
      <scheme val="minor"/>
    </font>
    <font>
      <b/>
      <sz val="12"/>
      <color theme="1"/>
      <name val="Calibri"/>
      <family val="2"/>
      <charset val="186"/>
      <scheme val="minor"/>
    </font>
    <font>
      <u/>
      <sz val="12"/>
      <color theme="10"/>
      <name val="Times New Roman"/>
      <family val="2"/>
      <charset val="186"/>
    </font>
    <font>
      <sz val="10"/>
      <name val="Calibri"/>
      <family val="2"/>
      <charset val="186"/>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1" fillId="0" borderId="0" applyNumberForma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70">
    <xf numFmtId="0" fontId="0" fillId="0" borderId="0" xfId="0"/>
    <xf numFmtId="0" fontId="0" fillId="0" borderId="0" xfId="0"/>
    <xf numFmtId="0" fontId="23" fillId="0" borderId="0" xfId="0" applyFont="1" applyAlignment="1">
      <alignment wrapText="1"/>
    </xf>
    <xf numFmtId="0" fontId="23" fillId="0" borderId="0" xfId="0" applyFont="1"/>
    <xf numFmtId="49" fontId="23" fillId="0" borderId="0" xfId="0" applyNumberFormat="1" applyFont="1"/>
    <xf numFmtId="0" fontId="22" fillId="0" borderId="0" xfId="0" applyFont="1"/>
    <xf numFmtId="49" fontId="23" fillId="0" borderId="6" xfId="0" applyNumberFormat="1" applyFont="1" applyBorder="1"/>
    <xf numFmtId="0" fontId="25" fillId="0" borderId="1" xfId="0" applyFont="1" applyFill="1" applyBorder="1" applyAlignment="1">
      <alignment horizontal="center" vertical="center" wrapText="1"/>
    </xf>
    <xf numFmtId="0" fontId="23" fillId="3" borderId="0" xfId="0" applyFont="1" applyFill="1"/>
    <xf numFmtId="49" fontId="22" fillId="0" borderId="1" xfId="5" applyNumberFormat="1" applyFont="1" applyFill="1" applyBorder="1" applyAlignment="1">
      <alignment horizontal="center" vertical="center"/>
    </xf>
    <xf numFmtId="14" fontId="22" fillId="8" borderId="1" xfId="16384"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23" fillId="0" borderId="0" xfId="0" applyNumberFormat="1" applyFont="1"/>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5"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9"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0"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25" fillId="7" borderId="5"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5" fillId="0" borderId="0" xfId="0" applyFont="1" applyFill="1" applyAlignment="1"/>
    <xf numFmtId="0" fontId="36" fillId="0" borderId="0" xfId="0" applyFont="1" applyBorder="1" applyAlignment="1">
      <alignment horizontal="left"/>
    </xf>
    <xf numFmtId="0" fontId="37" fillId="0" borderId="0" xfId="0" applyFont="1"/>
    <xf numFmtId="14" fontId="22" fillId="8"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14" fontId="23" fillId="8"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23" fillId="0" borderId="0" xfId="0" applyFont="1" applyAlignment="1">
      <alignment horizontal="center" vertical="center" wrapText="1"/>
    </xf>
    <xf numFmtId="49" fontId="22" fillId="0" borderId="1" xfId="5" applyNumberFormat="1" applyFont="1" applyFill="1" applyBorder="1" applyAlignment="1">
      <alignment horizontal="left" vertical="center" wrapText="1" indent="1"/>
    </xf>
    <xf numFmtId="49" fontId="22" fillId="0" borderId="1" xfId="310" applyNumberFormat="1" applyFont="1" applyFill="1" applyBorder="1" applyAlignment="1">
      <alignment horizontal="center" vertical="center"/>
    </xf>
    <xf numFmtId="49" fontId="22" fillId="0" borderId="1" xfId="310" applyNumberFormat="1" applyFont="1" applyFill="1" applyBorder="1" applyAlignment="1">
      <alignment horizontal="left" vertical="center" wrapText="1" indent="1"/>
    </xf>
    <xf numFmtId="14" fontId="23" fillId="3" borderId="1" xfId="0" applyNumberFormat="1" applyFont="1" applyFill="1" applyBorder="1" applyAlignment="1">
      <alignment horizontal="center" vertical="center"/>
    </xf>
    <xf numFmtId="0" fontId="29" fillId="0" borderId="0" xfId="0" applyFont="1" applyAlignment="1">
      <alignment wrapText="1"/>
    </xf>
    <xf numFmtId="3" fontId="22" fillId="2"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9" fontId="23" fillId="0" borderId="0" xfId="0" applyNumberFormat="1" applyFont="1"/>
    <xf numFmtId="0" fontId="25" fillId="7" borderId="5" xfId="0" applyFont="1" applyFill="1" applyBorder="1" applyAlignment="1">
      <alignment horizontal="center" vertical="center" wrapText="1"/>
    </xf>
    <xf numFmtId="0" fontId="22" fillId="10" borderId="5" xfId="0" applyFont="1" applyFill="1" applyBorder="1" applyAlignment="1">
      <alignment horizontal="center" vertical="center" wrapText="1"/>
    </xf>
    <xf numFmtId="49" fontId="25" fillId="7" borderId="5" xfId="0"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0" xfId="0" applyFont="1" applyFill="1" applyBorder="1" applyAlignment="1">
      <alignment horizontal="center" vertical="center" wrapText="1"/>
    </xf>
    <xf numFmtId="3" fontId="25" fillId="10" borderId="5" xfId="0" applyNumberFormat="1"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0" borderId="0" xfId="0" applyFont="1" applyAlignment="1">
      <alignment horizontal="center"/>
    </xf>
    <xf numFmtId="0" fontId="25" fillId="7" borderId="5"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3" fontId="25" fillId="7" borderId="1" xfId="0"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3" fontId="38" fillId="11" borderId="1" xfId="0" applyNumberFormat="1" applyFont="1" applyFill="1" applyBorder="1" applyAlignment="1">
      <alignment horizontal="center" vertical="center"/>
    </xf>
    <xf numFmtId="0" fontId="23" fillId="11" borderId="1" xfId="0" applyFont="1" applyFill="1" applyBorder="1"/>
    <xf numFmtId="3" fontId="25"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xf>
    <xf numFmtId="9" fontId="22" fillId="11" borderId="1" xfId="1" applyFont="1" applyFill="1" applyBorder="1" applyAlignment="1">
      <alignment horizontal="center" vertical="center" wrapText="1"/>
    </xf>
    <xf numFmtId="0" fontId="23" fillId="0" borderId="0" xfId="0" applyFont="1" applyAlignment="1">
      <alignment vertical="top"/>
    </xf>
    <xf numFmtId="3" fontId="22" fillId="3" borderId="1" xfId="0" applyNumberFormat="1" applyFont="1" applyFill="1" applyBorder="1" applyAlignment="1">
      <alignment horizontal="center" vertical="center" wrapText="1"/>
    </xf>
    <xf numFmtId="0" fontId="22" fillId="3" borderId="1"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5" fillId="0" borderId="1" xfId="0"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49" fontId="22" fillId="0" borderId="1" xfId="16059" applyNumberFormat="1" applyFont="1" applyFill="1" applyBorder="1" applyAlignment="1">
      <alignment horizontal="center" vertical="center"/>
    </xf>
    <xf numFmtId="49" fontId="22" fillId="0" borderId="1" xfId="16059" applyNumberFormat="1" applyFont="1" applyFill="1" applyBorder="1" applyAlignment="1">
      <alignment horizontal="left" vertical="center" wrapText="1" indent="1"/>
    </xf>
    <xf numFmtId="1" fontId="22" fillId="0" borderId="1" xfId="0" applyNumberFormat="1"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1" fontId="22" fillId="0" borderId="1"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4" fontId="22" fillId="3"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4" fontId="22" fillId="3"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xf>
    <xf numFmtId="1" fontId="22" fillId="11" borderId="1" xfId="0" applyNumberFormat="1" applyFont="1" applyFill="1" applyBorder="1" applyAlignment="1">
      <alignment horizontal="center" vertical="center" wrapText="1"/>
    </xf>
    <xf numFmtId="14" fontId="22" fillId="11" borderId="1" xfId="0" applyNumberFormat="1" applyFont="1" applyFill="1" applyBorder="1" applyAlignment="1">
      <alignment horizontal="center" vertical="center" wrapText="1"/>
    </xf>
    <xf numFmtId="0" fontId="23" fillId="0" borderId="0" xfId="0" applyFont="1" applyAlignment="1">
      <alignment horizontal="left" vertical="top" wrapText="1"/>
    </xf>
    <xf numFmtId="0" fontId="41" fillId="0" borderId="0" xfId="24797" applyBorder="1" applyAlignment="1">
      <alignment horizontal="left"/>
    </xf>
    <xf numFmtId="0" fontId="25" fillId="7" borderId="5"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5" fillId="10" borderId="9" xfId="0" applyFont="1" applyFill="1" applyBorder="1" applyAlignment="1">
      <alignment horizontal="center" vertical="center" wrapText="1"/>
    </xf>
    <xf numFmtId="3" fontId="23" fillId="0" borderId="0" xfId="0" applyNumberFormat="1" applyFont="1" applyAlignment="1">
      <alignment wrapText="1"/>
    </xf>
    <xf numFmtId="1" fontId="22"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3" fillId="0" borderId="0" xfId="0" applyFont="1" applyBorder="1" applyAlignment="1">
      <alignment horizontal="center" vertical="center"/>
    </xf>
    <xf numFmtId="14" fontId="22" fillId="0" borderId="0" xfId="0" applyNumberFormat="1" applyFont="1" applyFill="1" applyBorder="1" applyAlignment="1">
      <alignment horizontal="center" vertical="center" wrapText="1"/>
    </xf>
    <xf numFmtId="0" fontId="23" fillId="0" borderId="0" xfId="0" applyFont="1" applyAlignment="1">
      <alignment horizontal="left" vertical="top" wrapText="1"/>
    </xf>
    <xf numFmtId="0" fontId="23" fillId="0" borderId="0" xfId="0" applyFont="1" applyAlignment="1">
      <alignment horizontal="left" vertical="top"/>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14" fontId="22" fillId="0" borderId="2" xfId="0" applyNumberFormat="1" applyFont="1" applyFill="1" applyBorder="1" applyAlignment="1">
      <alignment horizontal="center" vertical="center" wrapText="1"/>
    </xf>
    <xf numFmtId="3" fontId="42" fillId="0" borderId="3" xfId="0" applyNumberFormat="1" applyFont="1" applyFill="1" applyBorder="1" applyAlignment="1">
      <alignment horizontal="center" vertical="center" wrapText="1"/>
    </xf>
    <xf numFmtId="14" fontId="22" fillId="8" borderId="2" xfId="0" applyNumberFormat="1" applyFont="1" applyFill="1" applyBorder="1" applyAlignment="1">
      <alignment horizontal="center" vertical="center" wrapText="1"/>
    </xf>
    <xf numFmtId="0" fontId="23" fillId="0" borderId="0" xfId="0" applyFont="1" applyAlignment="1">
      <alignment vertical="center"/>
    </xf>
    <xf numFmtId="0" fontId="23" fillId="0" borderId="0" xfId="0" applyFont="1" applyBorder="1" applyAlignment="1">
      <alignment horizontal="left" vertical="center"/>
    </xf>
    <xf numFmtId="0" fontId="23" fillId="0" borderId="0" xfId="0" applyFont="1" applyAlignment="1">
      <alignment horizontal="left" vertical="top" wrapText="1"/>
    </xf>
    <xf numFmtId="0" fontId="23" fillId="11" borderId="1" xfId="0" applyFont="1" applyFill="1" applyBorder="1" applyAlignment="1">
      <alignment horizontal="center"/>
    </xf>
    <xf numFmtId="0" fontId="25" fillId="7" borderId="1"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5" fillId="10" borderId="7" xfId="0" applyFont="1" applyFill="1" applyBorder="1" applyAlignment="1">
      <alignment horizontal="right" vertical="center" wrapText="1"/>
    </xf>
    <xf numFmtId="0" fontId="25" fillId="10" borderId="9" xfId="0" applyFont="1" applyFill="1" applyBorder="1" applyAlignment="1">
      <alignment horizontal="right" vertical="center" wrapText="1"/>
    </xf>
    <xf numFmtId="0" fontId="25" fillId="10" borderId="8" xfId="0" applyFont="1" applyFill="1" applyBorder="1" applyAlignment="1">
      <alignment horizontal="right" vertical="center" wrapText="1"/>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40" fillId="0" borderId="0" xfId="0" applyFont="1" applyAlignment="1">
      <alignment horizontal="center"/>
    </xf>
    <xf numFmtId="3" fontId="22" fillId="5" borderId="3"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3" fontId="22" fillId="5" borderId="2" xfId="16059" applyNumberFormat="1" applyFont="1" applyFill="1" applyBorder="1" applyAlignment="1" applyProtection="1">
      <alignment horizontal="center" vertical="center" wrapText="1"/>
      <protection locked="0"/>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1" fontId="22" fillId="10" borderId="2" xfId="0" applyNumberFormat="1" applyFont="1" applyFill="1" applyBorder="1" applyAlignment="1">
      <alignment horizontal="center" vertical="center" wrapText="1"/>
    </xf>
    <xf numFmtId="1" fontId="22" fillId="10" borderId="3" xfId="0" applyNumberFormat="1" applyFont="1" applyFill="1" applyBorder="1" applyAlignment="1">
      <alignment horizontal="center" vertical="center" wrapText="1"/>
    </xf>
    <xf numFmtId="1" fontId="22" fillId="10" borderId="5" xfId="0" applyNumberFormat="1" applyFont="1" applyFill="1" applyBorder="1" applyAlignment="1">
      <alignment horizontal="center" vertical="center" wrapText="1"/>
    </xf>
    <xf numFmtId="14" fontId="22" fillId="0" borderId="7" xfId="0" applyNumberFormat="1" applyFont="1" applyFill="1" applyBorder="1" applyAlignment="1">
      <alignment horizontal="center" vertical="center" wrapText="1"/>
    </xf>
    <xf numFmtId="14" fontId="22" fillId="0" borderId="9" xfId="0" applyNumberFormat="1" applyFont="1" applyFill="1" applyBorder="1" applyAlignment="1">
      <alignment horizontal="center" vertical="center" wrapText="1"/>
    </xf>
    <xf numFmtId="14" fontId="22" fillId="0" borderId="8" xfId="0" applyNumberFormat="1" applyFont="1" applyFill="1" applyBorder="1" applyAlignment="1">
      <alignment horizontal="center" vertical="center" wrapText="1"/>
    </xf>
    <xf numFmtId="14" fontId="22" fillId="11" borderId="1" xfId="0" applyNumberFormat="1" applyFont="1" applyFill="1" applyBorder="1" applyAlignment="1">
      <alignment horizontal="center" vertical="center"/>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vis.Skladov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V88"/>
  <sheetViews>
    <sheetView tabSelected="1" topLeftCell="B1" zoomScale="80" zoomScaleNormal="80" workbookViewId="0">
      <pane xSplit="2" ySplit="7" topLeftCell="D38" activePane="bottomRight" state="frozen"/>
      <selection activeCell="B1" sqref="B1"/>
      <selection pane="topRight" activeCell="D1" sqref="D1"/>
      <selection pane="bottomLeft" activeCell="B8" sqref="B8"/>
      <selection pane="bottomRight" activeCell="C50" sqref="C50:AA50"/>
    </sheetView>
  </sheetViews>
  <sheetFormatPr defaultColWidth="9" defaultRowHeight="12.75" outlineLevelCol="2" x14ac:dyDescent="0.2"/>
  <cols>
    <col min="1" max="1" width="4.625" style="3" hidden="1" customWidth="1"/>
    <col min="2" max="2" width="9.125" style="3" customWidth="1"/>
    <col min="3" max="3" width="34.5" style="3" customWidth="1"/>
    <col min="4" max="4" width="11.5" style="3" hidden="1" customWidth="1"/>
    <col min="5" max="5" width="7.625" style="3" customWidth="1"/>
    <col min="6" max="6" width="9.5" style="3" customWidth="1"/>
    <col min="7" max="7" width="13.5" style="3" customWidth="1"/>
    <col min="8" max="8" width="15" style="3" customWidth="1"/>
    <col min="9" max="9" width="3.875" style="13" hidden="1" customWidth="1"/>
    <col min="10" max="10" width="10.125" style="3" hidden="1" customWidth="1"/>
    <col min="11" max="12" width="9.25" style="3" hidden="1" customWidth="1"/>
    <col min="13" max="13" width="12.625" style="3" hidden="1" customWidth="1"/>
    <col min="14" max="14" width="14.25" style="3" hidden="1" customWidth="1"/>
    <col min="15" max="16" width="11.875" style="3" hidden="1" customWidth="1"/>
    <col min="17" max="17" width="10.125" style="3" hidden="1" customWidth="1"/>
    <col min="18" max="18" width="10.25" style="3" hidden="1" customWidth="1"/>
    <col min="19" max="19" width="12.75" style="3" hidden="1" customWidth="1"/>
    <col min="20" max="20" width="18.75" style="4" hidden="1" customWidth="1"/>
    <col min="21" max="23" width="14" style="5" customWidth="1"/>
    <col min="24" max="24" width="13.375" style="5" customWidth="1"/>
    <col min="25" max="25" width="15.125" style="5" customWidth="1"/>
    <col min="26" max="26" width="16" style="5" customWidth="1"/>
    <col min="27" max="27" width="19.875" style="5" customWidth="1" collapsed="1"/>
    <col min="28" max="28" width="20.25" style="22" hidden="1" customWidth="1" outlineLevel="1"/>
    <col min="29" max="29" width="19.625" style="5" hidden="1" customWidth="1" outlineLevel="1" collapsed="1"/>
    <col min="30" max="30" width="21.5" style="5" hidden="1" customWidth="1" outlineLevel="2"/>
    <col min="31" max="31" width="14.875" style="5" hidden="1" customWidth="1" outlineLevel="2"/>
    <col min="32" max="32" width="22.125" style="5" hidden="1" customWidth="1" outlineLevel="2"/>
    <col min="33" max="33" width="32.125" style="21" hidden="1" customWidth="1" outlineLevel="1"/>
    <col min="34" max="34" width="54" style="5" hidden="1" customWidth="1" outlineLevel="1"/>
    <col min="35" max="35" width="14.25" style="5" hidden="1" customWidth="1"/>
    <col min="36" max="36" width="9" style="3" customWidth="1"/>
    <col min="37" max="37" width="12.125" style="3" customWidth="1"/>
    <col min="38" max="38" width="9" style="3"/>
    <col min="39" max="39" width="12.25" style="3" customWidth="1"/>
    <col min="40" max="16384" width="9" style="3"/>
  </cols>
  <sheetData>
    <row r="1" spans="1:39" s="13" customFormat="1" ht="21.75" customHeight="1" x14ac:dyDescent="0.25">
      <c r="T1" s="4"/>
      <c r="U1" s="5"/>
      <c r="V1" s="47"/>
      <c r="W1" s="47"/>
      <c r="X1" s="47"/>
      <c r="Y1" s="47"/>
      <c r="Z1" s="47" t="s">
        <v>146</v>
      </c>
      <c r="AA1" s="47"/>
      <c r="AB1" s="47"/>
      <c r="AC1" s="47"/>
      <c r="AD1" s="47"/>
      <c r="AE1" s="47"/>
      <c r="AF1" s="47"/>
      <c r="AG1" s="47"/>
      <c r="AH1" s="47"/>
    </row>
    <row r="2" spans="1:39" s="13" customFormat="1" ht="21" customHeight="1" x14ac:dyDescent="0.25">
      <c r="B2" s="42"/>
      <c r="C2" s="157" t="s">
        <v>187</v>
      </c>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39" s="13" customFormat="1" ht="3" customHeight="1" thickBot="1" x14ac:dyDescent="0.4">
      <c r="B3" s="42"/>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row>
    <row r="4" spans="1:39" s="2" customFormat="1" ht="41.25" customHeight="1" x14ac:dyDescent="0.2">
      <c r="A4" s="146" t="s">
        <v>60</v>
      </c>
      <c r="B4" s="153" t="s">
        <v>74</v>
      </c>
      <c r="C4" s="153" t="s">
        <v>40</v>
      </c>
      <c r="D4" s="153" t="s">
        <v>72</v>
      </c>
      <c r="E4" s="153" t="s">
        <v>159</v>
      </c>
      <c r="F4" s="152" t="s">
        <v>119</v>
      </c>
      <c r="G4" s="158" t="s">
        <v>88</v>
      </c>
      <c r="H4" s="158" t="s">
        <v>73</v>
      </c>
      <c r="I4" s="158" t="s">
        <v>90</v>
      </c>
      <c r="J4" s="158" t="s">
        <v>49</v>
      </c>
      <c r="K4" s="158" t="s">
        <v>50</v>
      </c>
      <c r="L4" s="158" t="s">
        <v>51</v>
      </c>
      <c r="M4" s="158" t="s">
        <v>52</v>
      </c>
      <c r="N4" s="158" t="s">
        <v>53</v>
      </c>
      <c r="O4" s="158" t="s">
        <v>54</v>
      </c>
      <c r="P4" s="158" t="s">
        <v>55</v>
      </c>
      <c r="Q4" s="158" t="s">
        <v>56</v>
      </c>
      <c r="R4" s="158" t="s">
        <v>57</v>
      </c>
      <c r="S4" s="158" t="s">
        <v>58</v>
      </c>
      <c r="T4" s="160" t="s">
        <v>59</v>
      </c>
      <c r="U4" s="155" t="s">
        <v>71</v>
      </c>
      <c r="V4" s="162"/>
      <c r="W4" s="149" t="s">
        <v>85</v>
      </c>
      <c r="X4" s="155" t="s">
        <v>48</v>
      </c>
      <c r="Y4" s="156"/>
      <c r="Z4" s="156"/>
      <c r="AA4" s="156"/>
      <c r="AB4" s="161" t="s">
        <v>64</v>
      </c>
      <c r="AC4" s="162"/>
      <c r="AD4" s="154" t="s">
        <v>97</v>
      </c>
      <c r="AE4" s="154"/>
      <c r="AF4" s="154"/>
      <c r="AG4" s="163" t="s">
        <v>70</v>
      </c>
      <c r="AH4" s="154" t="s">
        <v>89</v>
      </c>
      <c r="AI4" s="154" t="s">
        <v>86</v>
      </c>
    </row>
    <row r="5" spans="1:39" s="2" customFormat="1" ht="18" customHeight="1" x14ac:dyDescent="0.2">
      <c r="A5" s="147"/>
      <c r="B5" s="150"/>
      <c r="C5" s="150"/>
      <c r="D5" s="150"/>
      <c r="E5" s="150"/>
      <c r="F5" s="152"/>
      <c r="G5" s="158"/>
      <c r="H5" s="158"/>
      <c r="I5" s="158"/>
      <c r="J5" s="158"/>
      <c r="K5" s="158"/>
      <c r="L5" s="158"/>
      <c r="M5" s="158"/>
      <c r="N5" s="158"/>
      <c r="O5" s="158"/>
      <c r="P5" s="158"/>
      <c r="Q5" s="158"/>
      <c r="R5" s="158"/>
      <c r="S5" s="158"/>
      <c r="T5" s="158"/>
      <c r="U5" s="154" t="s">
        <v>109</v>
      </c>
      <c r="V5" s="154" t="s">
        <v>47</v>
      </c>
      <c r="W5" s="150"/>
      <c r="X5" s="154" t="s">
        <v>105</v>
      </c>
      <c r="Y5" s="154"/>
      <c r="Z5" s="154" t="s">
        <v>106</v>
      </c>
      <c r="AA5" s="154"/>
      <c r="AB5" s="56"/>
      <c r="AC5" s="57"/>
      <c r="AD5" s="52"/>
      <c r="AE5" s="52"/>
      <c r="AF5" s="52"/>
      <c r="AG5" s="164"/>
      <c r="AH5" s="154"/>
      <c r="AI5" s="154"/>
    </row>
    <row r="6" spans="1:39" s="2" customFormat="1" ht="63.75" customHeight="1" thickBot="1" x14ac:dyDescent="0.25">
      <c r="A6" s="148" t="s">
        <v>60</v>
      </c>
      <c r="B6" s="151"/>
      <c r="C6" s="151"/>
      <c r="D6" s="151"/>
      <c r="E6" s="151"/>
      <c r="F6" s="152"/>
      <c r="G6" s="159"/>
      <c r="H6" s="159"/>
      <c r="I6" s="159"/>
      <c r="J6" s="159"/>
      <c r="K6" s="159"/>
      <c r="L6" s="159"/>
      <c r="M6" s="159"/>
      <c r="N6" s="159"/>
      <c r="O6" s="159"/>
      <c r="P6" s="159"/>
      <c r="Q6" s="159"/>
      <c r="R6" s="159"/>
      <c r="S6" s="159"/>
      <c r="T6" s="159"/>
      <c r="U6" s="154"/>
      <c r="V6" s="154"/>
      <c r="W6" s="151"/>
      <c r="X6" s="58" t="s">
        <v>107</v>
      </c>
      <c r="Y6" s="58" t="s">
        <v>108</v>
      </c>
      <c r="Z6" s="58" t="s">
        <v>107</v>
      </c>
      <c r="AA6" s="117" t="s">
        <v>108</v>
      </c>
      <c r="AB6" s="28" t="s">
        <v>93</v>
      </c>
      <c r="AC6" s="29" t="s">
        <v>69</v>
      </c>
      <c r="AD6" s="52" t="s">
        <v>98</v>
      </c>
      <c r="AE6" s="52" t="s">
        <v>99</v>
      </c>
      <c r="AF6" s="52" t="s">
        <v>104</v>
      </c>
      <c r="AG6" s="165"/>
      <c r="AH6" s="154"/>
      <c r="AI6" s="154" t="s">
        <v>86</v>
      </c>
    </row>
    <row r="7" spans="1:39" s="2" customFormat="1" x14ac:dyDescent="0.2">
      <c r="A7" s="11">
        <v>1</v>
      </c>
      <c r="B7" s="55">
        <v>1</v>
      </c>
      <c r="C7" s="55">
        <v>2</v>
      </c>
      <c r="D7" s="55">
        <v>3</v>
      </c>
      <c r="E7" s="55">
        <v>3</v>
      </c>
      <c r="F7" s="55">
        <v>4</v>
      </c>
      <c r="G7" s="55">
        <v>5</v>
      </c>
      <c r="H7" s="55">
        <v>6</v>
      </c>
      <c r="I7" s="55"/>
      <c r="J7" s="55">
        <v>9</v>
      </c>
      <c r="K7" s="55">
        <v>10</v>
      </c>
      <c r="L7" s="55">
        <v>11</v>
      </c>
      <c r="M7" s="55">
        <v>12</v>
      </c>
      <c r="N7" s="55">
        <v>13</v>
      </c>
      <c r="O7" s="55">
        <v>14</v>
      </c>
      <c r="P7" s="55">
        <v>15</v>
      </c>
      <c r="Q7" s="55">
        <v>16</v>
      </c>
      <c r="R7" s="55">
        <v>17</v>
      </c>
      <c r="S7" s="55">
        <v>18</v>
      </c>
      <c r="T7" s="55">
        <v>19</v>
      </c>
      <c r="U7" s="55">
        <v>7</v>
      </c>
      <c r="V7" s="55">
        <v>8</v>
      </c>
      <c r="W7" s="55">
        <v>9</v>
      </c>
      <c r="X7" s="55">
        <v>10</v>
      </c>
      <c r="Y7" s="55">
        <v>11</v>
      </c>
      <c r="Z7" s="55">
        <v>12</v>
      </c>
      <c r="AA7" s="55">
        <v>13</v>
      </c>
      <c r="AB7" s="31">
        <v>15</v>
      </c>
      <c r="AC7" s="31">
        <v>16</v>
      </c>
      <c r="AD7" s="53" t="s">
        <v>100</v>
      </c>
      <c r="AE7" s="51" t="s">
        <v>101</v>
      </c>
      <c r="AF7" s="53" t="s">
        <v>102</v>
      </c>
      <c r="AG7" s="31">
        <v>17</v>
      </c>
      <c r="AH7" s="31">
        <v>18</v>
      </c>
      <c r="AI7" s="39" t="s">
        <v>87</v>
      </c>
    </row>
    <row r="8" spans="1:39" s="2" customFormat="1" ht="15.75" customHeight="1" x14ac:dyDescent="0.2">
      <c r="A8" s="54"/>
      <c r="B8" s="140" t="s">
        <v>134</v>
      </c>
      <c r="C8" s="141"/>
      <c r="D8" s="141"/>
      <c r="E8" s="141"/>
      <c r="F8" s="142"/>
      <c r="G8" s="59">
        <f>G12+G15+G24+G38+G31+G35+G40</f>
        <v>885847242.88235295</v>
      </c>
      <c r="H8" s="59">
        <f>H12+H15+H24+H38+H31+H35+H40</f>
        <v>699825066</v>
      </c>
      <c r="I8" s="60"/>
      <c r="J8" s="60"/>
      <c r="K8" s="60"/>
      <c r="L8" s="60"/>
      <c r="M8" s="60"/>
      <c r="N8" s="60"/>
      <c r="O8" s="60"/>
      <c r="P8" s="60"/>
      <c r="Q8" s="60"/>
      <c r="R8" s="60"/>
      <c r="S8" s="60"/>
      <c r="T8" s="60"/>
      <c r="U8" s="140"/>
      <c r="V8" s="141"/>
      <c r="W8" s="141"/>
      <c r="X8" s="141"/>
      <c r="Y8" s="141"/>
      <c r="Z8" s="141"/>
      <c r="AA8" s="141"/>
      <c r="AB8" s="54"/>
      <c r="AC8" s="54"/>
      <c r="AD8" s="53"/>
      <c r="AE8" s="54"/>
      <c r="AF8" s="53"/>
      <c r="AG8" s="54"/>
      <c r="AH8" s="54"/>
      <c r="AI8" s="54"/>
    </row>
    <row r="9" spans="1:39" s="2" customFormat="1" ht="15.75" customHeight="1" x14ac:dyDescent="0.2">
      <c r="A9" s="94"/>
      <c r="B9" s="95"/>
      <c r="C9" s="96"/>
      <c r="D9" s="96"/>
      <c r="E9" s="96"/>
      <c r="F9" s="97" t="s">
        <v>110</v>
      </c>
      <c r="G9" s="59">
        <f>G14:S14+G16+G17+G18+G20++G21+G19+G25+G26+G33+G32+G36+G13+G37+G22+G30+G27+G28+G29</f>
        <v>805627877.88235295</v>
      </c>
      <c r="H9" s="59">
        <f>H14:T14+H16+H17+H18+H20++H21+H19+H25+H26+H33+H32+H36+H13+H37+H22+H30+H27+H28+H29</f>
        <v>631638607</v>
      </c>
      <c r="I9" s="93"/>
      <c r="J9" s="93"/>
      <c r="K9" s="93"/>
      <c r="L9" s="93"/>
      <c r="M9" s="93"/>
      <c r="N9" s="93"/>
      <c r="O9" s="93"/>
      <c r="P9" s="93"/>
      <c r="Q9" s="93"/>
      <c r="R9" s="93"/>
      <c r="S9" s="93"/>
      <c r="T9" s="93"/>
      <c r="U9" s="95"/>
      <c r="V9" s="96"/>
      <c r="W9" s="96"/>
      <c r="X9" s="96"/>
      <c r="Y9" s="96"/>
      <c r="Z9" s="96"/>
      <c r="AA9" s="118"/>
      <c r="AB9" s="94"/>
      <c r="AC9" s="94"/>
      <c r="AD9" s="53"/>
      <c r="AE9" s="94"/>
      <c r="AF9" s="53"/>
      <c r="AG9" s="94"/>
      <c r="AH9" s="94"/>
      <c r="AI9" s="94"/>
    </row>
    <row r="10" spans="1:39" s="2" customFormat="1" ht="15.75" customHeight="1" x14ac:dyDescent="0.2">
      <c r="A10" s="54"/>
      <c r="B10" s="143" t="s">
        <v>111</v>
      </c>
      <c r="C10" s="144"/>
      <c r="D10" s="144"/>
      <c r="E10" s="144"/>
      <c r="F10" s="145"/>
      <c r="G10" s="59">
        <f>G39+G40</f>
        <v>67156746</v>
      </c>
      <c r="H10" s="59">
        <f>H39+H40</f>
        <v>57083233</v>
      </c>
      <c r="I10" s="60"/>
      <c r="J10" s="60"/>
      <c r="K10" s="60"/>
      <c r="L10" s="60"/>
      <c r="M10" s="60"/>
      <c r="N10" s="60"/>
      <c r="O10" s="60"/>
      <c r="P10" s="60"/>
      <c r="Q10" s="60"/>
      <c r="R10" s="60"/>
      <c r="S10" s="60"/>
      <c r="T10" s="60"/>
      <c r="U10" s="140"/>
      <c r="V10" s="141"/>
      <c r="W10" s="141"/>
      <c r="X10" s="141"/>
      <c r="Y10" s="141"/>
      <c r="Z10" s="141"/>
      <c r="AA10" s="141"/>
      <c r="AB10" s="54"/>
      <c r="AC10" s="54"/>
      <c r="AD10" s="53"/>
      <c r="AE10" s="54"/>
      <c r="AF10" s="53"/>
      <c r="AG10" s="54"/>
      <c r="AH10" s="54"/>
      <c r="AI10" s="54"/>
    </row>
    <row r="11" spans="1:39" s="2" customFormat="1" x14ac:dyDescent="0.2">
      <c r="A11" s="54"/>
      <c r="B11" s="143" t="s">
        <v>133</v>
      </c>
      <c r="C11" s="144"/>
      <c r="D11" s="144"/>
      <c r="E11" s="144"/>
      <c r="F11" s="145"/>
      <c r="G11" s="59">
        <f>G23+G34</f>
        <v>13062619</v>
      </c>
      <c r="H11" s="59">
        <f>H23+H34</f>
        <v>11103226</v>
      </c>
      <c r="I11" s="60"/>
      <c r="J11" s="60"/>
      <c r="K11" s="60"/>
      <c r="L11" s="60"/>
      <c r="M11" s="60"/>
      <c r="N11" s="60"/>
      <c r="O11" s="60"/>
      <c r="P11" s="60"/>
      <c r="Q11" s="60"/>
      <c r="R11" s="60"/>
      <c r="S11" s="60"/>
      <c r="T11" s="60"/>
      <c r="U11" s="140"/>
      <c r="V11" s="141"/>
      <c r="W11" s="141"/>
      <c r="X11" s="141"/>
      <c r="Y11" s="141"/>
      <c r="Z11" s="141"/>
      <c r="AA11" s="141"/>
      <c r="AB11" s="54"/>
      <c r="AC11" s="54"/>
      <c r="AD11" s="53"/>
      <c r="AE11" s="54"/>
      <c r="AF11" s="53"/>
      <c r="AG11" s="54"/>
      <c r="AH11" s="54"/>
      <c r="AI11" s="54"/>
    </row>
    <row r="12" spans="1:39" s="2" customFormat="1" x14ac:dyDescent="0.2">
      <c r="A12" s="62"/>
      <c r="B12" s="139" t="s">
        <v>112</v>
      </c>
      <c r="C12" s="139"/>
      <c r="D12" s="139"/>
      <c r="E12" s="139"/>
      <c r="F12" s="139"/>
      <c r="G12" s="65">
        <f>SUM(G13:G14)</f>
        <v>416156105</v>
      </c>
      <c r="H12" s="65">
        <f>SUM(H13:H14)</f>
        <v>353732688</v>
      </c>
      <c r="I12" s="66"/>
      <c r="J12" s="66"/>
      <c r="K12" s="66"/>
      <c r="L12" s="66"/>
      <c r="M12" s="66"/>
      <c r="N12" s="66"/>
      <c r="O12" s="66"/>
      <c r="P12" s="66"/>
      <c r="Q12" s="66"/>
      <c r="R12" s="66"/>
      <c r="S12" s="66"/>
      <c r="T12" s="66"/>
      <c r="U12" s="139"/>
      <c r="V12" s="139"/>
      <c r="W12" s="139"/>
      <c r="X12" s="139"/>
      <c r="Y12" s="139"/>
      <c r="Z12" s="139"/>
      <c r="AA12" s="139"/>
      <c r="AB12" s="62"/>
      <c r="AC12" s="62"/>
      <c r="AD12" s="53"/>
      <c r="AE12" s="62"/>
      <c r="AF12" s="53"/>
      <c r="AG12" s="62"/>
      <c r="AH12" s="62"/>
      <c r="AI12" s="62"/>
    </row>
    <row r="13" spans="1:39" s="2" customFormat="1" ht="29.25" customHeight="1" x14ac:dyDescent="0.2">
      <c r="A13" s="116"/>
      <c r="B13" s="23" t="s">
        <v>141</v>
      </c>
      <c r="C13" s="25" t="s">
        <v>142</v>
      </c>
      <c r="D13" s="83" t="s">
        <v>3</v>
      </c>
      <c r="E13" s="84" t="s">
        <v>7</v>
      </c>
      <c r="F13" s="83" t="s">
        <v>0</v>
      </c>
      <c r="G13" s="80">
        <f t="shared" ref="G13" si="0">H13+N13</f>
        <v>407810999</v>
      </c>
      <c r="H13" s="80">
        <f t="shared" ref="H13" si="1">J13+K13+L13</f>
        <v>346639348</v>
      </c>
      <c r="I13" s="80"/>
      <c r="J13" s="82">
        <v>346639348</v>
      </c>
      <c r="K13" s="82">
        <v>0</v>
      </c>
      <c r="L13" s="82">
        <v>0</v>
      </c>
      <c r="M13" s="81">
        <f t="shared" ref="M13" si="2">H13/G13</f>
        <v>0.84999999718006625</v>
      </c>
      <c r="N13" s="80">
        <f t="shared" ref="N13" si="3">O13+Q13+S13</f>
        <v>61171651</v>
      </c>
      <c r="O13" s="82">
        <v>0</v>
      </c>
      <c r="P13" s="81">
        <f t="shared" ref="P13" si="4">O13/G13</f>
        <v>0</v>
      </c>
      <c r="Q13" s="82">
        <v>0</v>
      </c>
      <c r="R13" s="81">
        <f t="shared" ref="R13" si="5">Q13/G13</f>
        <v>0</v>
      </c>
      <c r="S13" s="82">
        <v>61171651</v>
      </c>
      <c r="T13" s="81">
        <f t="shared" ref="T13" si="6">S13/G13</f>
        <v>0.15000000281993375</v>
      </c>
      <c r="U13" s="103" t="s">
        <v>143</v>
      </c>
      <c r="V13" s="89" t="s">
        <v>92</v>
      </c>
      <c r="W13" s="40">
        <v>42698</v>
      </c>
      <c r="X13" s="103" t="s">
        <v>144</v>
      </c>
      <c r="Y13" s="89" t="s">
        <v>145</v>
      </c>
      <c r="Z13" s="128" t="s">
        <v>176</v>
      </c>
      <c r="AA13" s="89" t="s">
        <v>160</v>
      </c>
      <c r="AB13" s="120">
        <v>2</v>
      </c>
      <c r="AC13" s="122" t="s">
        <v>46</v>
      </c>
      <c r="AD13" s="121"/>
      <c r="AE13" s="121"/>
      <c r="AF13" s="121"/>
      <c r="AG13" s="120">
        <v>4</v>
      </c>
      <c r="AH13" s="121" t="s">
        <v>66</v>
      </c>
      <c r="AI13" s="123"/>
      <c r="AM13" s="119"/>
    </row>
    <row r="14" spans="1:39" s="13" customFormat="1" ht="31.5" customHeight="1" x14ac:dyDescent="0.2">
      <c r="A14" s="30"/>
      <c r="B14" s="23" t="s">
        <v>27</v>
      </c>
      <c r="C14" s="25" t="s">
        <v>28</v>
      </c>
      <c r="D14" s="19" t="s">
        <v>3</v>
      </c>
      <c r="E14" s="20" t="s">
        <v>7</v>
      </c>
      <c r="F14" s="19" t="s">
        <v>0</v>
      </c>
      <c r="G14" s="16">
        <f t="shared" ref="G14" si="7">H14+N14</f>
        <v>8345106</v>
      </c>
      <c r="H14" s="16">
        <f t="shared" ref="H14" si="8">J14+K14+L14</f>
        <v>7093340</v>
      </c>
      <c r="I14" s="16"/>
      <c r="J14" s="18">
        <v>7093340</v>
      </c>
      <c r="K14" s="18">
        <v>0</v>
      </c>
      <c r="L14" s="18">
        <v>0</v>
      </c>
      <c r="M14" s="17">
        <f t="shared" ref="M14" si="9">H14/G14</f>
        <v>0.84999998801692878</v>
      </c>
      <c r="N14" s="16">
        <f t="shared" ref="N14" si="10">O14+Q14+S14</f>
        <v>1251766</v>
      </c>
      <c r="O14" s="18">
        <v>0</v>
      </c>
      <c r="P14" s="17">
        <f t="shared" ref="P14" si="11">O14/G14</f>
        <v>0</v>
      </c>
      <c r="Q14" s="18">
        <v>1251766</v>
      </c>
      <c r="R14" s="17">
        <f t="shared" ref="R14" si="12">Q14/G14</f>
        <v>0.15000001198307128</v>
      </c>
      <c r="S14" s="18">
        <v>0</v>
      </c>
      <c r="T14" s="17">
        <f t="shared" ref="T14" si="13">S14/G14</f>
        <v>0</v>
      </c>
      <c r="U14" s="24" t="s">
        <v>63</v>
      </c>
      <c r="V14" s="37" t="s">
        <v>95</v>
      </c>
      <c r="W14" s="40">
        <v>42745</v>
      </c>
      <c r="X14" s="121" t="s">
        <v>128</v>
      </c>
      <c r="Y14" s="37" t="s">
        <v>125</v>
      </c>
      <c r="Z14" s="128" t="s">
        <v>165</v>
      </c>
      <c r="AA14" s="122" t="s">
        <v>46</v>
      </c>
      <c r="AB14" s="92">
        <v>2</v>
      </c>
      <c r="AC14" s="87" t="s">
        <v>46</v>
      </c>
      <c r="AD14" s="24"/>
      <c r="AE14" s="24"/>
      <c r="AF14" s="24"/>
      <c r="AG14" s="109">
        <v>4</v>
      </c>
      <c r="AH14" s="24"/>
      <c r="AI14" s="38"/>
    </row>
    <row r="15" spans="1:39" s="13" customFormat="1" x14ac:dyDescent="0.2">
      <c r="A15" s="30"/>
      <c r="B15" s="139" t="s">
        <v>113</v>
      </c>
      <c r="C15" s="139"/>
      <c r="D15" s="139"/>
      <c r="E15" s="139"/>
      <c r="F15" s="139"/>
      <c r="G15" s="67">
        <f>SUM(G16:G23)</f>
        <v>144654017</v>
      </c>
      <c r="H15" s="67">
        <f>SUM(H16:H23)</f>
        <v>122904915</v>
      </c>
      <c r="I15" s="68"/>
      <c r="J15" s="68"/>
      <c r="K15" s="68"/>
      <c r="L15" s="68"/>
      <c r="M15" s="68"/>
      <c r="N15" s="68"/>
      <c r="O15" s="68"/>
      <c r="P15" s="68"/>
      <c r="Q15" s="68"/>
      <c r="R15" s="68"/>
      <c r="S15" s="68"/>
      <c r="T15" s="68"/>
      <c r="U15" s="138"/>
      <c r="V15" s="138"/>
      <c r="W15" s="138"/>
      <c r="X15" s="138"/>
      <c r="Y15" s="138"/>
      <c r="Z15" s="138"/>
      <c r="AA15" s="138"/>
      <c r="AB15" s="112"/>
      <c r="AC15" s="113"/>
      <c r="AD15" s="113"/>
      <c r="AE15" s="113"/>
      <c r="AF15" s="113"/>
      <c r="AG15" s="112"/>
      <c r="AH15" s="113"/>
      <c r="AI15" s="38"/>
    </row>
    <row r="16" spans="1:39" s="13" customFormat="1" ht="44.25" customHeight="1" x14ac:dyDescent="0.2">
      <c r="A16" s="30"/>
      <c r="B16" s="9" t="s">
        <v>32</v>
      </c>
      <c r="C16" s="25" t="s">
        <v>36</v>
      </c>
      <c r="D16" s="23" t="s">
        <v>3</v>
      </c>
      <c r="E16" s="7" t="s">
        <v>8</v>
      </c>
      <c r="F16" s="23" t="s">
        <v>1</v>
      </c>
      <c r="G16" s="16">
        <f t="shared" ref="G16" si="14">H16+N16</f>
        <v>32552786</v>
      </c>
      <c r="H16" s="16">
        <f t="shared" ref="H16" si="15">J16+K16+L16</f>
        <v>27669868</v>
      </c>
      <c r="I16" s="16"/>
      <c r="J16" s="16">
        <v>0</v>
      </c>
      <c r="K16" s="16">
        <v>27669868</v>
      </c>
      <c r="L16" s="16">
        <v>0</v>
      </c>
      <c r="M16" s="17">
        <f>H16/G16</f>
        <v>0.84999999692806627</v>
      </c>
      <c r="N16" s="16">
        <f t="shared" ref="N16" si="16">O16+Q16+S16</f>
        <v>4882918</v>
      </c>
      <c r="O16" s="16">
        <v>4882918</v>
      </c>
      <c r="P16" s="17">
        <f t="shared" ref="P16:P22" si="17">O16/G16</f>
        <v>0.1500000030719337</v>
      </c>
      <c r="Q16" s="16">
        <v>0</v>
      </c>
      <c r="R16" s="17">
        <f t="shared" ref="R16:R22" si="18">Q16/G16</f>
        <v>0</v>
      </c>
      <c r="S16" s="16">
        <v>0</v>
      </c>
      <c r="T16" s="17">
        <f t="shared" ref="T16:T22" si="19">S16/G16</f>
        <v>0</v>
      </c>
      <c r="U16" s="24" t="s">
        <v>61</v>
      </c>
      <c r="V16" s="37" t="s">
        <v>91</v>
      </c>
      <c r="W16" s="46"/>
      <c r="X16" s="128" t="s">
        <v>165</v>
      </c>
      <c r="Y16" s="122" t="s">
        <v>46</v>
      </c>
      <c r="Z16" s="128" t="s">
        <v>161</v>
      </c>
      <c r="AA16" s="122" t="s">
        <v>46</v>
      </c>
      <c r="AB16" s="76">
        <v>2</v>
      </c>
      <c r="AC16" s="107" t="s">
        <v>46</v>
      </c>
      <c r="AD16" s="85"/>
      <c r="AE16" s="85"/>
      <c r="AF16" s="85"/>
      <c r="AG16" s="76">
        <v>4</v>
      </c>
      <c r="AH16" s="86" t="s">
        <v>135</v>
      </c>
      <c r="AI16" s="38"/>
    </row>
    <row r="17" spans="1:36" s="13" customFormat="1" ht="36.75" customHeight="1" x14ac:dyDescent="0.2">
      <c r="A17" s="30"/>
      <c r="B17" s="23" t="s">
        <v>38</v>
      </c>
      <c r="C17" s="25" t="s">
        <v>45</v>
      </c>
      <c r="D17" s="19" t="s">
        <v>3</v>
      </c>
      <c r="E17" s="20" t="s">
        <v>8</v>
      </c>
      <c r="F17" s="19" t="s">
        <v>2</v>
      </c>
      <c r="G17" s="18">
        <f t="shared" ref="G17:G21" si="20">H17+N17</f>
        <v>4874359</v>
      </c>
      <c r="H17" s="16">
        <f>J17+K17+L17</f>
        <v>4092205</v>
      </c>
      <c r="I17" s="16"/>
      <c r="J17" s="18">
        <v>0</v>
      </c>
      <c r="K17" s="18">
        <v>0</v>
      </c>
      <c r="L17" s="18">
        <v>4092205</v>
      </c>
      <c r="M17" s="17">
        <f>H17/G17</f>
        <v>0.83953705502610698</v>
      </c>
      <c r="N17" s="16">
        <f t="shared" ref="N17:N23" si="21">O17+Q17+S17</f>
        <v>782154</v>
      </c>
      <c r="O17" s="16">
        <v>782154</v>
      </c>
      <c r="P17" s="17">
        <f t="shared" si="17"/>
        <v>0.16046294497389299</v>
      </c>
      <c r="Q17" s="18">
        <v>0</v>
      </c>
      <c r="R17" s="17">
        <f t="shared" si="18"/>
        <v>0</v>
      </c>
      <c r="S17" s="18">
        <v>0</v>
      </c>
      <c r="T17" s="17">
        <f t="shared" si="19"/>
        <v>0</v>
      </c>
      <c r="U17" s="106" t="s">
        <v>84</v>
      </c>
      <c r="V17" s="122" t="s">
        <v>46</v>
      </c>
      <c r="W17" s="41"/>
      <c r="X17" s="106" t="s">
        <v>84</v>
      </c>
      <c r="Y17" s="122" t="s">
        <v>46</v>
      </c>
      <c r="Z17" s="106" t="s">
        <v>189</v>
      </c>
      <c r="AA17" s="107" t="s">
        <v>46</v>
      </c>
      <c r="AB17" s="76">
        <v>2</v>
      </c>
      <c r="AC17" s="107" t="s">
        <v>46</v>
      </c>
      <c r="AD17" s="85"/>
      <c r="AE17" s="85"/>
      <c r="AF17" s="85"/>
      <c r="AG17" s="76">
        <v>4</v>
      </c>
      <c r="AH17" s="86" t="s">
        <v>66</v>
      </c>
      <c r="AI17" s="38"/>
    </row>
    <row r="18" spans="1:36" s="13" customFormat="1" ht="34.5" customHeight="1" x14ac:dyDescent="0.2">
      <c r="A18" s="30"/>
      <c r="B18" s="9" t="s">
        <v>30</v>
      </c>
      <c r="C18" s="25" t="s">
        <v>31</v>
      </c>
      <c r="D18" s="23" t="s">
        <v>29</v>
      </c>
      <c r="E18" s="7" t="s">
        <v>8</v>
      </c>
      <c r="F18" s="23" t="s">
        <v>1</v>
      </c>
      <c r="G18" s="16">
        <f t="shared" si="20"/>
        <v>34000000</v>
      </c>
      <c r="H18" s="16">
        <f>J18+K18+L18</f>
        <v>28900000</v>
      </c>
      <c r="I18" s="16"/>
      <c r="J18" s="16">
        <v>0</v>
      </c>
      <c r="K18" s="16">
        <v>28900000</v>
      </c>
      <c r="L18" s="16">
        <v>0</v>
      </c>
      <c r="M18" s="17">
        <f t="shared" ref="M18:M20" si="22">H18/G18</f>
        <v>0.85</v>
      </c>
      <c r="N18" s="16">
        <f t="shared" si="21"/>
        <v>5100000</v>
      </c>
      <c r="O18" s="16">
        <v>1972000</v>
      </c>
      <c r="P18" s="17">
        <f t="shared" si="17"/>
        <v>5.8000000000000003E-2</v>
      </c>
      <c r="Q18" s="16">
        <v>0</v>
      </c>
      <c r="R18" s="17">
        <f t="shared" si="18"/>
        <v>0</v>
      </c>
      <c r="S18" s="16">
        <v>3128000</v>
      </c>
      <c r="T18" s="17">
        <f t="shared" si="19"/>
        <v>9.1999999999999998E-2</v>
      </c>
      <c r="U18" s="128" t="s">
        <v>188</v>
      </c>
      <c r="V18" s="122" t="s">
        <v>46</v>
      </c>
      <c r="W18" s="24"/>
      <c r="X18" s="128" t="s">
        <v>84</v>
      </c>
      <c r="Y18" s="26" t="s">
        <v>46</v>
      </c>
      <c r="Z18" s="128" t="s">
        <v>183</v>
      </c>
      <c r="AA18" s="107" t="s">
        <v>46</v>
      </c>
      <c r="AB18" s="76">
        <v>2</v>
      </c>
      <c r="AC18" s="107" t="s">
        <v>46</v>
      </c>
      <c r="AD18" s="24"/>
      <c r="AE18" s="24"/>
      <c r="AF18" s="24"/>
      <c r="AG18" s="76">
        <v>4</v>
      </c>
      <c r="AH18" s="24"/>
      <c r="AI18" s="38"/>
    </row>
    <row r="19" spans="1:36" s="79" customFormat="1" ht="34.5" customHeight="1" x14ac:dyDescent="0.2">
      <c r="A19" s="88"/>
      <c r="B19" s="44" t="s">
        <v>16</v>
      </c>
      <c r="C19" s="45" t="s">
        <v>17</v>
      </c>
      <c r="D19" s="19" t="s">
        <v>29</v>
      </c>
      <c r="E19" s="20" t="s">
        <v>8</v>
      </c>
      <c r="F19" s="19" t="s">
        <v>2</v>
      </c>
      <c r="G19" s="16">
        <f>H19+N19</f>
        <v>20000000</v>
      </c>
      <c r="H19" s="16">
        <f>J19+K19+L19</f>
        <v>17000000</v>
      </c>
      <c r="I19" s="16"/>
      <c r="J19" s="18">
        <v>0</v>
      </c>
      <c r="K19" s="18">
        <v>0</v>
      </c>
      <c r="L19" s="16">
        <v>17000000</v>
      </c>
      <c r="M19" s="17">
        <f>H19/G19</f>
        <v>0.85</v>
      </c>
      <c r="N19" s="16">
        <f>O19+Q19+S19</f>
        <v>3000000</v>
      </c>
      <c r="O19" s="16">
        <v>3000000</v>
      </c>
      <c r="P19" s="17">
        <f>O19/G19</f>
        <v>0.15</v>
      </c>
      <c r="Q19" s="18">
        <v>0</v>
      </c>
      <c r="R19" s="17">
        <f>Q19/G19</f>
        <v>0</v>
      </c>
      <c r="S19" s="18">
        <v>0</v>
      </c>
      <c r="T19" s="17">
        <f>S19/G19</f>
        <v>0</v>
      </c>
      <c r="U19" s="128" t="s">
        <v>161</v>
      </c>
      <c r="V19" s="27" t="s">
        <v>46</v>
      </c>
      <c r="W19" s="15"/>
      <c r="X19" s="128" t="s">
        <v>161</v>
      </c>
      <c r="Y19" s="27" t="s">
        <v>46</v>
      </c>
      <c r="Z19" s="128" t="s">
        <v>162</v>
      </c>
      <c r="AA19" s="107" t="s">
        <v>46</v>
      </c>
      <c r="AB19" s="76">
        <v>2</v>
      </c>
      <c r="AC19" s="107" t="s">
        <v>46</v>
      </c>
      <c r="AD19" s="24"/>
      <c r="AE19" s="24"/>
      <c r="AF19" s="24"/>
      <c r="AG19" s="76">
        <v>4</v>
      </c>
      <c r="AH19" s="24"/>
      <c r="AI19" s="38"/>
      <c r="AJ19" s="13"/>
    </row>
    <row r="20" spans="1:36" s="13" customFormat="1" ht="47.25" customHeight="1" x14ac:dyDescent="0.2">
      <c r="A20" s="30"/>
      <c r="B20" s="9" t="s">
        <v>11</v>
      </c>
      <c r="C20" s="43" t="s">
        <v>169</v>
      </c>
      <c r="D20" s="19" t="s">
        <v>29</v>
      </c>
      <c r="E20" s="20" t="s">
        <v>8</v>
      </c>
      <c r="F20" s="19" t="s">
        <v>2</v>
      </c>
      <c r="G20" s="16">
        <f t="shared" si="20"/>
        <v>10815000</v>
      </c>
      <c r="H20" s="80">
        <f t="shared" ref="H20:H21" si="23">J20+K20+L20</f>
        <v>9192750</v>
      </c>
      <c r="I20" s="16"/>
      <c r="J20" s="18">
        <v>0</v>
      </c>
      <c r="K20" s="18">
        <v>0</v>
      </c>
      <c r="L20" s="16">
        <v>9192750</v>
      </c>
      <c r="M20" s="17">
        <f t="shared" si="22"/>
        <v>0.85</v>
      </c>
      <c r="N20" s="16">
        <f t="shared" si="21"/>
        <v>1622250</v>
      </c>
      <c r="O20" s="16">
        <v>1622250</v>
      </c>
      <c r="P20" s="17">
        <f t="shared" si="17"/>
        <v>0.15</v>
      </c>
      <c r="Q20" s="18">
        <v>0</v>
      </c>
      <c r="R20" s="17">
        <f t="shared" si="18"/>
        <v>0</v>
      </c>
      <c r="S20" s="18">
        <v>0</v>
      </c>
      <c r="T20" s="17">
        <f t="shared" si="19"/>
        <v>0</v>
      </c>
      <c r="U20" s="128" t="s">
        <v>179</v>
      </c>
      <c r="V20" s="27" t="s">
        <v>46</v>
      </c>
      <c r="W20" s="15"/>
      <c r="X20" s="128" t="s">
        <v>163</v>
      </c>
      <c r="Y20" s="27" t="s">
        <v>46</v>
      </c>
      <c r="Z20" s="128" t="s">
        <v>181</v>
      </c>
      <c r="AA20" s="107" t="s">
        <v>46</v>
      </c>
      <c r="AB20" s="76">
        <v>2</v>
      </c>
      <c r="AC20" s="107" t="s">
        <v>46</v>
      </c>
      <c r="AD20" s="24"/>
      <c r="AE20" s="24"/>
      <c r="AF20" s="24"/>
      <c r="AG20" s="76">
        <v>4</v>
      </c>
      <c r="AH20" s="24"/>
      <c r="AI20" s="38"/>
    </row>
    <row r="21" spans="1:36" s="13" customFormat="1" ht="45" customHeight="1" x14ac:dyDescent="0.2">
      <c r="A21" s="30"/>
      <c r="B21" s="9" t="s">
        <v>14</v>
      </c>
      <c r="C21" s="43" t="s">
        <v>170</v>
      </c>
      <c r="D21" s="19" t="s">
        <v>29</v>
      </c>
      <c r="E21" s="20" t="s">
        <v>8</v>
      </c>
      <c r="F21" s="19" t="s">
        <v>2</v>
      </c>
      <c r="G21" s="82">
        <f t="shared" si="20"/>
        <v>34340685</v>
      </c>
      <c r="H21" s="80">
        <f t="shared" si="23"/>
        <v>29189583</v>
      </c>
      <c r="I21" s="16"/>
      <c r="J21" s="18">
        <v>0</v>
      </c>
      <c r="K21" s="18">
        <v>0</v>
      </c>
      <c r="L21" s="18">
        <v>29189583</v>
      </c>
      <c r="M21" s="17">
        <f t="shared" ref="M21:M22" si="24">H21/G21</f>
        <v>0.85000002183998369</v>
      </c>
      <c r="N21" s="16">
        <f t="shared" si="21"/>
        <v>5151102</v>
      </c>
      <c r="O21" s="18">
        <v>5151102</v>
      </c>
      <c r="P21" s="17">
        <f t="shared" si="17"/>
        <v>0.14999997816001631</v>
      </c>
      <c r="Q21" s="18">
        <v>0</v>
      </c>
      <c r="R21" s="17">
        <f t="shared" si="18"/>
        <v>0</v>
      </c>
      <c r="S21" s="18">
        <v>0</v>
      </c>
      <c r="T21" s="17">
        <f t="shared" si="19"/>
        <v>0</v>
      </c>
      <c r="U21" s="128" t="s">
        <v>177</v>
      </c>
      <c r="V21" s="27" t="s">
        <v>46</v>
      </c>
      <c r="W21" s="41"/>
      <c r="X21" s="128" t="s">
        <v>180</v>
      </c>
      <c r="Y21" s="27" t="s">
        <v>46</v>
      </c>
      <c r="Z21" s="128" t="s">
        <v>182</v>
      </c>
      <c r="AA21" s="107" t="s">
        <v>46</v>
      </c>
      <c r="AB21" s="76">
        <v>2</v>
      </c>
      <c r="AC21" s="107" t="s">
        <v>46</v>
      </c>
      <c r="AD21" s="24"/>
      <c r="AE21" s="24"/>
      <c r="AF21" s="24"/>
      <c r="AG21" s="76">
        <v>4</v>
      </c>
      <c r="AH21" s="24"/>
      <c r="AI21" s="38"/>
    </row>
    <row r="22" spans="1:36" s="13" customFormat="1" ht="36.75" customHeight="1" x14ac:dyDescent="0.2">
      <c r="A22" s="30"/>
      <c r="B22" s="23" t="s">
        <v>39</v>
      </c>
      <c r="C22" s="25" t="s">
        <v>171</v>
      </c>
      <c r="D22" s="19" t="s">
        <v>29</v>
      </c>
      <c r="E22" s="20" t="s">
        <v>8</v>
      </c>
      <c r="F22" s="19" t="s">
        <v>2</v>
      </c>
      <c r="G22" s="16">
        <f t="shared" ref="G22" si="25">H22+N22</f>
        <v>4221187</v>
      </c>
      <c r="H22" s="80">
        <f>J22+K22+L22</f>
        <v>3588009</v>
      </c>
      <c r="I22" s="16"/>
      <c r="J22" s="18">
        <v>0</v>
      </c>
      <c r="K22" s="18">
        <v>0</v>
      </c>
      <c r="L22" s="18">
        <v>3588009</v>
      </c>
      <c r="M22" s="17">
        <f t="shared" si="24"/>
        <v>0.85000001184500951</v>
      </c>
      <c r="N22" s="16">
        <f t="shared" si="21"/>
        <v>633178</v>
      </c>
      <c r="O22" s="18">
        <v>0</v>
      </c>
      <c r="P22" s="17">
        <f t="shared" si="17"/>
        <v>0</v>
      </c>
      <c r="Q22" s="18">
        <v>0</v>
      </c>
      <c r="R22" s="17">
        <f t="shared" si="18"/>
        <v>0</v>
      </c>
      <c r="S22" s="18">
        <v>633178</v>
      </c>
      <c r="T22" s="17">
        <f t="shared" si="19"/>
        <v>0.14999998815499052</v>
      </c>
      <c r="U22" s="128" t="s">
        <v>178</v>
      </c>
      <c r="V22" s="27" t="s">
        <v>46</v>
      </c>
      <c r="W22" s="15"/>
      <c r="X22" s="128" t="s">
        <v>178</v>
      </c>
      <c r="Y22" s="27" t="s">
        <v>46</v>
      </c>
      <c r="Z22" s="128" t="s">
        <v>182</v>
      </c>
      <c r="AA22" s="110" t="s">
        <v>46</v>
      </c>
      <c r="AB22" s="92" t="s">
        <v>24</v>
      </c>
      <c r="AC22" s="107" t="s">
        <v>46</v>
      </c>
      <c r="AD22" s="86"/>
      <c r="AE22" s="86"/>
      <c r="AF22" s="86"/>
      <c r="AG22" s="86" t="s">
        <v>23</v>
      </c>
      <c r="AH22" s="86" t="s">
        <v>23</v>
      </c>
      <c r="AI22" s="38"/>
    </row>
    <row r="23" spans="1:36" s="79" customFormat="1" ht="36.75" customHeight="1" x14ac:dyDescent="0.2">
      <c r="A23" s="88"/>
      <c r="B23" s="9" t="s">
        <v>120</v>
      </c>
      <c r="C23" s="25" t="s">
        <v>121</v>
      </c>
      <c r="D23" s="23" t="s">
        <v>3</v>
      </c>
      <c r="E23" s="7" t="s">
        <v>8</v>
      </c>
      <c r="F23" s="23" t="s">
        <v>2</v>
      </c>
      <c r="G23" s="80">
        <f>H23+N23</f>
        <v>3850000</v>
      </c>
      <c r="H23" s="80">
        <f>J23+K23+L23</f>
        <v>3272500</v>
      </c>
      <c r="I23" s="80"/>
      <c r="J23" s="80">
        <v>0</v>
      </c>
      <c r="K23" s="80">
        <v>0</v>
      </c>
      <c r="L23" s="80">
        <v>3272500</v>
      </c>
      <c r="M23" s="81">
        <f>H23/G23</f>
        <v>0.85</v>
      </c>
      <c r="N23" s="80">
        <f t="shared" si="21"/>
        <v>577500</v>
      </c>
      <c r="O23" s="80">
        <v>577500</v>
      </c>
      <c r="P23" s="81">
        <f>O23/G23</f>
        <v>0.15</v>
      </c>
      <c r="Q23" s="80">
        <v>0</v>
      </c>
      <c r="R23" s="81">
        <f>Q23/G23</f>
        <v>0</v>
      </c>
      <c r="S23" s="80">
        <v>0</v>
      </c>
      <c r="T23" s="81">
        <f>S23/G23</f>
        <v>0</v>
      </c>
      <c r="U23" s="131">
        <v>2019</v>
      </c>
      <c r="V23" s="110" t="s">
        <v>46</v>
      </c>
      <c r="W23" s="46"/>
      <c r="X23" s="131">
        <v>2019</v>
      </c>
      <c r="Y23" s="110" t="s">
        <v>46</v>
      </c>
      <c r="Z23" s="131">
        <v>2019</v>
      </c>
      <c r="AA23" s="110" t="s">
        <v>46</v>
      </c>
      <c r="AB23" s="76">
        <v>2</v>
      </c>
      <c r="AC23" s="122" t="s">
        <v>46</v>
      </c>
      <c r="AD23" s="106"/>
      <c r="AE23" s="106"/>
      <c r="AF23" s="106"/>
      <c r="AG23" s="76">
        <v>4</v>
      </c>
      <c r="AH23" s="121"/>
      <c r="AI23" s="123"/>
    </row>
    <row r="24" spans="1:36" s="13" customFormat="1" x14ac:dyDescent="0.2">
      <c r="A24" s="30"/>
      <c r="B24" s="139" t="s">
        <v>114</v>
      </c>
      <c r="C24" s="139"/>
      <c r="D24" s="139"/>
      <c r="E24" s="139"/>
      <c r="F24" s="139"/>
      <c r="G24" s="69">
        <f>SUM(G25:G30)</f>
        <v>178340063.05882353</v>
      </c>
      <c r="H24" s="69">
        <f>SUM(H25:H30)</f>
        <v>111764054</v>
      </c>
      <c r="I24" s="70"/>
      <c r="J24" s="71"/>
      <c r="K24" s="71"/>
      <c r="L24" s="71"/>
      <c r="M24" s="72"/>
      <c r="N24" s="70"/>
      <c r="O24" s="71"/>
      <c r="P24" s="72"/>
      <c r="Q24" s="71"/>
      <c r="R24" s="72"/>
      <c r="S24" s="71"/>
      <c r="T24" s="72"/>
      <c r="U24" s="169"/>
      <c r="V24" s="169"/>
      <c r="W24" s="169"/>
      <c r="X24" s="169"/>
      <c r="Y24" s="169"/>
      <c r="Z24" s="169"/>
      <c r="AA24" s="169"/>
      <c r="AB24" s="112"/>
      <c r="AC24" s="113"/>
      <c r="AD24" s="113"/>
      <c r="AE24" s="113"/>
      <c r="AF24" s="113"/>
      <c r="AG24" s="112"/>
      <c r="AH24" s="113"/>
      <c r="AI24" s="38"/>
    </row>
    <row r="25" spans="1:36" s="13" customFormat="1" ht="45.75" customHeight="1" x14ac:dyDescent="0.2">
      <c r="A25" s="30"/>
      <c r="B25" s="9" t="s">
        <v>12</v>
      </c>
      <c r="C25" s="43" t="s">
        <v>147</v>
      </c>
      <c r="D25" s="19" t="s">
        <v>29</v>
      </c>
      <c r="E25" s="63" t="s">
        <v>4</v>
      </c>
      <c r="F25" s="19" t="s">
        <v>0</v>
      </c>
      <c r="G25" s="16">
        <f t="shared" ref="G25" si="26">H25+N25</f>
        <v>87500000</v>
      </c>
      <c r="H25" s="16">
        <f t="shared" ref="H25" si="27">J25+K25+L25</f>
        <v>35000000</v>
      </c>
      <c r="I25" s="16"/>
      <c r="J25" s="18">
        <v>35000000</v>
      </c>
      <c r="K25" s="18">
        <v>0</v>
      </c>
      <c r="L25" s="18">
        <v>0</v>
      </c>
      <c r="M25" s="17">
        <f t="shared" ref="M25:M28" si="28">H25/G25</f>
        <v>0.4</v>
      </c>
      <c r="N25" s="16">
        <f t="shared" ref="N25" si="29">O25+Q25+S25</f>
        <v>52500000</v>
      </c>
      <c r="O25" s="18">
        <v>0</v>
      </c>
      <c r="P25" s="17">
        <f t="shared" ref="P25:P28" si="30">O25/G25</f>
        <v>0</v>
      </c>
      <c r="Q25" s="18">
        <v>0</v>
      </c>
      <c r="R25" s="17">
        <f t="shared" ref="R25:R28" si="31">Q25/G25</f>
        <v>0</v>
      </c>
      <c r="S25" s="18">
        <v>52500000</v>
      </c>
      <c r="T25" s="17">
        <f t="shared" ref="T25:T28" si="32">S25/G25</f>
        <v>0.6</v>
      </c>
      <c r="U25" s="24" t="s">
        <v>62</v>
      </c>
      <c r="V25" s="37" t="s">
        <v>92</v>
      </c>
      <c r="W25" s="40">
        <v>42689</v>
      </c>
      <c r="X25" s="24" t="s">
        <v>68</v>
      </c>
      <c r="Y25" s="37" t="s">
        <v>94</v>
      </c>
      <c r="Z25" s="128" t="s">
        <v>165</v>
      </c>
      <c r="AA25" s="122" t="s">
        <v>46</v>
      </c>
      <c r="AB25" s="14">
        <v>2</v>
      </c>
      <c r="AC25" s="26" t="s">
        <v>46</v>
      </c>
      <c r="AD25" s="24"/>
      <c r="AE25" s="24"/>
      <c r="AF25" s="24"/>
      <c r="AG25" s="14" t="s">
        <v>77</v>
      </c>
      <c r="AH25" s="24" t="s">
        <v>122</v>
      </c>
      <c r="AI25" s="38"/>
    </row>
    <row r="26" spans="1:36" s="79" customFormat="1" ht="45.75" customHeight="1" x14ac:dyDescent="0.2">
      <c r="A26" s="88"/>
      <c r="B26" s="9" t="s">
        <v>172</v>
      </c>
      <c r="C26" s="25" t="s">
        <v>83</v>
      </c>
      <c r="D26" s="23" t="s">
        <v>29</v>
      </c>
      <c r="E26" s="64" t="s">
        <v>4</v>
      </c>
      <c r="F26" s="23" t="s">
        <v>1</v>
      </c>
      <c r="G26" s="16">
        <f>H26+N26</f>
        <v>14135167.05882353</v>
      </c>
      <c r="H26" s="16">
        <f>J26+K26+L26</f>
        <v>12014892</v>
      </c>
      <c r="I26" s="16"/>
      <c r="J26" s="16">
        <v>0</v>
      </c>
      <c r="K26" s="49">
        <v>12014892</v>
      </c>
      <c r="L26" s="16">
        <v>0</v>
      </c>
      <c r="M26" s="17">
        <f>H26/G26</f>
        <v>0.85</v>
      </c>
      <c r="N26" s="16">
        <f>O26+Q26+S26</f>
        <v>2120275.0588235292</v>
      </c>
      <c r="O26" s="16">
        <v>0</v>
      </c>
      <c r="P26" s="17">
        <f>O26/G26</f>
        <v>0</v>
      </c>
      <c r="Q26" s="16">
        <v>0</v>
      </c>
      <c r="R26" s="17">
        <f>Q26/G26</f>
        <v>0</v>
      </c>
      <c r="S26" s="49">
        <v>2120275.0588235292</v>
      </c>
      <c r="T26" s="17">
        <f>S26/G26</f>
        <v>0.14999999999999997</v>
      </c>
      <c r="U26" s="106" t="s">
        <v>165</v>
      </c>
      <c r="V26" s="122" t="s">
        <v>46</v>
      </c>
      <c r="W26" s="24"/>
      <c r="X26" s="128" t="s">
        <v>84</v>
      </c>
      <c r="Y26" s="122" t="s">
        <v>46</v>
      </c>
      <c r="Z26" s="128" t="s">
        <v>183</v>
      </c>
      <c r="AA26" s="107" t="s">
        <v>46</v>
      </c>
      <c r="AB26" s="86" t="s">
        <v>84</v>
      </c>
      <c r="AC26" s="87" t="s">
        <v>46</v>
      </c>
      <c r="AD26" s="24"/>
      <c r="AE26" s="24"/>
      <c r="AF26" s="24"/>
      <c r="AG26" s="92">
        <v>4</v>
      </c>
      <c r="AH26" s="86" t="s">
        <v>84</v>
      </c>
      <c r="AI26" s="38"/>
      <c r="AJ26" s="13"/>
    </row>
    <row r="27" spans="1:36" s="79" customFormat="1" ht="40.5" customHeight="1" x14ac:dyDescent="0.2">
      <c r="A27" s="88"/>
      <c r="B27" s="9" t="s">
        <v>167</v>
      </c>
      <c r="C27" s="43" t="s">
        <v>168</v>
      </c>
      <c r="D27" s="83"/>
      <c r="E27" s="63" t="s">
        <v>4</v>
      </c>
      <c r="F27" s="83" t="s">
        <v>1</v>
      </c>
      <c r="G27" s="80">
        <f>H27+N27</f>
        <v>10007862</v>
      </c>
      <c r="H27" s="80">
        <f>J27+K27+L27+1</f>
        <v>8506683</v>
      </c>
      <c r="I27" s="80"/>
      <c r="J27" s="82">
        <v>0</v>
      </c>
      <c r="K27" s="82">
        <v>8506682</v>
      </c>
      <c r="L27" s="82">
        <v>0</v>
      </c>
      <c r="M27" s="81">
        <f t="shared" si="28"/>
        <v>0.85000002997643254</v>
      </c>
      <c r="N27" s="80">
        <f>O27+Q27+S27</f>
        <v>1501179</v>
      </c>
      <c r="O27" s="82">
        <v>0</v>
      </c>
      <c r="P27" s="81">
        <f t="shared" si="30"/>
        <v>0</v>
      </c>
      <c r="Q27" s="82">
        <v>0</v>
      </c>
      <c r="R27" s="81">
        <f t="shared" si="31"/>
        <v>0</v>
      </c>
      <c r="S27" s="82">
        <v>1501179</v>
      </c>
      <c r="T27" s="81">
        <f t="shared" si="32"/>
        <v>0.14999997002356746</v>
      </c>
      <c r="U27" s="128" t="s">
        <v>161</v>
      </c>
      <c r="V27" s="129" t="s">
        <v>46</v>
      </c>
      <c r="W27" s="130"/>
      <c r="X27" s="128" t="s">
        <v>161</v>
      </c>
      <c r="Y27" s="129" t="s">
        <v>46</v>
      </c>
      <c r="Z27" s="128" t="s">
        <v>162</v>
      </c>
      <c r="AA27" s="129" t="s">
        <v>46</v>
      </c>
      <c r="AB27" s="120"/>
      <c r="AC27" s="122"/>
      <c r="AD27" s="128"/>
      <c r="AE27" s="128"/>
      <c r="AF27" s="128"/>
      <c r="AG27" s="120"/>
      <c r="AH27" s="128"/>
      <c r="AI27" s="123"/>
    </row>
    <row r="28" spans="1:36" s="79" customFormat="1" ht="45.75" customHeight="1" x14ac:dyDescent="0.2">
      <c r="A28" s="88"/>
      <c r="B28" s="23" t="s">
        <v>148</v>
      </c>
      <c r="C28" s="25" t="s">
        <v>154</v>
      </c>
      <c r="D28" s="83" t="s">
        <v>3</v>
      </c>
      <c r="E28" s="84" t="s">
        <v>4</v>
      </c>
      <c r="F28" s="83" t="s">
        <v>1</v>
      </c>
      <c r="G28" s="80">
        <f>H28+N28</f>
        <v>32507612</v>
      </c>
      <c r="H28" s="80">
        <f>J28+K28+L28</f>
        <v>27631470</v>
      </c>
      <c r="I28" s="80"/>
      <c r="J28" s="82">
        <v>0</v>
      </c>
      <c r="K28" s="82">
        <v>27631470</v>
      </c>
      <c r="L28" s="82">
        <v>0</v>
      </c>
      <c r="M28" s="81">
        <f t="shared" si="28"/>
        <v>0.84999999384759484</v>
      </c>
      <c r="N28" s="80">
        <f>O28+Q28+S28</f>
        <v>4876142</v>
      </c>
      <c r="O28" s="82">
        <v>4876142</v>
      </c>
      <c r="P28" s="81">
        <f t="shared" si="30"/>
        <v>0.15000000615240516</v>
      </c>
      <c r="Q28" s="82">
        <v>0</v>
      </c>
      <c r="R28" s="81">
        <f t="shared" si="31"/>
        <v>0</v>
      </c>
      <c r="S28" s="82">
        <v>0</v>
      </c>
      <c r="T28" s="81">
        <f t="shared" si="32"/>
        <v>0</v>
      </c>
      <c r="U28" s="128" t="s">
        <v>164</v>
      </c>
      <c r="V28" s="129" t="s">
        <v>46</v>
      </c>
      <c r="W28" s="130"/>
      <c r="X28" s="128" t="s">
        <v>161</v>
      </c>
      <c r="Y28" s="110" t="s">
        <v>46</v>
      </c>
      <c r="Z28" s="128" t="s">
        <v>162</v>
      </c>
      <c r="AA28" s="110" t="s">
        <v>46</v>
      </c>
      <c r="AB28" s="120">
        <v>2</v>
      </c>
      <c r="AC28" s="122" t="s">
        <v>46</v>
      </c>
      <c r="AD28" s="121"/>
      <c r="AE28" s="121"/>
      <c r="AF28" s="121"/>
      <c r="AG28" s="120">
        <v>4</v>
      </c>
      <c r="AH28" s="121"/>
      <c r="AI28" s="123"/>
    </row>
    <row r="29" spans="1:36" s="13" customFormat="1" ht="35.25" customHeight="1" x14ac:dyDescent="0.2">
      <c r="A29" s="30"/>
      <c r="B29" s="23" t="s">
        <v>33</v>
      </c>
      <c r="C29" s="25" t="s">
        <v>37</v>
      </c>
      <c r="D29" s="24" t="s">
        <v>13</v>
      </c>
      <c r="E29" s="64" t="s">
        <v>4</v>
      </c>
      <c r="F29" s="23" t="s">
        <v>1</v>
      </c>
      <c r="G29" s="133">
        <v>12784135</v>
      </c>
      <c r="H29" s="133">
        <v>10416515</v>
      </c>
      <c r="I29" s="16"/>
      <c r="J29" s="16">
        <v>0</v>
      </c>
      <c r="K29" s="49">
        <v>10416515</v>
      </c>
      <c r="L29" s="16">
        <v>0</v>
      </c>
      <c r="M29" s="17" t="e">
        <f>#REF!/#REF!</f>
        <v>#REF!</v>
      </c>
      <c r="N29" s="48">
        <f>O29+Q29+S29</f>
        <v>2367620</v>
      </c>
      <c r="O29" s="48">
        <v>2367620</v>
      </c>
      <c r="P29" s="17" t="e">
        <f>O29/#REF!</f>
        <v>#REF!</v>
      </c>
      <c r="Q29" s="16">
        <v>0</v>
      </c>
      <c r="R29" s="17" t="e">
        <f>Q29/#REF!</f>
        <v>#REF!</v>
      </c>
      <c r="S29" s="16">
        <v>0</v>
      </c>
      <c r="T29" s="17" t="e">
        <f>S29/#REF!</f>
        <v>#REF!</v>
      </c>
      <c r="U29" s="132" t="s">
        <v>13</v>
      </c>
      <c r="V29" s="134" t="s">
        <v>13</v>
      </c>
      <c r="W29" s="134" t="s">
        <v>13</v>
      </c>
      <c r="X29" s="128" t="s">
        <v>183</v>
      </c>
      <c r="Y29" s="122" t="s">
        <v>46</v>
      </c>
      <c r="Z29" s="128" t="s">
        <v>130</v>
      </c>
      <c r="AA29" s="122" t="s">
        <v>46</v>
      </c>
      <c r="AB29" s="14">
        <v>2</v>
      </c>
      <c r="AC29" s="26" t="s">
        <v>46</v>
      </c>
      <c r="AD29" s="24"/>
      <c r="AE29" s="24"/>
      <c r="AF29" s="24"/>
      <c r="AG29" s="92">
        <v>6</v>
      </c>
      <c r="AH29" s="86" t="s">
        <v>82</v>
      </c>
      <c r="AI29" s="38"/>
    </row>
    <row r="30" spans="1:36" s="13" customFormat="1" ht="57.75" customHeight="1" x14ac:dyDescent="0.2">
      <c r="A30" s="15"/>
      <c r="B30" s="9" t="s">
        <v>12</v>
      </c>
      <c r="C30" s="43" t="s">
        <v>153</v>
      </c>
      <c r="D30" s="83" t="s">
        <v>29</v>
      </c>
      <c r="E30" s="63" t="s">
        <v>4</v>
      </c>
      <c r="F30" s="83" t="s">
        <v>0</v>
      </c>
      <c r="G30" s="80">
        <f>H30+N30</f>
        <v>21405287</v>
      </c>
      <c r="H30" s="80">
        <f>J30+K30+L30</f>
        <v>18194494</v>
      </c>
      <c r="I30" s="80"/>
      <c r="J30" s="82">
        <v>18194494</v>
      </c>
      <c r="K30" s="82">
        <v>0</v>
      </c>
      <c r="L30" s="82">
        <v>0</v>
      </c>
      <c r="M30" s="81">
        <f>H30/G30</f>
        <v>0.85000000233587147</v>
      </c>
      <c r="N30" s="80">
        <f>O30+Q30+S30</f>
        <v>3210793</v>
      </c>
      <c r="O30" s="82">
        <v>0</v>
      </c>
      <c r="P30" s="81">
        <f>O30/G30</f>
        <v>0</v>
      </c>
      <c r="Q30" s="82">
        <v>0</v>
      </c>
      <c r="R30" s="81">
        <f>Q30/G30</f>
        <v>0</v>
      </c>
      <c r="S30" s="82">
        <v>3210793</v>
      </c>
      <c r="T30" s="81">
        <f>S30/G30</f>
        <v>0.1499999976641285</v>
      </c>
      <c r="U30" s="128" t="s">
        <v>162</v>
      </c>
      <c r="V30" s="110" t="s">
        <v>46</v>
      </c>
      <c r="W30" s="46"/>
      <c r="X30" s="128" t="s">
        <v>162</v>
      </c>
      <c r="Y30" s="110" t="s">
        <v>46</v>
      </c>
      <c r="Z30" s="128" t="s">
        <v>163</v>
      </c>
      <c r="AA30" s="110" t="s">
        <v>46</v>
      </c>
      <c r="AB30" s="120">
        <v>2</v>
      </c>
      <c r="AC30" s="122" t="s">
        <v>46</v>
      </c>
      <c r="AD30" s="121"/>
      <c r="AE30" s="121"/>
      <c r="AF30" s="121"/>
      <c r="AG30" s="120">
        <v>4</v>
      </c>
      <c r="AH30" s="121"/>
      <c r="AI30" s="123"/>
      <c r="AJ30" s="79"/>
    </row>
    <row r="31" spans="1:36" s="13" customFormat="1" x14ac:dyDescent="0.2">
      <c r="A31" s="30"/>
      <c r="B31" s="139" t="s">
        <v>118</v>
      </c>
      <c r="C31" s="139"/>
      <c r="D31" s="139"/>
      <c r="E31" s="139"/>
      <c r="F31" s="139"/>
      <c r="G31" s="67">
        <f>SUM(G32:G34)</f>
        <v>49275367.823529407</v>
      </c>
      <c r="H31" s="67">
        <f>SUM(H32:H34)</f>
        <v>28614975</v>
      </c>
      <c r="I31" s="68"/>
      <c r="J31" s="68"/>
      <c r="K31" s="68"/>
      <c r="L31" s="68"/>
      <c r="M31" s="68"/>
      <c r="N31" s="68"/>
      <c r="O31" s="68"/>
      <c r="P31" s="68"/>
      <c r="Q31" s="68"/>
      <c r="R31" s="68"/>
      <c r="S31" s="68"/>
      <c r="T31" s="68"/>
      <c r="U31" s="138"/>
      <c r="V31" s="138"/>
      <c r="W31" s="138"/>
      <c r="X31" s="138"/>
      <c r="Y31" s="138"/>
      <c r="Z31" s="138"/>
      <c r="AA31" s="138"/>
      <c r="AB31" s="113"/>
      <c r="AC31" s="113"/>
      <c r="AD31" s="113"/>
      <c r="AE31" s="113"/>
      <c r="AF31" s="113"/>
      <c r="AG31" s="112"/>
      <c r="AH31" s="113"/>
      <c r="AI31" s="38"/>
    </row>
    <row r="32" spans="1:36" s="79" customFormat="1" ht="36" customHeight="1" x14ac:dyDescent="0.2">
      <c r="A32" s="88"/>
      <c r="B32" s="90" t="s">
        <v>157</v>
      </c>
      <c r="C32" s="91" t="s">
        <v>127</v>
      </c>
      <c r="D32" s="83" t="s">
        <v>3</v>
      </c>
      <c r="E32" s="84" t="s">
        <v>5</v>
      </c>
      <c r="F32" s="83" t="s">
        <v>1</v>
      </c>
      <c r="G32" s="74">
        <f>H32+N32</f>
        <v>29257750</v>
      </c>
      <c r="H32" s="80">
        <f>J32+K32+L32</f>
        <v>11600000</v>
      </c>
      <c r="I32" s="80">
        <v>0</v>
      </c>
      <c r="J32" s="82">
        <v>0</v>
      </c>
      <c r="K32" s="80">
        <v>11600000</v>
      </c>
      <c r="L32" s="80">
        <v>0</v>
      </c>
      <c r="M32" s="81">
        <f>H32/G32</f>
        <v>0.39647614734557513</v>
      </c>
      <c r="N32" s="80">
        <f>O32+Q32+S32</f>
        <v>17657750</v>
      </c>
      <c r="O32" s="80">
        <v>17657750</v>
      </c>
      <c r="P32" s="81">
        <f>O32/G32</f>
        <v>0.60352385265442487</v>
      </c>
      <c r="Q32" s="82">
        <v>0</v>
      </c>
      <c r="R32" s="81">
        <f>Q32/G32</f>
        <v>0</v>
      </c>
      <c r="S32" s="82">
        <v>0</v>
      </c>
      <c r="T32" s="81">
        <f>S32/G32</f>
        <v>0</v>
      </c>
      <c r="U32" s="86" t="s">
        <v>128</v>
      </c>
      <c r="V32" s="89" t="s">
        <v>129</v>
      </c>
      <c r="W32" s="40">
        <v>42745</v>
      </c>
      <c r="X32" s="128" t="s">
        <v>165</v>
      </c>
      <c r="Y32" s="10" t="s">
        <v>166</v>
      </c>
      <c r="Z32" s="86" t="s">
        <v>84</v>
      </c>
      <c r="AA32" s="107" t="s">
        <v>46</v>
      </c>
      <c r="AB32" s="109">
        <v>2</v>
      </c>
      <c r="AC32" s="110" t="s">
        <v>46</v>
      </c>
      <c r="AD32" s="111">
        <v>3</v>
      </c>
      <c r="AE32" s="111" t="s">
        <v>65</v>
      </c>
      <c r="AF32" s="108"/>
      <c r="AG32" s="105" t="s">
        <v>130</v>
      </c>
      <c r="AH32" s="105"/>
      <c r="AI32" s="86" t="s">
        <v>67</v>
      </c>
    </row>
    <row r="33" spans="1:48" s="79" customFormat="1" ht="45.75" customHeight="1" x14ac:dyDescent="0.2">
      <c r="A33" s="88"/>
      <c r="B33" s="23" t="s">
        <v>80</v>
      </c>
      <c r="C33" s="25" t="s">
        <v>81</v>
      </c>
      <c r="D33" s="19" t="s">
        <v>29</v>
      </c>
      <c r="E33" s="20" t="s">
        <v>5</v>
      </c>
      <c r="F33" s="19" t="s">
        <v>0</v>
      </c>
      <c r="G33" s="16">
        <f>H33+N33</f>
        <v>10804998.823529411</v>
      </c>
      <c r="H33" s="16">
        <v>9184249</v>
      </c>
      <c r="I33" s="16"/>
      <c r="J33" s="16">
        <v>9184249</v>
      </c>
      <c r="K33" s="18">
        <v>0</v>
      </c>
      <c r="L33" s="18">
        <v>0</v>
      </c>
      <c r="M33" s="17">
        <f>H33/G33</f>
        <v>0.85000000000000009</v>
      </c>
      <c r="N33" s="16">
        <f>O33+Q33+S33</f>
        <v>1620749.8235294111</v>
      </c>
      <c r="O33" s="18">
        <v>0</v>
      </c>
      <c r="P33" s="17">
        <f>O33/G33</f>
        <v>0</v>
      </c>
      <c r="Q33" s="80">
        <v>810374.91176470555</v>
      </c>
      <c r="R33" s="17">
        <f>Q33/G33</f>
        <v>7.4999999999999969E-2</v>
      </c>
      <c r="S33" s="80">
        <v>810374.91176470555</v>
      </c>
      <c r="T33" s="17">
        <f>S33/G33</f>
        <v>7.4999999999999969E-2</v>
      </c>
      <c r="U33" s="128" t="s">
        <v>165</v>
      </c>
      <c r="V33" s="122" t="s">
        <v>46</v>
      </c>
      <c r="W33" s="24"/>
      <c r="X33" s="128" t="s">
        <v>84</v>
      </c>
      <c r="Y33" s="122" t="s">
        <v>46</v>
      </c>
      <c r="Z33" s="128" t="s">
        <v>186</v>
      </c>
      <c r="AA33" s="107" t="s">
        <v>46</v>
      </c>
      <c r="AB33" s="101">
        <v>2</v>
      </c>
      <c r="AC33" s="104" t="s">
        <v>46</v>
      </c>
      <c r="AD33" s="103">
        <v>3</v>
      </c>
      <c r="AE33" s="103">
        <v>41640</v>
      </c>
      <c r="AF33" s="100"/>
      <c r="AG33" s="99">
        <v>4</v>
      </c>
      <c r="AH33" s="100" t="s">
        <v>26</v>
      </c>
      <c r="AI33" s="38"/>
      <c r="AJ33" s="13"/>
    </row>
    <row r="34" spans="1:48" s="13" customFormat="1" ht="56.25" customHeight="1" x14ac:dyDescent="0.2">
      <c r="A34" s="30"/>
      <c r="B34" s="23" t="s">
        <v>137</v>
      </c>
      <c r="C34" s="25" t="s">
        <v>34</v>
      </c>
      <c r="D34" s="19" t="s">
        <v>3</v>
      </c>
      <c r="E34" s="20" t="s">
        <v>5</v>
      </c>
      <c r="F34" s="19" t="s">
        <v>0</v>
      </c>
      <c r="G34" s="16">
        <v>9212619</v>
      </c>
      <c r="H34" s="16">
        <v>7830726</v>
      </c>
      <c r="I34" s="16">
        <v>0</v>
      </c>
      <c r="J34" s="18">
        <v>0</v>
      </c>
      <c r="K34" s="16">
        <v>7830726</v>
      </c>
      <c r="L34" s="18">
        <v>0</v>
      </c>
      <c r="M34" s="17">
        <v>0.84999998371798513</v>
      </c>
      <c r="N34" s="16">
        <v>1381893</v>
      </c>
      <c r="O34" s="16">
        <v>1381893</v>
      </c>
      <c r="P34" s="17">
        <v>0.15000001628201493</v>
      </c>
      <c r="Q34" s="18">
        <v>0</v>
      </c>
      <c r="R34" s="17">
        <v>0</v>
      </c>
      <c r="S34" s="18">
        <v>0</v>
      </c>
      <c r="T34" s="17">
        <v>0</v>
      </c>
      <c r="U34" s="86" t="s">
        <v>151</v>
      </c>
      <c r="V34" s="78" t="s">
        <v>46</v>
      </c>
      <c r="W34" s="77"/>
      <c r="X34" s="86" t="s">
        <v>151</v>
      </c>
      <c r="Y34" s="78" t="s">
        <v>46</v>
      </c>
      <c r="Z34" s="86" t="s">
        <v>152</v>
      </c>
      <c r="AA34" s="107" t="s">
        <v>46</v>
      </c>
      <c r="AB34" s="75">
        <v>3</v>
      </c>
      <c r="AC34" s="107" t="s">
        <v>46</v>
      </c>
      <c r="AD34" s="106">
        <v>3</v>
      </c>
      <c r="AE34" s="106" t="s">
        <v>126</v>
      </c>
      <c r="AF34" s="102"/>
      <c r="AG34" s="76">
        <v>3</v>
      </c>
      <c r="AH34" s="102" t="s">
        <v>126</v>
      </c>
      <c r="AI34" s="38"/>
    </row>
    <row r="35" spans="1:48" s="13" customFormat="1" x14ac:dyDescent="0.2">
      <c r="A35" s="30"/>
      <c r="B35" s="139" t="s">
        <v>116</v>
      </c>
      <c r="C35" s="139"/>
      <c r="D35" s="139"/>
      <c r="E35" s="139"/>
      <c r="F35" s="139"/>
      <c r="G35" s="67">
        <f>G36+G37</f>
        <v>30264944</v>
      </c>
      <c r="H35" s="67">
        <f>H36+H37</f>
        <v>25725201</v>
      </c>
      <c r="I35" s="68"/>
      <c r="J35" s="68"/>
      <c r="K35" s="68"/>
      <c r="L35" s="68"/>
      <c r="M35" s="68"/>
      <c r="N35" s="68"/>
      <c r="O35" s="68"/>
      <c r="P35" s="68"/>
      <c r="Q35" s="68"/>
      <c r="R35" s="68"/>
      <c r="S35" s="68"/>
      <c r="T35" s="68"/>
      <c r="U35" s="138"/>
      <c r="V35" s="138"/>
      <c r="W35" s="138"/>
      <c r="X35" s="138"/>
      <c r="Y35" s="138"/>
      <c r="Z35" s="138"/>
      <c r="AA35" s="138"/>
      <c r="AB35" s="112"/>
      <c r="AC35" s="113"/>
      <c r="AD35" s="113"/>
      <c r="AE35" s="113"/>
      <c r="AF35" s="113"/>
      <c r="AG35" s="112"/>
      <c r="AH35" s="113"/>
      <c r="AI35" s="38"/>
    </row>
    <row r="36" spans="1:48" s="8" customFormat="1" ht="59.25" customHeight="1" x14ac:dyDescent="0.2">
      <c r="A36" s="15">
        <v>9</v>
      </c>
      <c r="B36" s="9" t="s">
        <v>15</v>
      </c>
      <c r="C36" s="43" t="s">
        <v>18</v>
      </c>
      <c r="D36" s="19" t="s">
        <v>3</v>
      </c>
      <c r="E36" s="20" t="s">
        <v>10</v>
      </c>
      <c r="F36" s="19" t="s">
        <v>2</v>
      </c>
      <c r="G36" s="16">
        <f>H36+N36</f>
        <v>9960103</v>
      </c>
      <c r="H36" s="16">
        <f>J36+K36+L36</f>
        <v>8466087</v>
      </c>
      <c r="I36" s="16"/>
      <c r="J36" s="18">
        <v>0</v>
      </c>
      <c r="K36" s="18">
        <v>0</v>
      </c>
      <c r="L36" s="18">
        <v>8466087</v>
      </c>
      <c r="M36" s="17">
        <f>H36/G36</f>
        <v>0.84999994477968754</v>
      </c>
      <c r="N36" s="16">
        <f>O36+Q36+S36</f>
        <v>1494016</v>
      </c>
      <c r="O36" s="18">
        <v>1494016</v>
      </c>
      <c r="P36" s="17">
        <f>O36/G36</f>
        <v>0.15000005522031248</v>
      </c>
      <c r="Q36" s="18">
        <v>0</v>
      </c>
      <c r="R36" s="17">
        <f>Q36/G36</f>
        <v>0</v>
      </c>
      <c r="S36" s="18">
        <v>0</v>
      </c>
      <c r="T36" s="17">
        <f>S36/G36</f>
        <v>0</v>
      </c>
      <c r="U36" s="24" t="s">
        <v>62</v>
      </c>
      <c r="V36" s="37" t="s">
        <v>94</v>
      </c>
      <c r="W36" s="40">
        <v>42698</v>
      </c>
      <c r="X36" s="24" t="s">
        <v>62</v>
      </c>
      <c r="Y36" s="10" t="s">
        <v>96</v>
      </c>
      <c r="Z36" s="128" t="s">
        <v>165</v>
      </c>
      <c r="AA36" s="122" t="s">
        <v>46</v>
      </c>
      <c r="AB36" s="92" t="s">
        <v>136</v>
      </c>
      <c r="AC36" s="87" t="s">
        <v>46</v>
      </c>
      <c r="AD36" s="86"/>
      <c r="AE36" s="86"/>
      <c r="AF36" s="86"/>
      <c r="AG36" s="92" t="s">
        <v>131</v>
      </c>
      <c r="AH36" s="24" t="s">
        <v>66</v>
      </c>
      <c r="AI36" s="24">
        <v>42825</v>
      </c>
    </row>
    <row r="37" spans="1:48" s="8" customFormat="1" ht="85.5" customHeight="1" x14ac:dyDescent="0.2">
      <c r="A37" s="124"/>
      <c r="B37" s="90" t="s">
        <v>149</v>
      </c>
      <c r="C37" s="91" t="s">
        <v>155</v>
      </c>
      <c r="D37" s="83" t="s">
        <v>3</v>
      </c>
      <c r="E37" s="84" t="s">
        <v>10</v>
      </c>
      <c r="F37" s="83" t="s">
        <v>1</v>
      </c>
      <c r="G37" s="80">
        <f>H37+N37</f>
        <v>20304841</v>
      </c>
      <c r="H37" s="80">
        <f>J37+K37+L37</f>
        <v>17259114</v>
      </c>
      <c r="I37" s="80"/>
      <c r="J37" s="82">
        <v>0</v>
      </c>
      <c r="K37" s="82">
        <v>17259114</v>
      </c>
      <c r="L37" s="82">
        <v>0</v>
      </c>
      <c r="M37" s="81">
        <f>H37/G37</f>
        <v>0.84999995813806173</v>
      </c>
      <c r="N37" s="80">
        <f>O37+Q37+S37</f>
        <v>3045727</v>
      </c>
      <c r="O37" s="82">
        <v>1827439</v>
      </c>
      <c r="P37" s="81">
        <f>O37/G37</f>
        <v>9.0000163015312454E-2</v>
      </c>
      <c r="Q37" s="82">
        <v>0</v>
      </c>
      <c r="R37" s="81">
        <f>Q37/G37</f>
        <v>0</v>
      </c>
      <c r="S37" s="82">
        <v>1218288</v>
      </c>
      <c r="T37" s="81">
        <f>S37/G37</f>
        <v>5.999987884662579E-2</v>
      </c>
      <c r="U37" s="128" t="s">
        <v>130</v>
      </c>
      <c r="V37" s="122" t="s">
        <v>46</v>
      </c>
      <c r="W37" s="121"/>
      <c r="X37" s="128" t="s">
        <v>130</v>
      </c>
      <c r="Y37" s="122" t="s">
        <v>46</v>
      </c>
      <c r="Z37" s="128" t="s">
        <v>178</v>
      </c>
      <c r="AA37" s="122" t="s">
        <v>46</v>
      </c>
      <c r="AB37" s="121" t="s">
        <v>150</v>
      </c>
      <c r="AC37" s="122" t="s">
        <v>46</v>
      </c>
      <c r="AD37" s="121"/>
      <c r="AE37" s="121"/>
      <c r="AF37" s="121">
        <v>4</v>
      </c>
      <c r="AG37" s="120">
        <v>4</v>
      </c>
      <c r="AH37" s="121" t="s">
        <v>66</v>
      </c>
      <c r="AI37" s="125"/>
    </row>
    <row r="38" spans="1:48" s="8" customFormat="1" ht="15.75" customHeight="1" x14ac:dyDescent="0.2">
      <c r="A38" s="124"/>
      <c r="B38" s="139" t="s">
        <v>117</v>
      </c>
      <c r="C38" s="139"/>
      <c r="D38" s="139"/>
      <c r="E38" s="139"/>
      <c r="F38" s="139"/>
      <c r="G38" s="67">
        <f>G39</f>
        <v>3258896</v>
      </c>
      <c r="H38" s="67">
        <f>H39</f>
        <v>2770061</v>
      </c>
      <c r="I38" s="68"/>
      <c r="J38" s="68"/>
      <c r="K38" s="68"/>
      <c r="L38" s="68"/>
      <c r="M38" s="68"/>
      <c r="N38" s="68"/>
      <c r="O38" s="68"/>
      <c r="P38" s="68"/>
      <c r="Q38" s="68"/>
      <c r="R38" s="68"/>
      <c r="S38" s="68"/>
      <c r="T38" s="68"/>
      <c r="U38" s="138"/>
      <c r="V38" s="138"/>
      <c r="W38" s="138"/>
      <c r="X38" s="138"/>
      <c r="Y38" s="138"/>
      <c r="Z38" s="138"/>
      <c r="AA38" s="138"/>
      <c r="AB38" s="128"/>
      <c r="AC38" s="122"/>
      <c r="AD38" s="128"/>
      <c r="AE38" s="128"/>
      <c r="AF38" s="128"/>
      <c r="AG38" s="120"/>
      <c r="AH38" s="128"/>
      <c r="AI38" s="125"/>
    </row>
    <row r="39" spans="1:48" s="8" customFormat="1" ht="43.5" customHeight="1" x14ac:dyDescent="0.2">
      <c r="A39" s="124"/>
      <c r="B39" s="23" t="s">
        <v>35</v>
      </c>
      <c r="C39" s="25" t="s">
        <v>123</v>
      </c>
      <c r="D39" s="19" t="s">
        <v>3</v>
      </c>
      <c r="E39" s="20" t="s">
        <v>9</v>
      </c>
      <c r="F39" s="19" t="s">
        <v>2</v>
      </c>
      <c r="G39" s="16">
        <f>H39+N39</f>
        <v>3258896</v>
      </c>
      <c r="H39" s="16">
        <f>J39+K39+L39</f>
        <v>2770061</v>
      </c>
      <c r="I39" s="16"/>
      <c r="J39" s="18">
        <v>0</v>
      </c>
      <c r="K39" s="18">
        <v>0</v>
      </c>
      <c r="L39" s="18">
        <v>2770061</v>
      </c>
      <c r="M39" s="17">
        <f>H39/G39</f>
        <v>0.84999981588857088</v>
      </c>
      <c r="N39" s="16">
        <f>O39+Q39+S39</f>
        <v>488835</v>
      </c>
      <c r="O39" s="18">
        <v>488835</v>
      </c>
      <c r="P39" s="17">
        <f>O39/G39</f>
        <v>0.15000018411142915</v>
      </c>
      <c r="Q39" s="18">
        <v>0</v>
      </c>
      <c r="R39" s="17">
        <f>Q39/G39</f>
        <v>0</v>
      </c>
      <c r="S39" s="18">
        <v>0</v>
      </c>
      <c r="T39" s="17">
        <f>S39/G39</f>
        <v>0</v>
      </c>
      <c r="U39" s="128" t="s">
        <v>184</v>
      </c>
      <c r="V39" s="26" t="s">
        <v>46</v>
      </c>
      <c r="W39" s="15"/>
      <c r="X39" s="128" t="s">
        <v>184</v>
      </c>
      <c r="Y39" s="26" t="s">
        <v>46</v>
      </c>
      <c r="Z39" s="128" t="s">
        <v>185</v>
      </c>
      <c r="AA39" s="107" t="s">
        <v>46</v>
      </c>
      <c r="AB39" s="128"/>
      <c r="AC39" s="122"/>
      <c r="AD39" s="128"/>
      <c r="AE39" s="128"/>
      <c r="AF39" s="128"/>
      <c r="AG39" s="120"/>
      <c r="AH39" s="128"/>
      <c r="AI39" s="125"/>
    </row>
    <row r="40" spans="1:48" s="79" customFormat="1" x14ac:dyDescent="0.2">
      <c r="A40" s="15">
        <v>15</v>
      </c>
      <c r="B40" s="139" t="s">
        <v>115</v>
      </c>
      <c r="C40" s="139"/>
      <c r="D40" s="139"/>
      <c r="E40" s="139"/>
      <c r="F40" s="139"/>
      <c r="G40" s="67">
        <f>SUM(G41:G44)</f>
        <v>63897850</v>
      </c>
      <c r="H40" s="67">
        <f>SUM(H41:H44)</f>
        <v>54313172</v>
      </c>
      <c r="I40" s="68"/>
      <c r="J40" s="68"/>
      <c r="K40" s="68"/>
      <c r="L40" s="68"/>
      <c r="M40" s="68"/>
      <c r="N40" s="68"/>
      <c r="O40" s="68"/>
      <c r="P40" s="68"/>
      <c r="Q40" s="68"/>
      <c r="R40" s="68"/>
      <c r="S40" s="68"/>
      <c r="T40" s="68"/>
      <c r="U40" s="138"/>
      <c r="V40" s="138"/>
      <c r="W40" s="138"/>
      <c r="X40" s="138"/>
      <c r="Y40" s="138"/>
      <c r="Z40" s="138"/>
      <c r="AA40" s="138"/>
      <c r="AB40" s="112"/>
      <c r="AC40" s="113"/>
      <c r="AD40" s="113"/>
      <c r="AE40" s="113"/>
      <c r="AF40" s="113"/>
      <c r="AG40" s="112"/>
      <c r="AH40" s="113"/>
      <c r="AI40" s="121">
        <v>42430</v>
      </c>
    </row>
    <row r="41" spans="1:48" s="79" customFormat="1" ht="60.75" customHeight="1" x14ac:dyDescent="0.2">
      <c r="A41" s="15"/>
      <c r="B41" s="9" t="s">
        <v>19</v>
      </c>
      <c r="C41" s="43" t="s">
        <v>44</v>
      </c>
      <c r="D41" s="83" t="s">
        <v>3</v>
      </c>
      <c r="E41" s="84" t="s">
        <v>6</v>
      </c>
      <c r="F41" s="83" t="s">
        <v>0</v>
      </c>
      <c r="G41" s="80">
        <f>H41+N41</f>
        <v>23950418</v>
      </c>
      <c r="H41" s="80">
        <f>J41+K41+L41</f>
        <v>20357855</v>
      </c>
      <c r="I41" s="80"/>
      <c r="J41" s="82">
        <v>20357855</v>
      </c>
      <c r="K41" s="82">
        <v>0</v>
      </c>
      <c r="L41" s="82">
        <v>0</v>
      </c>
      <c r="M41" s="81">
        <f>H41/G41</f>
        <v>0.84999998747412253</v>
      </c>
      <c r="N41" s="80">
        <f t="shared" ref="N41" si="33">O41+Q41+S41</f>
        <v>3592563</v>
      </c>
      <c r="O41" s="82">
        <v>3592563</v>
      </c>
      <c r="P41" s="81">
        <f>O41/G41</f>
        <v>0.15000001252587741</v>
      </c>
      <c r="Q41" s="82">
        <v>0</v>
      </c>
      <c r="R41" s="81">
        <f>Q41/G41</f>
        <v>0</v>
      </c>
      <c r="S41" s="82">
        <v>0</v>
      </c>
      <c r="T41" s="81">
        <f>S41/G41</f>
        <v>0</v>
      </c>
      <c r="U41" s="83" t="s">
        <v>23</v>
      </c>
      <c r="V41" s="122" t="s">
        <v>46</v>
      </c>
      <c r="W41" s="121"/>
      <c r="X41" s="83" t="s">
        <v>24</v>
      </c>
      <c r="Y41" s="122" t="s">
        <v>46</v>
      </c>
      <c r="Z41" s="83" t="s">
        <v>25</v>
      </c>
      <c r="AA41" s="122" t="s">
        <v>46</v>
      </c>
      <c r="AB41" s="98">
        <v>2</v>
      </c>
      <c r="AC41" s="122" t="s">
        <v>46</v>
      </c>
      <c r="AD41" s="166" t="s">
        <v>103</v>
      </c>
      <c r="AE41" s="167"/>
      <c r="AF41" s="168"/>
      <c r="AG41" s="120">
        <v>4</v>
      </c>
      <c r="AH41" s="121" t="s">
        <v>67</v>
      </c>
      <c r="AI41" s="121"/>
    </row>
    <row r="42" spans="1:48" s="8" customFormat="1" ht="57" customHeight="1" x14ac:dyDescent="0.2">
      <c r="A42" s="88"/>
      <c r="B42" s="9" t="s">
        <v>21</v>
      </c>
      <c r="C42" s="43" t="s">
        <v>42</v>
      </c>
      <c r="D42" s="83" t="s">
        <v>3</v>
      </c>
      <c r="E42" s="84" t="s">
        <v>6</v>
      </c>
      <c r="F42" s="83" t="s">
        <v>2</v>
      </c>
      <c r="G42" s="80">
        <f>H42+N42</f>
        <v>4200048</v>
      </c>
      <c r="H42" s="80">
        <f>J42+K42+L42</f>
        <v>3570041</v>
      </c>
      <c r="I42" s="80"/>
      <c r="J42" s="82">
        <v>0</v>
      </c>
      <c r="K42" s="82">
        <v>0</v>
      </c>
      <c r="L42" s="82">
        <v>3570041</v>
      </c>
      <c r="M42" s="81">
        <f>H42/G42</f>
        <v>0.85000004761850345</v>
      </c>
      <c r="N42" s="80">
        <f>O42+Q42+S42</f>
        <v>630007</v>
      </c>
      <c r="O42" s="82">
        <v>630007</v>
      </c>
      <c r="P42" s="81">
        <f>O42/G42</f>
        <v>0.1499999523814966</v>
      </c>
      <c r="Q42" s="82">
        <v>0</v>
      </c>
      <c r="R42" s="81">
        <f>Q42/G42</f>
        <v>0</v>
      </c>
      <c r="S42" s="82">
        <v>0</v>
      </c>
      <c r="T42" s="81">
        <f>S42/G42</f>
        <v>0</v>
      </c>
      <c r="U42" s="83" t="s">
        <v>23</v>
      </c>
      <c r="V42" s="122" t="s">
        <v>46</v>
      </c>
      <c r="W42" s="121"/>
      <c r="X42" s="83" t="s">
        <v>24</v>
      </c>
      <c r="Y42" s="122" t="s">
        <v>46</v>
      </c>
      <c r="Z42" s="83" t="s">
        <v>25</v>
      </c>
      <c r="AA42" s="122" t="s">
        <v>46</v>
      </c>
      <c r="AB42" s="98">
        <v>2</v>
      </c>
      <c r="AC42" s="122" t="s">
        <v>46</v>
      </c>
      <c r="AD42" s="111"/>
      <c r="AE42" s="111"/>
      <c r="AF42" s="111"/>
      <c r="AG42" s="120">
        <v>4</v>
      </c>
      <c r="AH42" s="121" t="s">
        <v>67</v>
      </c>
      <c r="AI42" s="123"/>
    </row>
    <row r="43" spans="1:48" s="79" customFormat="1" ht="63" customHeight="1" x14ac:dyDescent="0.2">
      <c r="A43" s="88">
        <v>96</v>
      </c>
      <c r="B43" s="9" t="s">
        <v>20</v>
      </c>
      <c r="C43" s="43" t="s">
        <v>43</v>
      </c>
      <c r="D43" s="83" t="s">
        <v>3</v>
      </c>
      <c r="E43" s="84" t="s">
        <v>6</v>
      </c>
      <c r="F43" s="83" t="s">
        <v>1</v>
      </c>
      <c r="G43" s="80">
        <f>H43+N43</f>
        <v>23047384</v>
      </c>
      <c r="H43" s="80">
        <f>J43+K43+L43</f>
        <v>19590276</v>
      </c>
      <c r="I43" s="80"/>
      <c r="J43" s="82">
        <v>0</v>
      </c>
      <c r="K43" s="82">
        <v>19590276</v>
      </c>
      <c r="L43" s="82">
        <v>0</v>
      </c>
      <c r="M43" s="81">
        <f>H43/G43</f>
        <v>0.84999998264445109</v>
      </c>
      <c r="N43" s="80">
        <f>O43+Q43+S43</f>
        <v>3457108</v>
      </c>
      <c r="O43" s="82">
        <v>3457108</v>
      </c>
      <c r="P43" s="81">
        <f>O43/G43</f>
        <v>0.15000001735554891</v>
      </c>
      <c r="Q43" s="82">
        <v>0</v>
      </c>
      <c r="R43" s="81">
        <f>Q43/G43</f>
        <v>0</v>
      </c>
      <c r="S43" s="82">
        <v>0</v>
      </c>
      <c r="T43" s="81">
        <f>S43/G43</f>
        <v>0</v>
      </c>
      <c r="U43" s="83" t="s">
        <v>23</v>
      </c>
      <c r="V43" s="122" t="s">
        <v>46</v>
      </c>
      <c r="W43" s="121"/>
      <c r="X43" s="83" t="s">
        <v>24</v>
      </c>
      <c r="Y43" s="122" t="s">
        <v>46</v>
      </c>
      <c r="Z43" s="83" t="s">
        <v>25</v>
      </c>
      <c r="AA43" s="122" t="s">
        <v>46</v>
      </c>
      <c r="AB43" s="98">
        <v>2</v>
      </c>
      <c r="AC43" s="122" t="s">
        <v>46</v>
      </c>
      <c r="AD43" s="121"/>
      <c r="AE43" s="121"/>
      <c r="AF43" s="121"/>
      <c r="AG43" s="120">
        <v>4</v>
      </c>
      <c r="AH43" s="121" t="s">
        <v>67</v>
      </c>
      <c r="AI43" s="123">
        <v>42766</v>
      </c>
    </row>
    <row r="44" spans="1:48" s="79" customFormat="1" ht="48.75" customHeight="1" x14ac:dyDescent="0.2">
      <c r="A44" s="88"/>
      <c r="B44" s="9" t="s">
        <v>22</v>
      </c>
      <c r="C44" s="43" t="s">
        <v>41</v>
      </c>
      <c r="D44" s="83" t="s">
        <v>3</v>
      </c>
      <c r="E44" s="84" t="s">
        <v>6</v>
      </c>
      <c r="F44" s="83" t="s">
        <v>2</v>
      </c>
      <c r="G44" s="80">
        <f>H44+N44</f>
        <v>12700000</v>
      </c>
      <c r="H44" s="80">
        <f>J44+K44+L44</f>
        <v>10795000</v>
      </c>
      <c r="I44" s="80"/>
      <c r="J44" s="82">
        <v>0</v>
      </c>
      <c r="K44" s="82">
        <v>0</v>
      </c>
      <c r="L44" s="82">
        <v>10795000</v>
      </c>
      <c r="M44" s="81">
        <f>H44/G44</f>
        <v>0.85</v>
      </c>
      <c r="N44" s="80">
        <f>O44+Q44+S44</f>
        <v>1905000</v>
      </c>
      <c r="O44" s="82">
        <v>1905000</v>
      </c>
      <c r="P44" s="81">
        <f>O44/G44</f>
        <v>0.15</v>
      </c>
      <c r="Q44" s="82">
        <v>0</v>
      </c>
      <c r="R44" s="81">
        <f>Q44/G44</f>
        <v>0</v>
      </c>
      <c r="S44" s="82">
        <v>0</v>
      </c>
      <c r="T44" s="81">
        <f>S44/G44</f>
        <v>0</v>
      </c>
      <c r="U44" s="83" t="s">
        <v>23</v>
      </c>
      <c r="V44" s="122" t="s">
        <v>46</v>
      </c>
      <c r="W44" s="15"/>
      <c r="X44" s="83" t="s">
        <v>24</v>
      </c>
      <c r="Y44" s="122" t="s">
        <v>46</v>
      </c>
      <c r="Z44" s="83" t="s">
        <v>25</v>
      </c>
      <c r="AA44" s="122" t="s">
        <v>46</v>
      </c>
      <c r="AB44" s="98">
        <v>2</v>
      </c>
      <c r="AC44" s="122" t="s">
        <v>46</v>
      </c>
      <c r="AD44" s="121"/>
      <c r="AE44" s="121"/>
      <c r="AF44" s="121"/>
      <c r="AG44" s="120">
        <v>4</v>
      </c>
      <c r="AH44" s="121" t="s">
        <v>67</v>
      </c>
      <c r="AI44" s="123"/>
    </row>
    <row r="45" spans="1:48" s="79" customFormat="1" ht="13.5" customHeight="1" x14ac:dyDescent="0.2">
      <c r="B45" s="32" t="s">
        <v>76</v>
      </c>
      <c r="C45" s="32"/>
      <c r="M45" s="50"/>
      <c r="U45" s="5"/>
      <c r="V45" s="5"/>
      <c r="W45" s="5"/>
      <c r="X45" s="5"/>
      <c r="Y45" s="5"/>
      <c r="Z45" s="5"/>
      <c r="AA45" s="5"/>
      <c r="AB45" s="22"/>
      <c r="AC45" s="5"/>
      <c r="AD45" s="5"/>
      <c r="AE45" s="5"/>
      <c r="AF45" s="5"/>
      <c r="AG45" s="21"/>
      <c r="AH45" s="5"/>
      <c r="AI45" s="5"/>
    </row>
    <row r="46" spans="1:48" s="79" customFormat="1" x14ac:dyDescent="0.2">
      <c r="B46" s="32" t="s">
        <v>75</v>
      </c>
      <c r="U46" s="5"/>
      <c r="V46" s="5"/>
      <c r="W46" s="5"/>
      <c r="X46" s="5"/>
      <c r="Y46" s="5"/>
      <c r="Z46" s="5"/>
      <c r="AA46" s="5"/>
      <c r="AB46" s="22"/>
      <c r="AC46" s="5"/>
      <c r="AD46" s="5"/>
      <c r="AE46" s="5"/>
      <c r="AF46" s="5"/>
      <c r="AG46" s="21"/>
      <c r="AH46" s="5"/>
      <c r="AI46" s="5"/>
    </row>
    <row r="47" spans="1:48" s="79" customFormat="1" ht="13.5" customHeight="1" x14ac:dyDescent="0.45">
      <c r="A47" s="3"/>
      <c r="B47" s="135" t="s">
        <v>124</v>
      </c>
      <c r="C47" s="73" t="s">
        <v>132</v>
      </c>
      <c r="D47" s="73"/>
      <c r="E47" s="73"/>
      <c r="F47" s="73"/>
      <c r="G47" s="73"/>
      <c r="H47" s="73"/>
      <c r="T47" s="4"/>
      <c r="U47" s="5"/>
      <c r="V47" s="5"/>
      <c r="W47" s="5"/>
      <c r="X47" s="5"/>
      <c r="Y47" s="5"/>
      <c r="Z47" s="5"/>
      <c r="AA47" s="5"/>
      <c r="AB47" s="36"/>
      <c r="AC47" s="5"/>
      <c r="AD47" s="35"/>
      <c r="AE47" s="35"/>
      <c r="AF47" s="35"/>
      <c r="AG47" s="33"/>
      <c r="AH47" s="33"/>
      <c r="AI47" s="33"/>
      <c r="AL47" s="34"/>
      <c r="AM47" s="34"/>
      <c r="AN47" s="34"/>
      <c r="AO47" s="34"/>
      <c r="AP47" s="34"/>
      <c r="AQ47" s="34"/>
      <c r="AR47" s="34"/>
      <c r="AS47" s="34"/>
      <c r="AT47" s="34"/>
      <c r="AU47" s="34"/>
      <c r="AV47" s="1"/>
    </row>
    <row r="48" spans="1:48" s="79" customFormat="1" ht="35.25" customHeight="1" x14ac:dyDescent="0.2">
      <c r="A48" s="3"/>
      <c r="B48" s="136" t="s">
        <v>138</v>
      </c>
      <c r="C48" s="137" t="s">
        <v>175</v>
      </c>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22"/>
      <c r="AC48" s="5"/>
      <c r="AD48" s="5"/>
      <c r="AE48" s="5"/>
      <c r="AF48" s="5"/>
      <c r="AG48" s="21"/>
      <c r="AH48" s="5"/>
      <c r="AI48" s="5"/>
    </row>
    <row r="49" spans="2:35" s="79" customFormat="1" ht="16.5" customHeight="1" x14ac:dyDescent="0.2">
      <c r="B49" s="136" t="s">
        <v>156</v>
      </c>
      <c r="C49" s="127" t="s">
        <v>158</v>
      </c>
      <c r="D49" s="126"/>
      <c r="E49" s="126"/>
      <c r="F49" s="126"/>
      <c r="G49" s="126"/>
      <c r="H49" s="126"/>
      <c r="T49" s="4"/>
      <c r="U49" s="5"/>
      <c r="V49" s="5"/>
      <c r="W49" s="5"/>
      <c r="X49" s="5"/>
      <c r="Y49" s="5"/>
      <c r="Z49" s="5"/>
      <c r="AA49" s="5"/>
      <c r="AB49" s="22"/>
      <c r="AC49" s="5"/>
      <c r="AD49" s="5"/>
      <c r="AE49" s="5"/>
      <c r="AF49" s="5"/>
      <c r="AG49" s="21"/>
      <c r="AH49" s="5"/>
      <c r="AI49" s="5"/>
    </row>
    <row r="50" spans="2:35" s="79" customFormat="1" ht="33.75" customHeight="1" x14ac:dyDescent="0.2">
      <c r="B50" s="136" t="s">
        <v>173</v>
      </c>
      <c r="C50" s="137" t="s">
        <v>174</v>
      </c>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22"/>
      <c r="AC50" s="5"/>
      <c r="AD50" s="5"/>
      <c r="AE50" s="5"/>
      <c r="AF50" s="5"/>
      <c r="AG50" s="21"/>
      <c r="AH50" s="5"/>
      <c r="AI50" s="5"/>
    </row>
    <row r="51" spans="2:35" s="79" customFormat="1" ht="23.25" customHeight="1" x14ac:dyDescent="0.35">
      <c r="B51" s="33"/>
      <c r="C51" s="114"/>
      <c r="D51" s="114"/>
      <c r="E51" s="114"/>
      <c r="F51" s="114"/>
      <c r="G51" s="114"/>
      <c r="H51" s="114"/>
      <c r="T51" s="4"/>
      <c r="U51" s="35" t="s">
        <v>78</v>
      </c>
      <c r="W51" s="3"/>
      <c r="X51" s="3"/>
      <c r="Y51" s="35" t="s">
        <v>79</v>
      </c>
      <c r="AB51" s="22"/>
      <c r="AC51" s="5"/>
      <c r="AD51" s="5"/>
      <c r="AE51" s="5"/>
      <c r="AF51" s="5"/>
      <c r="AG51" s="21"/>
      <c r="AH51" s="5"/>
      <c r="AI51" s="5"/>
    </row>
    <row r="52" spans="2:35" ht="12.75" customHeight="1" x14ac:dyDescent="0.2">
      <c r="B52" s="33" t="s">
        <v>140</v>
      </c>
      <c r="H52" s="12"/>
      <c r="I52" s="12"/>
      <c r="T52" s="3"/>
    </row>
    <row r="53" spans="2:35" ht="12.75" customHeight="1" x14ac:dyDescent="0.25">
      <c r="B53" s="115" t="s">
        <v>139</v>
      </c>
      <c r="T53" s="3"/>
    </row>
    <row r="54" spans="2:35" x14ac:dyDescent="0.2">
      <c r="T54" s="3"/>
    </row>
    <row r="55" spans="2:35" collapsed="1" x14ac:dyDescent="0.2">
      <c r="D55" s="13"/>
      <c r="T55" s="3"/>
    </row>
    <row r="56" spans="2:35" x14ac:dyDescent="0.2">
      <c r="D56" s="13"/>
      <c r="T56" s="3"/>
      <c r="AB56" s="5"/>
    </row>
    <row r="57" spans="2:35" x14ac:dyDescent="0.2">
      <c r="D57" s="13"/>
      <c r="T57" s="6"/>
      <c r="AB57" s="5"/>
    </row>
    <row r="58" spans="2:35" x14ac:dyDescent="0.2">
      <c r="D58" s="13"/>
      <c r="T58" s="6"/>
      <c r="AB58" s="5"/>
    </row>
    <row r="59" spans="2:35" x14ac:dyDescent="0.2">
      <c r="D59" s="13"/>
      <c r="T59" s="6"/>
      <c r="AB59" s="5"/>
    </row>
    <row r="60" spans="2:35" x14ac:dyDescent="0.2">
      <c r="D60" s="13"/>
      <c r="T60" s="6"/>
      <c r="AB60" s="5"/>
    </row>
    <row r="61" spans="2:35" x14ac:dyDescent="0.2">
      <c r="D61" s="13"/>
      <c r="AB61" s="5"/>
    </row>
    <row r="62" spans="2:35" x14ac:dyDescent="0.2">
      <c r="D62" s="13"/>
      <c r="AB62" s="5"/>
    </row>
    <row r="63" spans="2:35" x14ac:dyDescent="0.2">
      <c r="D63" s="13"/>
      <c r="AB63" s="5"/>
    </row>
    <row r="64" spans="2:35" x14ac:dyDescent="0.2">
      <c r="D64" s="13"/>
      <c r="AB64" s="5"/>
    </row>
    <row r="65" spans="4:28" x14ac:dyDescent="0.2">
      <c r="D65" s="13"/>
      <c r="AB65" s="5"/>
    </row>
    <row r="66" spans="4:28" x14ac:dyDescent="0.2">
      <c r="D66" s="13"/>
      <c r="AB66" s="5"/>
    </row>
    <row r="67" spans="4:28" x14ac:dyDescent="0.2">
      <c r="D67" s="13"/>
      <c r="AB67" s="5"/>
    </row>
    <row r="68" spans="4:28" x14ac:dyDescent="0.2">
      <c r="D68" s="13"/>
      <c r="AB68" s="5"/>
    </row>
    <row r="69" spans="4:28" x14ac:dyDescent="0.2">
      <c r="D69" s="13"/>
      <c r="AB69" s="5"/>
    </row>
    <row r="70" spans="4:28" x14ac:dyDescent="0.2">
      <c r="D70" s="13"/>
      <c r="AB70" s="5"/>
    </row>
    <row r="71" spans="4:28" x14ac:dyDescent="0.2">
      <c r="D71" s="13"/>
      <c r="AB71" s="5"/>
    </row>
    <row r="72" spans="4:28" x14ac:dyDescent="0.2">
      <c r="D72" s="13"/>
      <c r="AB72" s="5"/>
    </row>
    <row r="73" spans="4:28" x14ac:dyDescent="0.2">
      <c r="D73" s="13"/>
      <c r="AB73" s="5"/>
    </row>
    <row r="74" spans="4:28" x14ac:dyDescent="0.2">
      <c r="D74" s="13"/>
      <c r="AB74" s="5"/>
    </row>
    <row r="75" spans="4:28" x14ac:dyDescent="0.2">
      <c r="D75" s="13"/>
      <c r="AB75" s="5"/>
    </row>
    <row r="76" spans="4:28" x14ac:dyDescent="0.2">
      <c r="D76" s="13"/>
      <c r="AB76" s="5"/>
    </row>
    <row r="77" spans="4:28" x14ac:dyDescent="0.2">
      <c r="D77" s="13"/>
      <c r="AB77" s="5"/>
    </row>
    <row r="78" spans="4:28" x14ac:dyDescent="0.2">
      <c r="D78" s="13"/>
      <c r="AB78" s="5"/>
    </row>
    <row r="79" spans="4:28" x14ac:dyDescent="0.2">
      <c r="D79" s="13"/>
      <c r="AB79" s="5"/>
    </row>
    <row r="80" spans="4:28" x14ac:dyDescent="0.2">
      <c r="D80" s="13"/>
      <c r="AB80" s="5"/>
    </row>
    <row r="81" spans="4:28" x14ac:dyDescent="0.2">
      <c r="D81" s="13"/>
      <c r="AB81" s="5"/>
    </row>
    <row r="82" spans="4:28" x14ac:dyDescent="0.2">
      <c r="D82" s="13"/>
      <c r="AB82" s="5"/>
    </row>
    <row r="83" spans="4:28" x14ac:dyDescent="0.2">
      <c r="D83" s="13"/>
      <c r="AB83" s="5"/>
    </row>
    <row r="84" spans="4:28" x14ac:dyDescent="0.2">
      <c r="D84" s="13"/>
      <c r="AB84" s="5"/>
    </row>
    <row r="85" spans="4:28" x14ac:dyDescent="0.2">
      <c r="D85" s="13"/>
      <c r="AB85" s="5"/>
    </row>
    <row r="86" spans="4:28" x14ac:dyDescent="0.2">
      <c r="D86" s="13"/>
      <c r="AB86" s="5"/>
    </row>
    <row r="87" spans="4:28" x14ac:dyDescent="0.2">
      <c r="D87" s="13"/>
      <c r="AB87" s="5"/>
    </row>
    <row r="88" spans="4:28" x14ac:dyDescent="0.2">
      <c r="D88" s="13"/>
      <c r="AB88" s="5"/>
    </row>
  </sheetData>
  <autoFilter ref="B7:AI36"/>
  <sortState ref="B7:AR141">
    <sortCondition ref="AI7:AI141"/>
  </sortState>
  <dataConsolidate/>
  <mergeCells count="56">
    <mergeCell ref="AD41:AF41"/>
    <mergeCell ref="U4:V4"/>
    <mergeCell ref="H4:H6"/>
    <mergeCell ref="J4:J6"/>
    <mergeCell ref="K4:K6"/>
    <mergeCell ref="L4:L6"/>
    <mergeCell ref="I4:I6"/>
    <mergeCell ref="U5:U6"/>
    <mergeCell ref="V5:V6"/>
    <mergeCell ref="S4:S6"/>
    <mergeCell ref="AD4:AF4"/>
    <mergeCell ref="U24:AA24"/>
    <mergeCell ref="C2:AI2"/>
    <mergeCell ref="M4:M6"/>
    <mergeCell ref="N4:N6"/>
    <mergeCell ref="P4:P6"/>
    <mergeCell ref="D4:D6"/>
    <mergeCell ref="E4:E6"/>
    <mergeCell ref="C4:C6"/>
    <mergeCell ref="G4:G6"/>
    <mergeCell ref="AI4:AI6"/>
    <mergeCell ref="T4:T6"/>
    <mergeCell ref="Q4:Q6"/>
    <mergeCell ref="O4:O6"/>
    <mergeCell ref="R4:R6"/>
    <mergeCell ref="AH4:AH6"/>
    <mergeCell ref="AB4:AC4"/>
    <mergeCell ref="AG4:AG6"/>
    <mergeCell ref="A4:A6"/>
    <mergeCell ref="W4:W6"/>
    <mergeCell ref="F4:F6"/>
    <mergeCell ref="B4:B6"/>
    <mergeCell ref="Z5:AA5"/>
    <mergeCell ref="X5:Y5"/>
    <mergeCell ref="X4:AA4"/>
    <mergeCell ref="B12:F12"/>
    <mergeCell ref="U12:AA12"/>
    <mergeCell ref="U15:AA15"/>
    <mergeCell ref="U31:AA31"/>
    <mergeCell ref="B31:F31"/>
    <mergeCell ref="B15:F15"/>
    <mergeCell ref="B24:F24"/>
    <mergeCell ref="B8:F8"/>
    <mergeCell ref="U8:AA8"/>
    <mergeCell ref="B10:F10"/>
    <mergeCell ref="B11:F11"/>
    <mergeCell ref="U10:AA10"/>
    <mergeCell ref="U11:AA11"/>
    <mergeCell ref="C50:AA50"/>
    <mergeCell ref="U38:AA38"/>
    <mergeCell ref="B38:F38"/>
    <mergeCell ref="U35:AA35"/>
    <mergeCell ref="B35:F35"/>
    <mergeCell ref="C48:AA48"/>
    <mergeCell ref="B40:F40"/>
    <mergeCell ref="U40:AA40"/>
  </mergeCells>
  <hyperlinks>
    <hyperlink ref="B53" r:id="rId1"/>
  </hyperlinks>
  <pageMargins left="0.25" right="0.25" top="0.75" bottom="0.75" header="0.3" footer="0.3"/>
  <pageSetup paperSize="9" scale="68" fitToHeight="0" orientation="landscape" r:id="rId2"/>
  <headerFooter>
    <oddFooter>&amp;L&amp;F&amp;C&amp;P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91D60C38-2F4C-4B3E-A0A9-D4A307D943C1}">
  <ds:schemaRefs>
    <ds:schemaRef ds:uri="http://www.w3.org/XML/1998/namespace"/>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DPP</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dc:title>
  <dc:subject>Informatīvā ziņojuma pielikums</dc:subject>
  <dc:creator>Salvis Skladovs</dc:creator>
  <dc:description>67095699, Salvis.skladovs@fm.gov.lv</dc:description>
  <cp:lastModifiedBy>Ieva Ziepniece</cp:lastModifiedBy>
  <cp:lastPrinted>2017-02-27T08:10:59Z</cp:lastPrinted>
  <dcterms:created xsi:type="dcterms:W3CDTF">2013-05-20T05:28:43Z</dcterms:created>
  <dcterms:modified xsi:type="dcterms:W3CDTF">2017-02-27T08:44:38Z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