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N:\SVD_VVN\HIVAIDS\HIV plans\uz VSS\Pec_ieviet_VSS\MK\MK_nosūt_dok\no 26.09.2017\HIVpl_iesnMK_2X\"/>
    </mc:Choice>
  </mc:AlternateContent>
  <bookViews>
    <workbookView xWindow="0" yWindow="0" windowWidth="28800" windowHeight="11910" firstSheet="9" activeTab="9"/>
  </bookViews>
  <sheets>
    <sheet name="060217" sheetId="1" state="hidden" r:id="rId1"/>
    <sheet name="060217 (2)" sheetId="10" state="hidden" r:id="rId2"/>
    <sheet name="150217" sheetId="2" state="hidden" r:id="rId3"/>
    <sheet name="270217 " sheetId="3" state="hidden" r:id="rId4"/>
    <sheet name="010317 " sheetId="4" state="hidden" r:id="rId5"/>
    <sheet name="060317 " sheetId="5" state="hidden" r:id="rId6"/>
    <sheet name="140317" sheetId="6" state="hidden" r:id="rId7"/>
    <sheet name="220517" sheetId="7" state="hidden" r:id="rId8"/>
    <sheet name="310517" sheetId="8" state="hidden" r:id="rId9"/>
    <sheet name="101017 " sheetId="11" r:id="rId10"/>
  </sheets>
  <definedNames>
    <definedName name="_xlnm._FilterDatabase" localSheetId="4" hidden="1">'010317 '!$A$1:$L$157</definedName>
    <definedName name="_xlnm._FilterDatabase" localSheetId="0" hidden="1">'060217'!$A$1:$L$159</definedName>
    <definedName name="_xlnm._FilterDatabase" localSheetId="1" hidden="1">'060217 (2)'!$A$1:$L$159</definedName>
    <definedName name="_xlnm._FilterDatabase" localSheetId="5" hidden="1">'060317 '!$A$1:$L$157</definedName>
    <definedName name="_xlnm._FilterDatabase" localSheetId="9" hidden="1">'101017 '!$A$3:$L$176</definedName>
    <definedName name="_xlnm._FilterDatabase" localSheetId="6" hidden="1">'140317'!$A$1:$L$161</definedName>
    <definedName name="_xlnm._FilterDatabase" localSheetId="2" hidden="1">'150217'!$A$1:$L$160</definedName>
    <definedName name="_xlnm._FilterDatabase" localSheetId="7" hidden="1">'220517'!$A$1:$L$161</definedName>
    <definedName name="_xlnm._FilterDatabase" localSheetId="3" hidden="1">'270217 '!$A$1:$L$151</definedName>
    <definedName name="_xlnm._FilterDatabase" localSheetId="8" hidden="1">'310517'!$A$1:$L$174</definedName>
    <definedName name="_xlnm.Print_Area" localSheetId="4">'010317 '!$A$1:$L$157</definedName>
    <definedName name="_xlnm.Print_Area" localSheetId="0">'060217'!$A$1:$L$159</definedName>
    <definedName name="_xlnm.Print_Area" localSheetId="1">'060217 (2)'!$A$1:$L$159</definedName>
    <definedName name="_xlnm.Print_Area" localSheetId="5">'060317 '!$A$1:$L$157</definedName>
    <definedName name="_xlnm.Print_Area" localSheetId="9">'101017 '!$A$1:$L$181</definedName>
    <definedName name="_xlnm.Print_Area" localSheetId="6">'140317'!$A$1:$L$166</definedName>
    <definedName name="_xlnm.Print_Area" localSheetId="2">'150217'!$A$1:$L$160</definedName>
    <definedName name="_xlnm.Print_Area" localSheetId="7">'220517'!$A$1:$L$166</definedName>
    <definedName name="_xlnm.Print_Area" localSheetId="3">'270217 '!$A$1:$L$151</definedName>
    <definedName name="_xlnm.Print_Area" localSheetId="8">'310517'!$A$1:$L$179</definedName>
    <definedName name="_xlnm.Print_Titles" localSheetId="4">'010317 '!$1:$3</definedName>
    <definedName name="_xlnm.Print_Titles" localSheetId="0">'060217'!$1:$3</definedName>
    <definedName name="_xlnm.Print_Titles" localSheetId="1">'060217 (2)'!$1:$3</definedName>
    <definedName name="_xlnm.Print_Titles" localSheetId="5">'060317 '!$1:$3</definedName>
    <definedName name="_xlnm.Print_Titles" localSheetId="9">'101017 '!$3:$5</definedName>
    <definedName name="_xlnm.Print_Titles" localSheetId="6">'140317'!$1:$3</definedName>
    <definedName name="_xlnm.Print_Titles" localSheetId="2">'150217'!$1:$3</definedName>
    <definedName name="_xlnm.Print_Titles" localSheetId="7">'220517'!$1:$3</definedName>
    <definedName name="_xlnm.Print_Titles" localSheetId="3">'270217 '!$1:$3</definedName>
    <definedName name="_xlnm.Print_Titles" localSheetId="8">'310517'!$1:$3</definedName>
  </definedNames>
  <calcPr calcId="171027"/>
</workbook>
</file>

<file path=xl/calcChain.xml><?xml version="1.0" encoding="utf-8"?>
<calcChain xmlns="http://schemas.openxmlformats.org/spreadsheetml/2006/main">
  <c r="F20" i="11" l="1"/>
  <c r="E20" i="11"/>
  <c r="D20" i="11"/>
  <c r="F19" i="11"/>
  <c r="E19" i="11"/>
  <c r="D19" i="11"/>
  <c r="F18" i="11"/>
  <c r="E18" i="11"/>
  <c r="D18" i="11"/>
  <c r="F17" i="11"/>
  <c r="E17" i="11"/>
  <c r="D17" i="11"/>
  <c r="F16" i="11"/>
  <c r="E16" i="11"/>
  <c r="D16" i="11"/>
  <c r="F15" i="11"/>
  <c r="E15" i="11"/>
  <c r="D15" i="11"/>
  <c r="F14" i="11"/>
  <c r="E14" i="11"/>
  <c r="D14" i="11"/>
  <c r="F13" i="11"/>
  <c r="E13" i="11"/>
  <c r="D13" i="11"/>
  <c r="E12" i="11"/>
  <c r="F12" i="11"/>
  <c r="H12" i="11"/>
  <c r="D12" i="11"/>
  <c r="E98" i="11"/>
  <c r="E99" i="11"/>
  <c r="E171" i="11"/>
  <c r="E168" i="11"/>
  <c r="E116" i="11"/>
  <c r="H50" i="11"/>
  <c r="K171" i="11"/>
  <c r="K168" i="11" s="1"/>
  <c r="J171" i="11"/>
  <c r="J168" i="11" s="1"/>
  <c r="F171" i="11"/>
  <c r="D171" i="11"/>
  <c r="K169" i="11"/>
  <c r="J169" i="11"/>
  <c r="I169" i="11"/>
  <c r="H169" i="11"/>
  <c r="G169" i="11"/>
  <c r="F169" i="11"/>
  <c r="E169" i="11"/>
  <c r="D169" i="11"/>
  <c r="I168" i="11"/>
  <c r="H168" i="11"/>
  <c r="G168" i="11"/>
  <c r="F168" i="11"/>
  <c r="D168" i="11"/>
  <c r="K162" i="11"/>
  <c r="J162" i="11"/>
  <c r="I162" i="11"/>
  <c r="G162" i="11"/>
  <c r="F162" i="11"/>
  <c r="E162" i="11"/>
  <c r="D162" i="11"/>
  <c r="K160" i="11"/>
  <c r="J160" i="11"/>
  <c r="I160" i="11"/>
  <c r="H160" i="11"/>
  <c r="G160" i="11"/>
  <c r="F160" i="11"/>
  <c r="E160" i="11"/>
  <c r="D160" i="11"/>
  <c r="K158" i="11"/>
  <c r="J158" i="11"/>
  <c r="I158" i="11"/>
  <c r="G158" i="11"/>
  <c r="F158" i="11"/>
  <c r="E158" i="11"/>
  <c r="D158" i="11"/>
  <c r="K156" i="11"/>
  <c r="J156" i="11"/>
  <c r="I156" i="11"/>
  <c r="G156" i="11"/>
  <c r="F156" i="11"/>
  <c r="E156" i="11"/>
  <c r="E151" i="11" s="1"/>
  <c r="D156" i="11"/>
  <c r="D151" i="11" s="1"/>
  <c r="K154" i="11"/>
  <c r="J154" i="11"/>
  <c r="G154" i="11"/>
  <c r="G151" i="11" s="1"/>
  <c r="F154" i="11"/>
  <c r="E154" i="11"/>
  <c r="D154" i="11"/>
  <c r="K152" i="11"/>
  <c r="K151" i="11" s="1"/>
  <c r="J152" i="11"/>
  <c r="I152" i="11"/>
  <c r="G152" i="11"/>
  <c r="F152" i="11"/>
  <c r="E152" i="11"/>
  <c r="D152" i="11"/>
  <c r="J151" i="11"/>
  <c r="I151" i="11"/>
  <c r="H151" i="11"/>
  <c r="F151" i="11"/>
  <c r="K149" i="11"/>
  <c r="J149" i="11"/>
  <c r="I149" i="11"/>
  <c r="H149" i="11"/>
  <c r="G149" i="11"/>
  <c r="F149" i="11"/>
  <c r="E149" i="11"/>
  <c r="D149" i="11"/>
  <c r="K147" i="11"/>
  <c r="J147" i="11"/>
  <c r="I147" i="11"/>
  <c r="H147" i="11"/>
  <c r="G147" i="11"/>
  <c r="F147" i="11"/>
  <c r="E147" i="11"/>
  <c r="D147" i="11"/>
  <c r="K145" i="11"/>
  <c r="J145" i="11"/>
  <c r="I145" i="11"/>
  <c r="H145" i="11"/>
  <c r="G145" i="11"/>
  <c r="F145" i="11"/>
  <c r="E145" i="11"/>
  <c r="D145" i="11"/>
  <c r="K143" i="11"/>
  <c r="J143" i="11"/>
  <c r="I143" i="11"/>
  <c r="H143" i="11"/>
  <c r="G143" i="11"/>
  <c r="F143" i="11"/>
  <c r="E143" i="11"/>
  <c r="D143" i="11"/>
  <c r="K141" i="11"/>
  <c r="J141" i="11"/>
  <c r="I141" i="11"/>
  <c r="H141" i="11"/>
  <c r="G141" i="11"/>
  <c r="F141" i="11"/>
  <c r="E141" i="11"/>
  <c r="D141" i="11"/>
  <c r="K140" i="11"/>
  <c r="J140" i="11"/>
  <c r="I140" i="11"/>
  <c r="H140" i="11"/>
  <c r="G140" i="11"/>
  <c r="F140" i="11"/>
  <c r="E140" i="11"/>
  <c r="D140" i="11"/>
  <c r="K134" i="11"/>
  <c r="J134" i="11"/>
  <c r="I134" i="11"/>
  <c r="H134" i="11"/>
  <c r="G134" i="11"/>
  <c r="F134" i="11"/>
  <c r="E134" i="11"/>
  <c r="D134" i="11"/>
  <c r="K132" i="11"/>
  <c r="J132" i="11"/>
  <c r="I132" i="11"/>
  <c r="H132" i="11"/>
  <c r="G132" i="11"/>
  <c r="F132" i="11"/>
  <c r="E132" i="11"/>
  <c r="D132" i="11"/>
  <c r="K130" i="11"/>
  <c r="J130" i="11"/>
  <c r="I130" i="11"/>
  <c r="H130" i="11"/>
  <c r="G130" i="11"/>
  <c r="F130" i="11"/>
  <c r="E130" i="11"/>
  <c r="D130" i="11"/>
  <c r="K129" i="11"/>
  <c r="J129" i="11"/>
  <c r="I129" i="11"/>
  <c r="H129" i="11"/>
  <c r="G129" i="11"/>
  <c r="F129" i="11"/>
  <c r="E129" i="11"/>
  <c r="D129" i="11"/>
  <c r="H126" i="11"/>
  <c r="K122" i="11"/>
  <c r="K121" i="11" s="1"/>
  <c r="J121" i="11"/>
  <c r="I121" i="11"/>
  <c r="H121" i="11"/>
  <c r="G121" i="11"/>
  <c r="K117" i="11"/>
  <c r="K116" i="11" s="1"/>
  <c r="J116" i="11"/>
  <c r="I116" i="11"/>
  <c r="H116" i="11"/>
  <c r="G116" i="11"/>
  <c r="J114" i="11"/>
  <c r="J99" i="11" s="1"/>
  <c r="J98" i="11" s="1"/>
  <c r="F114" i="11"/>
  <c r="F99" i="11" s="1"/>
  <c r="F98" i="11" s="1"/>
  <c r="E114" i="11"/>
  <c r="D114" i="11"/>
  <c r="K111" i="11"/>
  <c r="K110" i="11" s="1"/>
  <c r="J110" i="11"/>
  <c r="I110" i="11"/>
  <c r="H110" i="11"/>
  <c r="G110" i="11"/>
  <c r="F110" i="11"/>
  <c r="E110" i="11"/>
  <c r="D110" i="11"/>
  <c r="K109" i="11"/>
  <c r="K108" i="11" s="1"/>
  <c r="J108" i="11"/>
  <c r="I108" i="11"/>
  <c r="H108" i="11"/>
  <c r="G108" i="11"/>
  <c r="F108" i="11"/>
  <c r="E108" i="11"/>
  <c r="D108" i="11"/>
  <c r="D99" i="11" s="1"/>
  <c r="D98" i="11" s="1"/>
  <c r="K106" i="11"/>
  <c r="J106" i="11"/>
  <c r="I106" i="11"/>
  <c r="H106" i="11"/>
  <c r="G106" i="11"/>
  <c r="F106" i="11"/>
  <c r="E106" i="11"/>
  <c r="D106" i="11"/>
  <c r="K104" i="11"/>
  <c r="J104" i="11"/>
  <c r="I104" i="11"/>
  <c r="I99" i="11" s="1"/>
  <c r="I98" i="11" s="1"/>
  <c r="H104" i="11"/>
  <c r="G104" i="11"/>
  <c r="F104" i="11"/>
  <c r="E104" i="11"/>
  <c r="D104" i="11"/>
  <c r="J102" i="11"/>
  <c r="I102" i="11"/>
  <c r="H102" i="11"/>
  <c r="G102" i="11"/>
  <c r="F102" i="11"/>
  <c r="E102" i="11"/>
  <c r="D102" i="11"/>
  <c r="K100" i="11"/>
  <c r="J100" i="11"/>
  <c r="I100" i="11"/>
  <c r="H100" i="11"/>
  <c r="G100" i="11"/>
  <c r="F100" i="11"/>
  <c r="E100" i="11"/>
  <c r="D100" i="11"/>
  <c r="H99" i="11"/>
  <c r="G99" i="11"/>
  <c r="G98" i="11" s="1"/>
  <c r="H98" i="11"/>
  <c r="K93" i="11"/>
  <c r="J93" i="11"/>
  <c r="I93" i="11"/>
  <c r="H93" i="11"/>
  <c r="G93" i="11"/>
  <c r="F93" i="11"/>
  <c r="E93" i="11"/>
  <c r="D93" i="11"/>
  <c r="K89" i="11"/>
  <c r="J89" i="11"/>
  <c r="I89" i="11"/>
  <c r="H89" i="11"/>
  <c r="G89" i="11"/>
  <c r="F89" i="11"/>
  <c r="E89" i="11"/>
  <c r="D89" i="11"/>
  <c r="K87" i="11"/>
  <c r="J87" i="11"/>
  <c r="I87" i="11"/>
  <c r="H87" i="11"/>
  <c r="G87" i="11"/>
  <c r="F87" i="11"/>
  <c r="E87" i="11"/>
  <c r="D87" i="11"/>
  <c r="K85" i="11"/>
  <c r="J85" i="11"/>
  <c r="I85" i="11"/>
  <c r="H85" i="11"/>
  <c r="G85" i="11"/>
  <c r="F85" i="11"/>
  <c r="E85" i="11"/>
  <c r="D85" i="11"/>
  <c r="K83" i="11"/>
  <c r="J83" i="11"/>
  <c r="I83" i="11"/>
  <c r="H83" i="11"/>
  <c r="G83" i="11"/>
  <c r="F83" i="11"/>
  <c r="E83" i="11"/>
  <c r="D83" i="11"/>
  <c r="K81" i="11"/>
  <c r="J81" i="11"/>
  <c r="I81" i="11"/>
  <c r="H81" i="11"/>
  <c r="G81" i="11"/>
  <c r="F81" i="11"/>
  <c r="E81" i="11"/>
  <c r="D81" i="11"/>
  <c r="K79" i="11"/>
  <c r="J79" i="11"/>
  <c r="I79" i="11"/>
  <c r="H79" i="11"/>
  <c r="G79" i="11"/>
  <c r="F79" i="11"/>
  <c r="E79" i="11"/>
  <c r="D79" i="11"/>
  <c r="K77" i="11"/>
  <c r="J77" i="11"/>
  <c r="I77" i="11"/>
  <c r="H77" i="11"/>
  <c r="G77" i="11"/>
  <c r="F77" i="11"/>
  <c r="E77" i="11"/>
  <c r="D77" i="11"/>
  <c r="K75" i="11"/>
  <c r="J75" i="11"/>
  <c r="I75" i="11"/>
  <c r="H75" i="11"/>
  <c r="G75" i="11"/>
  <c r="F75" i="11"/>
  <c r="E75" i="11"/>
  <c r="D75" i="11"/>
  <c r="K73" i="11"/>
  <c r="J73" i="11"/>
  <c r="I73" i="11"/>
  <c r="H73" i="11"/>
  <c r="G73" i="11"/>
  <c r="F73" i="11"/>
  <c r="E73" i="11"/>
  <c r="D73" i="11"/>
  <c r="K71" i="11"/>
  <c r="J71" i="11"/>
  <c r="I71" i="11"/>
  <c r="H71" i="11"/>
  <c r="G71" i="11"/>
  <c r="F71" i="11"/>
  <c r="E71" i="11"/>
  <c r="D71" i="11"/>
  <c r="K69" i="11"/>
  <c r="J69" i="11"/>
  <c r="I69" i="11"/>
  <c r="H69" i="11"/>
  <c r="G69" i="11"/>
  <c r="F69" i="11"/>
  <c r="E69" i="11"/>
  <c r="D69" i="11"/>
  <c r="K67" i="11"/>
  <c r="J67" i="11"/>
  <c r="I67" i="11"/>
  <c r="H67" i="11"/>
  <c r="G67" i="11"/>
  <c r="F67" i="11"/>
  <c r="E67" i="11"/>
  <c r="D67" i="11"/>
  <c r="K65" i="11"/>
  <c r="J65" i="11"/>
  <c r="I65" i="11"/>
  <c r="H65" i="11"/>
  <c r="G65" i="11"/>
  <c r="F65" i="11"/>
  <c r="E65" i="11"/>
  <c r="D65" i="11"/>
  <c r="K63" i="11"/>
  <c r="J63" i="11"/>
  <c r="I63" i="11"/>
  <c r="H63" i="11"/>
  <c r="G63" i="11"/>
  <c r="F63" i="11"/>
  <c r="E63" i="11"/>
  <c r="D63" i="11"/>
  <c r="K62" i="11"/>
  <c r="J62" i="11"/>
  <c r="I62" i="11"/>
  <c r="H62" i="11"/>
  <c r="G62" i="11"/>
  <c r="F62" i="11"/>
  <c r="E62" i="11"/>
  <c r="D62" i="11"/>
  <c r="H58" i="11"/>
  <c r="J56" i="11"/>
  <c r="I56" i="11"/>
  <c r="H56" i="11"/>
  <c r="G56" i="11"/>
  <c r="F56" i="11"/>
  <c r="E56" i="11"/>
  <c r="D56" i="11"/>
  <c r="K54" i="11"/>
  <c r="J54" i="11"/>
  <c r="I54" i="11"/>
  <c r="H54" i="11"/>
  <c r="G54" i="11"/>
  <c r="F54" i="11"/>
  <c r="E54" i="11"/>
  <c r="D54" i="11"/>
  <c r="K52" i="11"/>
  <c r="J52" i="11"/>
  <c r="I52" i="11"/>
  <c r="H52" i="11"/>
  <c r="G52" i="11"/>
  <c r="F52" i="11"/>
  <c r="E52" i="11"/>
  <c r="D52" i="11"/>
  <c r="K51" i="11"/>
  <c r="F50" i="11"/>
  <c r="E50" i="11"/>
  <c r="D50" i="11"/>
  <c r="K48" i="11"/>
  <c r="J48" i="11"/>
  <c r="I48" i="11"/>
  <c r="H48" i="11"/>
  <c r="G48" i="11"/>
  <c r="F48" i="11"/>
  <c r="E48" i="11"/>
  <c r="D48" i="11"/>
  <c r="K46" i="11"/>
  <c r="J46" i="11"/>
  <c r="I46" i="11"/>
  <c r="H46" i="11"/>
  <c r="G46" i="11"/>
  <c r="F46" i="11"/>
  <c r="E46" i="11"/>
  <c r="D46" i="11"/>
  <c r="K44" i="11"/>
  <c r="J44" i="11"/>
  <c r="I44" i="11"/>
  <c r="G44" i="11"/>
  <c r="F44" i="11"/>
  <c r="E44" i="11"/>
  <c r="D44" i="11"/>
  <c r="K41" i="11"/>
  <c r="J41" i="11"/>
  <c r="I41" i="11"/>
  <c r="H41" i="11"/>
  <c r="G41" i="11"/>
  <c r="F41" i="11"/>
  <c r="E41" i="11"/>
  <c r="D41" i="11"/>
  <c r="K39" i="11"/>
  <c r="K34" i="11" s="1"/>
  <c r="J39" i="11"/>
  <c r="I39" i="11"/>
  <c r="H39" i="11"/>
  <c r="G39" i="11"/>
  <c r="G34" i="11" s="1"/>
  <c r="F39" i="11"/>
  <c r="F34" i="11" s="1"/>
  <c r="E39" i="11"/>
  <c r="D39" i="11"/>
  <c r="J35" i="11"/>
  <c r="J34" i="11" s="1"/>
  <c r="G35" i="11"/>
  <c r="F35" i="11"/>
  <c r="E35" i="11"/>
  <c r="D35" i="11"/>
  <c r="I34" i="11"/>
  <c r="H34" i="11"/>
  <c r="E34" i="11"/>
  <c r="D34" i="11"/>
  <c r="K32" i="11"/>
  <c r="J32" i="11"/>
  <c r="G32" i="11"/>
  <c r="F32" i="11"/>
  <c r="E32" i="11"/>
  <c r="D32" i="11"/>
  <c r="K30" i="11"/>
  <c r="J30" i="11"/>
  <c r="I30" i="11"/>
  <c r="I23" i="11" s="1"/>
  <c r="H30" i="11"/>
  <c r="G30" i="11"/>
  <c r="F30" i="11"/>
  <c r="E30" i="11"/>
  <c r="D30" i="11"/>
  <c r="K28" i="11"/>
  <c r="J28" i="11"/>
  <c r="F28" i="11"/>
  <c r="E28" i="11"/>
  <c r="D28" i="11"/>
  <c r="K26" i="11"/>
  <c r="J26" i="11"/>
  <c r="I26" i="11"/>
  <c r="H26" i="11"/>
  <c r="G26" i="11"/>
  <c r="G23" i="11" s="1"/>
  <c r="F26" i="11"/>
  <c r="F23" i="11" s="1"/>
  <c r="E26" i="11"/>
  <c r="D26" i="11"/>
  <c r="K24" i="11"/>
  <c r="K23" i="11" s="1"/>
  <c r="J24" i="11"/>
  <c r="J23" i="11" s="1"/>
  <c r="F24" i="11"/>
  <c r="E24" i="11"/>
  <c r="D24" i="11"/>
  <c r="H23" i="11"/>
  <c r="D23" i="11"/>
  <c r="K22" i="11"/>
  <c r="J22" i="11"/>
  <c r="I22" i="11"/>
  <c r="H22" i="11"/>
  <c r="G22" i="11"/>
  <c r="F22" i="11"/>
  <c r="E22" i="11"/>
  <c r="D22" i="11"/>
  <c r="K21" i="11"/>
  <c r="J21" i="11"/>
  <c r="I21" i="11"/>
  <c r="H21" i="11"/>
  <c r="G21" i="11"/>
  <c r="F21" i="11"/>
  <c r="E21" i="11"/>
  <c r="D21" i="11"/>
  <c r="K20" i="11"/>
  <c r="J20" i="11"/>
  <c r="J11" i="11" s="1"/>
  <c r="J6" i="11" s="1"/>
  <c r="I20" i="11"/>
  <c r="I11" i="11" s="1"/>
  <c r="I6" i="11" s="1"/>
  <c r="H20" i="11"/>
  <c r="G20" i="11"/>
  <c r="K19" i="11"/>
  <c r="J19" i="11"/>
  <c r="I19" i="11"/>
  <c r="H19" i="11"/>
  <c r="G19" i="11"/>
  <c r="K18" i="11"/>
  <c r="J18" i="11"/>
  <c r="I18" i="11"/>
  <c r="H18" i="11"/>
  <c r="G18" i="11"/>
  <c r="K17" i="11"/>
  <c r="J17" i="11"/>
  <c r="I17" i="11"/>
  <c r="H17" i="11"/>
  <c r="G17" i="11"/>
  <c r="K16" i="11"/>
  <c r="J16" i="11"/>
  <c r="I16" i="11"/>
  <c r="H16" i="11"/>
  <c r="G16" i="11"/>
  <c r="K15" i="11"/>
  <c r="K11" i="11" s="1"/>
  <c r="K6" i="11" s="1"/>
  <c r="J15" i="11"/>
  <c r="I15" i="11"/>
  <c r="H15" i="11"/>
  <c r="G15" i="11"/>
  <c r="L14" i="11"/>
  <c r="L11" i="11" s="1"/>
  <c r="K14" i="11"/>
  <c r="J14" i="11"/>
  <c r="I14" i="11"/>
  <c r="H14" i="11"/>
  <c r="G14" i="11"/>
  <c r="K13" i="11"/>
  <c r="J13" i="11"/>
  <c r="I13" i="11"/>
  <c r="H13" i="11"/>
  <c r="G13" i="11"/>
  <c r="K12" i="11"/>
  <c r="J12" i="11"/>
  <c r="I12" i="11"/>
  <c r="G12" i="11"/>
  <c r="K10" i="11"/>
  <c r="J10" i="11"/>
  <c r="I10" i="11"/>
  <c r="H10" i="11"/>
  <c r="G10" i="11"/>
  <c r="F10" i="11"/>
  <c r="E10" i="11"/>
  <c r="D10" i="11"/>
  <c r="K9" i="11"/>
  <c r="J9" i="11"/>
  <c r="I9" i="11"/>
  <c r="H9" i="11"/>
  <c r="H8" i="11" s="1"/>
  <c r="G9" i="11"/>
  <c r="G8" i="11" s="1"/>
  <c r="F9" i="11"/>
  <c r="E9" i="11"/>
  <c r="E8" i="11" s="1"/>
  <c r="D9" i="11"/>
  <c r="D8" i="11" s="1"/>
  <c r="K8" i="11"/>
  <c r="J8" i="11"/>
  <c r="I8" i="11"/>
  <c r="F8" i="11" l="1"/>
  <c r="F11" i="11"/>
  <c r="F6" i="11" s="1"/>
  <c r="D11" i="11"/>
  <c r="D6" i="11" s="1"/>
  <c r="E11" i="11"/>
  <c r="E6" i="11" s="1"/>
  <c r="H11" i="11"/>
  <c r="H6" i="11" s="1"/>
  <c r="G11" i="11"/>
  <c r="G6" i="11" s="1"/>
  <c r="E23" i="11"/>
  <c r="K99" i="11"/>
  <c r="K98" i="11" s="1"/>
  <c r="K156" i="10" l="1"/>
  <c r="J156" i="10"/>
  <c r="J153" i="10" s="1"/>
  <c r="F156" i="10"/>
  <c r="E156" i="10"/>
  <c r="D156" i="10"/>
  <c r="K154" i="10"/>
  <c r="K153" i="10" s="1"/>
  <c r="J154" i="10"/>
  <c r="I154" i="10"/>
  <c r="H154" i="10"/>
  <c r="G154" i="10"/>
  <c r="G153" i="10" s="1"/>
  <c r="N153" i="10" s="1"/>
  <c r="F154" i="10"/>
  <c r="E154" i="10"/>
  <c r="D154" i="10"/>
  <c r="I153" i="10"/>
  <c r="H153" i="10"/>
  <c r="F153" i="10"/>
  <c r="E153" i="10"/>
  <c r="D153" i="10"/>
  <c r="K149" i="10"/>
  <c r="J149" i="10"/>
  <c r="I149" i="10"/>
  <c r="H149" i="10"/>
  <c r="G149" i="10"/>
  <c r="F149" i="10"/>
  <c r="E149" i="10"/>
  <c r="D149" i="10"/>
  <c r="K147" i="10"/>
  <c r="J147" i="10"/>
  <c r="I147" i="10"/>
  <c r="H147" i="10"/>
  <c r="G147" i="10"/>
  <c r="F147" i="10"/>
  <c r="E147" i="10"/>
  <c r="D147" i="10"/>
  <c r="K145" i="10"/>
  <c r="J145" i="10"/>
  <c r="I145" i="10"/>
  <c r="H145" i="10"/>
  <c r="G145" i="10"/>
  <c r="F145" i="10"/>
  <c r="E145" i="10"/>
  <c r="D145" i="10"/>
  <c r="K143" i="10"/>
  <c r="J143" i="10"/>
  <c r="I143" i="10"/>
  <c r="H143" i="10"/>
  <c r="G143" i="10"/>
  <c r="F143" i="10"/>
  <c r="E143" i="10"/>
  <c r="D143" i="10"/>
  <c r="K141" i="10"/>
  <c r="J141" i="10"/>
  <c r="I141" i="10"/>
  <c r="H141" i="10"/>
  <c r="G141" i="10"/>
  <c r="F141" i="10"/>
  <c r="E141" i="10"/>
  <c r="D141" i="10"/>
  <c r="K139" i="10"/>
  <c r="J139" i="10"/>
  <c r="I139" i="10"/>
  <c r="H139" i="10"/>
  <c r="H138" i="10" s="1"/>
  <c r="G139" i="10"/>
  <c r="F139" i="10"/>
  <c r="E139" i="10"/>
  <c r="D139" i="10"/>
  <c r="D138" i="10" s="1"/>
  <c r="K138" i="10"/>
  <c r="J138" i="10"/>
  <c r="I138" i="10"/>
  <c r="G138" i="10"/>
  <c r="N138" i="10" s="1"/>
  <c r="F138" i="10"/>
  <c r="E138" i="10"/>
  <c r="K136" i="10"/>
  <c r="J136" i="10"/>
  <c r="I136" i="10"/>
  <c r="H136" i="10"/>
  <c r="G136" i="10"/>
  <c r="F136" i="10"/>
  <c r="E136" i="10"/>
  <c r="D136" i="10"/>
  <c r="K134" i="10"/>
  <c r="J134" i="10"/>
  <c r="I134" i="10"/>
  <c r="H134" i="10"/>
  <c r="G134" i="10"/>
  <c r="F134" i="10"/>
  <c r="E134" i="10"/>
  <c r="D134" i="10"/>
  <c r="K132" i="10"/>
  <c r="J132" i="10"/>
  <c r="I132" i="10"/>
  <c r="H132" i="10"/>
  <c r="G132" i="10"/>
  <c r="F132" i="10"/>
  <c r="E132" i="10"/>
  <c r="D132" i="10"/>
  <c r="K130" i="10"/>
  <c r="J130" i="10"/>
  <c r="I130" i="10"/>
  <c r="H130" i="10"/>
  <c r="G130" i="10"/>
  <c r="F130" i="10"/>
  <c r="E130" i="10"/>
  <c r="D130" i="10"/>
  <c r="K128" i="10"/>
  <c r="J128" i="10"/>
  <c r="I128" i="10"/>
  <c r="I127" i="10" s="1"/>
  <c r="H128" i="10"/>
  <c r="H127" i="10" s="1"/>
  <c r="G128" i="10"/>
  <c r="F128" i="10"/>
  <c r="E128" i="10"/>
  <c r="E127" i="10" s="1"/>
  <c r="D128" i="10"/>
  <c r="D127" i="10" s="1"/>
  <c r="K127" i="10"/>
  <c r="J127" i="10"/>
  <c r="G127" i="10"/>
  <c r="N127" i="10" s="1"/>
  <c r="F127" i="10"/>
  <c r="K125" i="10"/>
  <c r="J125" i="10"/>
  <c r="I125" i="10"/>
  <c r="H125" i="10"/>
  <c r="G125" i="10"/>
  <c r="F125" i="10"/>
  <c r="E125" i="10"/>
  <c r="D125" i="10"/>
  <c r="K123" i="10"/>
  <c r="J123" i="10"/>
  <c r="I123" i="10"/>
  <c r="H123" i="10"/>
  <c r="G123" i="10"/>
  <c r="G118" i="10" s="1"/>
  <c r="F123" i="10"/>
  <c r="E123" i="10"/>
  <c r="D123" i="10"/>
  <c r="K121" i="10"/>
  <c r="J121" i="10"/>
  <c r="I121" i="10"/>
  <c r="G121" i="10"/>
  <c r="F121" i="10"/>
  <c r="E121" i="10"/>
  <c r="D121" i="10"/>
  <c r="K119" i="10"/>
  <c r="J119" i="10"/>
  <c r="J118" i="10" s="1"/>
  <c r="I119" i="10"/>
  <c r="I118" i="10" s="1"/>
  <c r="H119" i="10"/>
  <c r="G119" i="10"/>
  <c r="F119" i="10"/>
  <c r="E119" i="10"/>
  <c r="D119" i="10"/>
  <c r="K118" i="10"/>
  <c r="K96" i="10" s="1"/>
  <c r="F118" i="10"/>
  <c r="E118" i="10"/>
  <c r="D118" i="10"/>
  <c r="K112" i="10"/>
  <c r="J112" i="10"/>
  <c r="J97" i="10" s="1"/>
  <c r="J96" i="10" s="1"/>
  <c r="I112" i="10"/>
  <c r="G112" i="10"/>
  <c r="F112" i="10"/>
  <c r="E112" i="10"/>
  <c r="D112" i="10"/>
  <c r="K108" i="10"/>
  <c r="J108" i="10"/>
  <c r="I108" i="10"/>
  <c r="H108" i="10"/>
  <c r="G108" i="10"/>
  <c r="F108" i="10"/>
  <c r="E108" i="10"/>
  <c r="D108" i="10"/>
  <c r="K106" i="10"/>
  <c r="J106" i="10"/>
  <c r="I106" i="10"/>
  <c r="H106" i="10"/>
  <c r="G106" i="10"/>
  <c r="F106" i="10"/>
  <c r="E106" i="10"/>
  <c r="D106" i="10"/>
  <c r="K104" i="10"/>
  <c r="J104" i="10"/>
  <c r="I104" i="10"/>
  <c r="H104" i="10"/>
  <c r="G104" i="10"/>
  <c r="F104" i="10"/>
  <c r="E104" i="10"/>
  <c r="D104" i="10"/>
  <c r="K102" i="10"/>
  <c r="J102" i="10"/>
  <c r="I102" i="10"/>
  <c r="H102" i="10"/>
  <c r="G102" i="10"/>
  <c r="F102" i="10"/>
  <c r="E102" i="10"/>
  <c r="D102" i="10"/>
  <c r="J100" i="10"/>
  <c r="I100" i="10"/>
  <c r="H100" i="10"/>
  <c r="G100" i="10"/>
  <c r="F100" i="10"/>
  <c r="E100" i="10"/>
  <c r="D100" i="10"/>
  <c r="K98" i="10"/>
  <c r="J98" i="10"/>
  <c r="I98" i="10"/>
  <c r="H98" i="10"/>
  <c r="H97" i="10" s="1"/>
  <c r="H96" i="10" s="1"/>
  <c r="G98" i="10"/>
  <c r="F98" i="10"/>
  <c r="E98" i="10"/>
  <c r="D98" i="10"/>
  <c r="D97" i="10" s="1"/>
  <c r="D96" i="10" s="1"/>
  <c r="K97" i="10"/>
  <c r="I97" i="10"/>
  <c r="I96" i="10" s="1"/>
  <c r="G97" i="10"/>
  <c r="F97" i="10"/>
  <c r="E97" i="10"/>
  <c r="F96" i="10"/>
  <c r="N93" i="10"/>
  <c r="K92" i="10"/>
  <c r="J92" i="10"/>
  <c r="I92" i="10"/>
  <c r="H92" i="10"/>
  <c r="N92" i="10" s="1"/>
  <c r="G92" i="10"/>
  <c r="F92" i="10"/>
  <c r="E92" i="10"/>
  <c r="D92" i="10"/>
  <c r="N91" i="10"/>
  <c r="K90" i="10"/>
  <c r="J90" i="10"/>
  <c r="I90" i="10"/>
  <c r="H90" i="10"/>
  <c r="G90" i="10"/>
  <c r="N90" i="10" s="1"/>
  <c r="F90" i="10"/>
  <c r="E90" i="10"/>
  <c r="D90" i="10"/>
  <c r="N89" i="10"/>
  <c r="K88" i="10"/>
  <c r="J88" i="10"/>
  <c r="I88" i="10"/>
  <c r="H88" i="10"/>
  <c r="N88" i="10" s="1"/>
  <c r="G88" i="10"/>
  <c r="F88" i="10"/>
  <c r="E88" i="10"/>
  <c r="D88" i="10"/>
  <c r="N87" i="10"/>
  <c r="K86" i="10"/>
  <c r="J86" i="10"/>
  <c r="I86" i="10"/>
  <c r="H86" i="10"/>
  <c r="G86" i="10"/>
  <c r="N86" i="10" s="1"/>
  <c r="F86" i="10"/>
  <c r="E86" i="10"/>
  <c r="D86" i="10"/>
  <c r="N85" i="10"/>
  <c r="N84" i="10"/>
  <c r="K83" i="10"/>
  <c r="J83" i="10"/>
  <c r="I83" i="10"/>
  <c r="H83" i="10"/>
  <c r="G83" i="10"/>
  <c r="N83" i="10" s="1"/>
  <c r="F83" i="10"/>
  <c r="E83" i="10"/>
  <c r="D83" i="10"/>
  <c r="N82" i="10"/>
  <c r="K81" i="10"/>
  <c r="J81" i="10"/>
  <c r="I81" i="10"/>
  <c r="H81" i="10"/>
  <c r="G81" i="10"/>
  <c r="N81" i="10" s="1"/>
  <c r="F81" i="10"/>
  <c r="E81" i="10"/>
  <c r="D81" i="10"/>
  <c r="N80" i="10"/>
  <c r="K79" i="10"/>
  <c r="J79" i="10"/>
  <c r="I79" i="10"/>
  <c r="H79" i="10"/>
  <c r="G79" i="10"/>
  <c r="N79" i="10" s="1"/>
  <c r="F79" i="10"/>
  <c r="E79" i="10"/>
  <c r="D79" i="10"/>
  <c r="N78" i="10"/>
  <c r="K77" i="10"/>
  <c r="J77" i="10"/>
  <c r="I77" i="10"/>
  <c r="H77" i="10"/>
  <c r="G77" i="10"/>
  <c r="N77" i="10" s="1"/>
  <c r="F77" i="10"/>
  <c r="E77" i="10"/>
  <c r="D77" i="10"/>
  <c r="N76" i="10"/>
  <c r="N75" i="10"/>
  <c r="K74" i="10"/>
  <c r="J74" i="10"/>
  <c r="I74" i="10"/>
  <c r="H74" i="10"/>
  <c r="G74" i="10"/>
  <c r="N74" i="10" s="1"/>
  <c r="F74" i="10"/>
  <c r="E74" i="10"/>
  <c r="D74" i="10"/>
  <c r="N73" i="10"/>
  <c r="K72" i="10"/>
  <c r="J72" i="10"/>
  <c r="I72" i="10"/>
  <c r="H72" i="10"/>
  <c r="N72" i="10" s="1"/>
  <c r="G72" i="10"/>
  <c r="F72" i="10"/>
  <c r="E72" i="10"/>
  <c r="D72" i="10"/>
  <c r="N71" i="10"/>
  <c r="K70" i="10"/>
  <c r="J70" i="10"/>
  <c r="I70" i="10"/>
  <c r="H70" i="10"/>
  <c r="N70" i="10" s="1"/>
  <c r="G70" i="10"/>
  <c r="F70" i="10"/>
  <c r="E70" i="10"/>
  <c r="D70" i="10"/>
  <c r="N69" i="10"/>
  <c r="K68" i="10"/>
  <c r="J68" i="10"/>
  <c r="I68" i="10"/>
  <c r="H68" i="10"/>
  <c r="N68" i="10" s="1"/>
  <c r="G68" i="10"/>
  <c r="F68" i="10"/>
  <c r="E68" i="10"/>
  <c r="D68" i="10"/>
  <c r="N67" i="10"/>
  <c r="K66" i="10"/>
  <c r="J66" i="10"/>
  <c r="I66" i="10"/>
  <c r="H66" i="10"/>
  <c r="N66" i="10" s="1"/>
  <c r="G66" i="10"/>
  <c r="F66" i="10"/>
  <c r="E66" i="10"/>
  <c r="D66" i="10"/>
  <c r="N65" i="10"/>
  <c r="K64" i="10"/>
  <c r="J64" i="10"/>
  <c r="I64" i="10"/>
  <c r="H64" i="10"/>
  <c r="N64" i="10" s="1"/>
  <c r="G64" i="10"/>
  <c r="F64" i="10"/>
  <c r="E64" i="10"/>
  <c r="D64" i="10"/>
  <c r="N63" i="10"/>
  <c r="K62" i="10"/>
  <c r="J62" i="10"/>
  <c r="J55" i="10" s="1"/>
  <c r="I62" i="10"/>
  <c r="H62" i="10"/>
  <c r="G62" i="10"/>
  <c r="N62" i="10" s="1"/>
  <c r="F62" i="10"/>
  <c r="F55" i="10" s="1"/>
  <c r="E62" i="10"/>
  <c r="D62" i="10"/>
  <c r="N61" i="10"/>
  <c r="K60" i="10"/>
  <c r="J60" i="10"/>
  <c r="I60" i="10"/>
  <c r="G60" i="10"/>
  <c r="N60" i="10" s="1"/>
  <c r="F60" i="10"/>
  <c r="E60" i="10"/>
  <c r="D60" i="10"/>
  <c r="N59" i="10"/>
  <c r="K58" i="10"/>
  <c r="J58" i="10"/>
  <c r="I58" i="10"/>
  <c r="I55" i="10" s="1"/>
  <c r="H58" i="10"/>
  <c r="G58" i="10"/>
  <c r="N58" i="10" s="1"/>
  <c r="F58" i="10"/>
  <c r="E58" i="10"/>
  <c r="E55" i="10" s="1"/>
  <c r="D58" i="10"/>
  <c r="N57" i="10"/>
  <c r="K56" i="10"/>
  <c r="K55" i="10" s="1"/>
  <c r="K4" i="10" s="1"/>
  <c r="K5" i="10" s="1"/>
  <c r="J56" i="10"/>
  <c r="I56" i="10"/>
  <c r="H56" i="10"/>
  <c r="G56" i="10"/>
  <c r="N56" i="10" s="1"/>
  <c r="F56" i="10"/>
  <c r="E56" i="10"/>
  <c r="D56" i="10"/>
  <c r="H55" i="10"/>
  <c r="D55" i="10"/>
  <c r="N54" i="10"/>
  <c r="K53" i="10"/>
  <c r="J53" i="10"/>
  <c r="I53" i="10"/>
  <c r="H53" i="10"/>
  <c r="G53" i="10"/>
  <c r="N53" i="10" s="1"/>
  <c r="F53" i="10"/>
  <c r="E53" i="10"/>
  <c r="D53" i="10"/>
  <c r="N52" i="10"/>
  <c r="K51" i="10"/>
  <c r="J51" i="10"/>
  <c r="I51" i="10"/>
  <c r="H51" i="10"/>
  <c r="N51" i="10" s="1"/>
  <c r="G51" i="10"/>
  <c r="F51" i="10"/>
  <c r="E51" i="10"/>
  <c r="D51" i="10"/>
  <c r="N50" i="10"/>
  <c r="K49" i="10"/>
  <c r="J49" i="10"/>
  <c r="I49" i="10"/>
  <c r="H49" i="10"/>
  <c r="G49" i="10"/>
  <c r="N49" i="10" s="1"/>
  <c r="F49" i="10"/>
  <c r="E49" i="10"/>
  <c r="D49" i="10"/>
  <c r="N48" i="10"/>
  <c r="N47" i="10"/>
  <c r="K46" i="10"/>
  <c r="J46" i="10"/>
  <c r="H46" i="10"/>
  <c r="G46" i="10"/>
  <c r="N46" i="10" s="1"/>
  <c r="F46" i="10"/>
  <c r="E46" i="10"/>
  <c r="D46" i="10"/>
  <c r="N45" i="10"/>
  <c r="K44" i="10"/>
  <c r="J44" i="10"/>
  <c r="I44" i="10"/>
  <c r="H44" i="10"/>
  <c r="G44" i="10"/>
  <c r="N44" i="10" s="1"/>
  <c r="F44" i="10"/>
  <c r="E44" i="10"/>
  <c r="D44" i="10"/>
  <c r="N43" i="10"/>
  <c r="K42" i="10"/>
  <c r="J42" i="10"/>
  <c r="I42" i="10"/>
  <c r="H42" i="10"/>
  <c r="N42" i="10" s="1"/>
  <c r="G42" i="10"/>
  <c r="F42" i="10"/>
  <c r="E42" i="10"/>
  <c r="D42" i="10"/>
  <c r="N41" i="10"/>
  <c r="K40" i="10"/>
  <c r="J40" i="10"/>
  <c r="J29" i="10" s="1"/>
  <c r="J4" i="10" s="1"/>
  <c r="J5" i="10" s="1"/>
  <c r="I40" i="10"/>
  <c r="H40" i="10"/>
  <c r="G40" i="10"/>
  <c r="N40" i="10" s="1"/>
  <c r="F40" i="10"/>
  <c r="E40" i="10"/>
  <c r="D40" i="10"/>
  <c r="N39" i="10"/>
  <c r="N38" i="10"/>
  <c r="J37" i="10"/>
  <c r="G37" i="10"/>
  <c r="N37" i="10" s="1"/>
  <c r="F37" i="10"/>
  <c r="F29" i="10" s="1"/>
  <c r="F4" i="10" s="1"/>
  <c r="F5" i="10" s="1"/>
  <c r="E37" i="10"/>
  <c r="D37" i="10"/>
  <c r="N36" i="10"/>
  <c r="K35" i="10"/>
  <c r="J35" i="10"/>
  <c r="I35" i="10"/>
  <c r="H35" i="10"/>
  <c r="N35" i="10" s="1"/>
  <c r="G35" i="10"/>
  <c r="F35" i="10"/>
  <c r="E35" i="10"/>
  <c r="D35" i="10"/>
  <c r="N31" i="10"/>
  <c r="J30" i="10"/>
  <c r="G30" i="10"/>
  <c r="G29" i="10" s="1"/>
  <c r="F30" i="10"/>
  <c r="E30" i="10"/>
  <c r="D30" i="10"/>
  <c r="K29" i="10"/>
  <c r="I29" i="10"/>
  <c r="H29" i="10"/>
  <c r="E29" i="10"/>
  <c r="D29" i="10"/>
  <c r="K27" i="10"/>
  <c r="J27" i="10"/>
  <c r="I27" i="10"/>
  <c r="H27" i="10"/>
  <c r="G27" i="10"/>
  <c r="F27" i="10"/>
  <c r="E27" i="10"/>
  <c r="D27" i="10"/>
  <c r="K25" i="10"/>
  <c r="J25" i="10"/>
  <c r="I25" i="10"/>
  <c r="H25" i="10"/>
  <c r="G25" i="10"/>
  <c r="F25" i="10"/>
  <c r="E25" i="10"/>
  <c r="D25" i="10"/>
  <c r="K23" i="10"/>
  <c r="J23" i="10"/>
  <c r="I23" i="10"/>
  <c r="H23" i="10"/>
  <c r="G23" i="10"/>
  <c r="F23" i="10"/>
  <c r="E23" i="10"/>
  <c r="D23" i="10"/>
  <c r="K21" i="10"/>
  <c r="J21" i="10"/>
  <c r="I21" i="10"/>
  <c r="H21" i="10"/>
  <c r="H18" i="10" s="1"/>
  <c r="G21" i="10"/>
  <c r="F21" i="10"/>
  <c r="E21" i="10"/>
  <c r="D21" i="10"/>
  <c r="D18" i="10" s="1"/>
  <c r="K19" i="10"/>
  <c r="J19" i="10"/>
  <c r="I19" i="10"/>
  <c r="I18" i="10" s="1"/>
  <c r="I4" i="10" s="1"/>
  <c r="I5" i="10" s="1"/>
  <c r="H19" i="10"/>
  <c r="G19" i="10"/>
  <c r="N19" i="10" s="1"/>
  <c r="F19" i="10"/>
  <c r="E19" i="10"/>
  <c r="E18" i="10" s="1"/>
  <c r="D19" i="10"/>
  <c r="K18" i="10"/>
  <c r="J18" i="10"/>
  <c r="G18" i="10"/>
  <c r="N18" i="10" s="1"/>
  <c r="F18" i="10"/>
  <c r="K17" i="10"/>
  <c r="J17" i="10"/>
  <c r="I17" i="10"/>
  <c r="H17" i="10"/>
  <c r="G17" i="10"/>
  <c r="F17" i="10"/>
  <c r="E17" i="10"/>
  <c r="D17" i="10"/>
  <c r="K16" i="10"/>
  <c r="J16" i="10"/>
  <c r="I16" i="10"/>
  <c r="H16" i="10"/>
  <c r="G16" i="10"/>
  <c r="F16" i="10"/>
  <c r="E16" i="10"/>
  <c r="D16" i="10"/>
  <c r="K15" i="10"/>
  <c r="J15" i="10"/>
  <c r="I15" i="10"/>
  <c r="H15" i="10"/>
  <c r="G15" i="10"/>
  <c r="F15" i="10"/>
  <c r="E15" i="10"/>
  <c r="D15" i="10"/>
  <c r="K14" i="10"/>
  <c r="J14" i="10"/>
  <c r="I14" i="10"/>
  <c r="H14" i="10"/>
  <c r="G14" i="10"/>
  <c r="F14" i="10"/>
  <c r="E14" i="10"/>
  <c r="D14" i="10"/>
  <c r="K13" i="10"/>
  <c r="J13" i="10"/>
  <c r="I13" i="10"/>
  <c r="H13" i="10"/>
  <c r="G13" i="10"/>
  <c r="F13" i="10"/>
  <c r="E13" i="10"/>
  <c r="D13" i="10"/>
  <c r="K12" i="10"/>
  <c r="J12" i="10"/>
  <c r="I12" i="10"/>
  <c r="H12" i="10"/>
  <c r="G12" i="10"/>
  <c r="F12" i="10"/>
  <c r="E12" i="10"/>
  <c r="D12" i="10"/>
  <c r="K11" i="10"/>
  <c r="J11" i="10"/>
  <c r="I11" i="10"/>
  <c r="H11" i="10"/>
  <c r="G11" i="10"/>
  <c r="F11" i="10"/>
  <c r="E11" i="10"/>
  <c r="D11" i="10"/>
  <c r="K10" i="10"/>
  <c r="J10" i="10"/>
  <c r="I10" i="10"/>
  <c r="H10" i="10"/>
  <c r="G10" i="10"/>
  <c r="N10" i="10" s="1"/>
  <c r="F10" i="10"/>
  <c r="E10" i="10"/>
  <c r="D10" i="10"/>
  <c r="K9" i="10"/>
  <c r="J9" i="10"/>
  <c r="I9" i="10"/>
  <c r="H9" i="10"/>
  <c r="N9" i="10" s="1"/>
  <c r="G9" i="10"/>
  <c r="F9" i="10"/>
  <c r="E9" i="10"/>
  <c r="D9" i="10"/>
  <c r="K8" i="10"/>
  <c r="J8" i="10"/>
  <c r="I8" i="10"/>
  <c r="H8" i="10"/>
  <c r="G8" i="10"/>
  <c r="F8" i="10"/>
  <c r="E8" i="10"/>
  <c r="D8" i="10"/>
  <c r="K7" i="10"/>
  <c r="J7" i="10"/>
  <c r="I7" i="10"/>
  <c r="H7" i="10"/>
  <c r="G7" i="10"/>
  <c r="F7" i="10"/>
  <c r="E7" i="10"/>
  <c r="D7" i="10"/>
  <c r="E4" i="10" l="1"/>
  <c r="E5" i="10" s="1"/>
  <c r="N97" i="10"/>
  <c r="D4" i="10"/>
  <c r="D5" i="10" s="1"/>
  <c r="H4" i="10"/>
  <c r="H5" i="10" s="1"/>
  <c r="N29" i="10"/>
  <c r="G4" i="10"/>
  <c r="E96" i="10"/>
  <c r="N118" i="10"/>
  <c r="O127" i="10" s="1"/>
  <c r="G96" i="10"/>
  <c r="N96" i="10" s="1"/>
  <c r="N30" i="10"/>
  <c r="G55" i="10"/>
  <c r="N55" i="10" s="1"/>
  <c r="G5" i="10" l="1"/>
  <c r="N4" i="10"/>
  <c r="K114" i="8" l="1"/>
  <c r="H15" i="8" l="1"/>
  <c r="I15" i="8"/>
  <c r="J15" i="8"/>
  <c r="K15" i="8"/>
  <c r="G15" i="8"/>
  <c r="G14" i="8"/>
  <c r="L183" i="8" l="1"/>
  <c r="K169" i="8"/>
  <c r="J169" i="8"/>
  <c r="F169" i="8"/>
  <c r="E169" i="8"/>
  <c r="D169" i="8"/>
  <c r="K167" i="8"/>
  <c r="J167" i="8"/>
  <c r="I167" i="8"/>
  <c r="H167" i="8"/>
  <c r="H166" i="8" s="1"/>
  <c r="G167" i="8"/>
  <c r="G166" i="8" s="1"/>
  <c r="F167" i="8"/>
  <c r="F166" i="8" s="1"/>
  <c r="E167" i="8"/>
  <c r="D167" i="8"/>
  <c r="D166" i="8" s="1"/>
  <c r="K166" i="8"/>
  <c r="I166" i="8"/>
  <c r="E166" i="8"/>
  <c r="K160" i="8"/>
  <c r="J160" i="8"/>
  <c r="I160" i="8"/>
  <c r="G160" i="8"/>
  <c r="F160" i="8"/>
  <c r="E160" i="8"/>
  <c r="D160" i="8"/>
  <c r="K158" i="8"/>
  <c r="J158" i="8"/>
  <c r="I158" i="8"/>
  <c r="H158" i="8"/>
  <c r="G158" i="8"/>
  <c r="F158" i="8"/>
  <c r="E158" i="8"/>
  <c r="D158" i="8"/>
  <c r="K156" i="8"/>
  <c r="J156" i="8"/>
  <c r="I156" i="8"/>
  <c r="G156" i="8"/>
  <c r="F156" i="8"/>
  <c r="E156" i="8"/>
  <c r="D156" i="8"/>
  <c r="K154" i="8"/>
  <c r="J154" i="8"/>
  <c r="I154" i="8"/>
  <c r="G154" i="8"/>
  <c r="F154" i="8"/>
  <c r="E154" i="8"/>
  <c r="D154" i="8"/>
  <c r="K152" i="8"/>
  <c r="J152" i="8"/>
  <c r="G152" i="8"/>
  <c r="F152" i="8"/>
  <c r="E152" i="8"/>
  <c r="D152" i="8"/>
  <c r="K150" i="8"/>
  <c r="J150" i="8"/>
  <c r="I150" i="8"/>
  <c r="G150" i="8"/>
  <c r="F150" i="8"/>
  <c r="E150" i="8"/>
  <c r="E149" i="8" s="1"/>
  <c r="D150" i="8"/>
  <c r="H149" i="8"/>
  <c r="K147" i="8"/>
  <c r="J147" i="8"/>
  <c r="I147" i="8"/>
  <c r="H147" i="8"/>
  <c r="G147" i="8"/>
  <c r="F147" i="8"/>
  <c r="E147" i="8"/>
  <c r="D147" i="8"/>
  <c r="K145" i="8"/>
  <c r="J145" i="8"/>
  <c r="I145" i="8"/>
  <c r="H145" i="8"/>
  <c r="G145" i="8"/>
  <c r="F145" i="8"/>
  <c r="E145" i="8"/>
  <c r="D145" i="8"/>
  <c r="K143" i="8"/>
  <c r="J143" i="8"/>
  <c r="I143" i="8"/>
  <c r="H143" i="8"/>
  <c r="H138" i="8" s="1"/>
  <c r="G143" i="8"/>
  <c r="F143" i="8"/>
  <c r="E143" i="8"/>
  <c r="D143" i="8"/>
  <c r="K141" i="8"/>
  <c r="J141" i="8"/>
  <c r="I141" i="8"/>
  <c r="H141" i="8"/>
  <c r="G141" i="8"/>
  <c r="F141" i="8"/>
  <c r="E141" i="8"/>
  <c r="D141" i="8"/>
  <c r="K139" i="8"/>
  <c r="J139" i="8"/>
  <c r="I139" i="8"/>
  <c r="H139" i="8"/>
  <c r="G139" i="8"/>
  <c r="F139" i="8"/>
  <c r="E139" i="8"/>
  <c r="D139" i="8"/>
  <c r="K138" i="8"/>
  <c r="J138" i="8"/>
  <c r="I138" i="8"/>
  <c r="G138" i="8"/>
  <c r="F138" i="8"/>
  <c r="E138" i="8"/>
  <c r="D138" i="8"/>
  <c r="K132" i="8"/>
  <c r="J132" i="8"/>
  <c r="I132" i="8"/>
  <c r="H132" i="8"/>
  <c r="G132" i="8"/>
  <c r="F132" i="8"/>
  <c r="E132" i="8"/>
  <c r="D132" i="8"/>
  <c r="K130" i="8"/>
  <c r="J130" i="8"/>
  <c r="I130" i="8"/>
  <c r="H130" i="8"/>
  <c r="G130" i="8"/>
  <c r="F130" i="8"/>
  <c r="E130" i="8"/>
  <c r="D130" i="8"/>
  <c r="K128" i="8"/>
  <c r="J128" i="8"/>
  <c r="I128" i="8"/>
  <c r="H128" i="8"/>
  <c r="G128" i="8"/>
  <c r="F128" i="8"/>
  <c r="E128" i="8"/>
  <c r="D128" i="8"/>
  <c r="D127" i="8" s="1"/>
  <c r="K127" i="8"/>
  <c r="J127" i="8"/>
  <c r="I127" i="8"/>
  <c r="H127" i="8"/>
  <c r="G127" i="8"/>
  <c r="F127" i="8"/>
  <c r="E127" i="8"/>
  <c r="K113" i="8"/>
  <c r="J113" i="8"/>
  <c r="I113" i="8"/>
  <c r="H113" i="8"/>
  <c r="G113" i="8"/>
  <c r="J111" i="8"/>
  <c r="F111" i="8"/>
  <c r="E111" i="8"/>
  <c r="D111" i="8"/>
  <c r="K108" i="8"/>
  <c r="K107" i="8" s="1"/>
  <c r="J107" i="8"/>
  <c r="I107" i="8"/>
  <c r="H107" i="8"/>
  <c r="G107" i="8"/>
  <c r="F107" i="8"/>
  <c r="E107" i="8"/>
  <c r="D107" i="8"/>
  <c r="K106" i="8"/>
  <c r="K105" i="8" s="1"/>
  <c r="J105" i="8"/>
  <c r="I105" i="8"/>
  <c r="H105" i="8"/>
  <c r="G105" i="8"/>
  <c r="F105" i="8"/>
  <c r="E105" i="8"/>
  <c r="D105" i="8"/>
  <c r="K103" i="8"/>
  <c r="J103" i="8"/>
  <c r="I103" i="8"/>
  <c r="H103" i="8"/>
  <c r="G103" i="8"/>
  <c r="F103" i="8"/>
  <c r="E103" i="8"/>
  <c r="D103" i="8"/>
  <c r="K101" i="8"/>
  <c r="J101" i="8"/>
  <c r="I101" i="8"/>
  <c r="H101" i="8"/>
  <c r="G101" i="8"/>
  <c r="F101" i="8"/>
  <c r="E101" i="8"/>
  <c r="D101" i="8"/>
  <c r="J99" i="8"/>
  <c r="I99" i="8"/>
  <c r="H99" i="8"/>
  <c r="G99" i="8"/>
  <c r="F99" i="8"/>
  <c r="E99" i="8"/>
  <c r="D99" i="8"/>
  <c r="K97" i="8"/>
  <c r="J97" i="8"/>
  <c r="I97" i="8"/>
  <c r="H97" i="8"/>
  <c r="G97" i="8"/>
  <c r="F97" i="8"/>
  <c r="E97" i="8"/>
  <c r="D97" i="8"/>
  <c r="K90" i="8"/>
  <c r="J90" i="8"/>
  <c r="I90" i="8"/>
  <c r="H90" i="8"/>
  <c r="G90" i="8"/>
  <c r="F90" i="8"/>
  <c r="E90" i="8"/>
  <c r="D90" i="8"/>
  <c r="K86" i="8"/>
  <c r="J86" i="8"/>
  <c r="I86" i="8"/>
  <c r="H86" i="8"/>
  <c r="G86" i="8"/>
  <c r="F86" i="8"/>
  <c r="E86" i="8"/>
  <c r="D86" i="8"/>
  <c r="K84" i="8"/>
  <c r="J84" i="8"/>
  <c r="I84" i="8"/>
  <c r="H84" i="8"/>
  <c r="G84" i="8"/>
  <c r="F84" i="8"/>
  <c r="E84" i="8"/>
  <c r="D84" i="8"/>
  <c r="K82" i="8"/>
  <c r="J82" i="8"/>
  <c r="I82" i="8"/>
  <c r="H82" i="8"/>
  <c r="G82" i="8"/>
  <c r="F82" i="8"/>
  <c r="E82" i="8"/>
  <c r="D82" i="8"/>
  <c r="K80" i="8"/>
  <c r="J80" i="8"/>
  <c r="I80" i="8"/>
  <c r="H80" i="8"/>
  <c r="G80" i="8"/>
  <c r="F80" i="8"/>
  <c r="E80" i="8"/>
  <c r="D80" i="8"/>
  <c r="K78" i="8"/>
  <c r="J78" i="8"/>
  <c r="I78" i="8"/>
  <c r="H78" i="8"/>
  <c r="G78" i="8"/>
  <c r="F78" i="8"/>
  <c r="E78" i="8"/>
  <c r="D78" i="8"/>
  <c r="K76" i="8"/>
  <c r="J76" i="8"/>
  <c r="I76" i="8"/>
  <c r="H76" i="8"/>
  <c r="G76" i="8"/>
  <c r="F76" i="8"/>
  <c r="E76" i="8"/>
  <c r="D76" i="8"/>
  <c r="K74" i="8"/>
  <c r="J74" i="8"/>
  <c r="I74" i="8"/>
  <c r="H74" i="8"/>
  <c r="G74" i="8"/>
  <c r="F74" i="8"/>
  <c r="E74" i="8"/>
  <c r="D74" i="8"/>
  <c r="K72" i="8"/>
  <c r="J72" i="8"/>
  <c r="I72" i="8"/>
  <c r="H72" i="8"/>
  <c r="G72" i="8"/>
  <c r="F72" i="8"/>
  <c r="E72" i="8"/>
  <c r="D72" i="8"/>
  <c r="K70" i="8"/>
  <c r="J70" i="8"/>
  <c r="I70" i="8"/>
  <c r="H70" i="8"/>
  <c r="G70" i="8"/>
  <c r="F70" i="8"/>
  <c r="E70" i="8"/>
  <c r="D70" i="8"/>
  <c r="K68" i="8"/>
  <c r="J68" i="8"/>
  <c r="I68" i="8"/>
  <c r="H68" i="8"/>
  <c r="G68" i="8"/>
  <c r="F68" i="8"/>
  <c r="E68" i="8"/>
  <c r="D68" i="8"/>
  <c r="K66" i="8"/>
  <c r="J66" i="8"/>
  <c r="I66" i="8"/>
  <c r="H66" i="8"/>
  <c r="G66" i="8"/>
  <c r="F66" i="8"/>
  <c r="E66" i="8"/>
  <c r="D66" i="8"/>
  <c r="K64" i="8"/>
  <c r="J64" i="8"/>
  <c r="I64" i="8"/>
  <c r="H64" i="8"/>
  <c r="G64" i="8"/>
  <c r="F64" i="8"/>
  <c r="E64" i="8"/>
  <c r="D64" i="8"/>
  <c r="K62" i="8"/>
  <c r="J62" i="8"/>
  <c r="I62" i="8"/>
  <c r="H62" i="8"/>
  <c r="G62" i="8"/>
  <c r="F62" i="8"/>
  <c r="E62" i="8"/>
  <c r="D62" i="8"/>
  <c r="K60" i="8"/>
  <c r="J60" i="8"/>
  <c r="I60" i="8"/>
  <c r="H60" i="8"/>
  <c r="G60" i="8"/>
  <c r="F60" i="8"/>
  <c r="E60" i="8"/>
  <c r="D60" i="8"/>
  <c r="K59" i="8"/>
  <c r="J59" i="8"/>
  <c r="I59" i="8"/>
  <c r="H59" i="8"/>
  <c r="G59" i="8"/>
  <c r="F59" i="8"/>
  <c r="E59" i="8"/>
  <c r="D59" i="8"/>
  <c r="H55" i="8"/>
  <c r="J53" i="8"/>
  <c r="I53" i="8"/>
  <c r="H53" i="8"/>
  <c r="G53" i="8"/>
  <c r="F53" i="8"/>
  <c r="E53" i="8"/>
  <c r="D53" i="8"/>
  <c r="K51" i="8"/>
  <c r="J51" i="8"/>
  <c r="I51" i="8"/>
  <c r="H51" i="8"/>
  <c r="G51" i="8"/>
  <c r="F51" i="8"/>
  <c r="E51" i="8"/>
  <c r="D51" i="8"/>
  <c r="K49" i="8"/>
  <c r="J49" i="8"/>
  <c r="I49" i="8"/>
  <c r="H49" i="8"/>
  <c r="G49" i="8"/>
  <c r="F49" i="8"/>
  <c r="E49" i="8"/>
  <c r="D49" i="8"/>
  <c r="K48" i="8"/>
  <c r="F47" i="8"/>
  <c r="E47" i="8"/>
  <c r="D47" i="8"/>
  <c r="D12" i="8" s="1"/>
  <c r="K45" i="8"/>
  <c r="J45" i="8"/>
  <c r="I45" i="8"/>
  <c r="H45" i="8"/>
  <c r="G45" i="8"/>
  <c r="F45" i="8"/>
  <c r="E45" i="8"/>
  <c r="D45" i="8"/>
  <c r="K43" i="8"/>
  <c r="J43" i="8"/>
  <c r="I43" i="8"/>
  <c r="H43" i="8"/>
  <c r="G43" i="8"/>
  <c r="F43" i="8"/>
  <c r="E43" i="8"/>
  <c r="D43" i="8"/>
  <c r="K41" i="8"/>
  <c r="J41" i="8"/>
  <c r="I41" i="8"/>
  <c r="G41" i="8"/>
  <c r="F41" i="8"/>
  <c r="E41" i="8"/>
  <c r="D41" i="8"/>
  <c r="K38" i="8"/>
  <c r="J38" i="8"/>
  <c r="I38" i="8"/>
  <c r="H38" i="8"/>
  <c r="G38" i="8"/>
  <c r="F38" i="8"/>
  <c r="E38" i="8"/>
  <c r="D38" i="8"/>
  <c r="K36" i="8"/>
  <c r="J36" i="8"/>
  <c r="I36" i="8"/>
  <c r="H36" i="8"/>
  <c r="G36" i="8"/>
  <c r="F36" i="8"/>
  <c r="E36" i="8"/>
  <c r="D36" i="8"/>
  <c r="J32" i="8"/>
  <c r="G32" i="8"/>
  <c r="F32" i="8"/>
  <c r="E32" i="8"/>
  <c r="E31" i="8" s="1"/>
  <c r="D32" i="8"/>
  <c r="D31" i="8" s="1"/>
  <c r="K29" i="8"/>
  <c r="J29" i="8"/>
  <c r="G29" i="8"/>
  <c r="F29" i="8"/>
  <c r="E29" i="8"/>
  <c r="D29" i="8"/>
  <c r="K27" i="8"/>
  <c r="J27" i="8"/>
  <c r="I27" i="8"/>
  <c r="H27" i="8"/>
  <c r="G27" i="8"/>
  <c r="F27" i="8"/>
  <c r="E27" i="8"/>
  <c r="D27" i="8"/>
  <c r="K25" i="8"/>
  <c r="J25" i="8"/>
  <c r="J20" i="8" s="1"/>
  <c r="F25" i="8"/>
  <c r="E25" i="8"/>
  <c r="D25" i="8"/>
  <c r="K23" i="8"/>
  <c r="J23" i="8"/>
  <c r="I23" i="8"/>
  <c r="H23" i="8"/>
  <c r="G23" i="8"/>
  <c r="F23" i="8"/>
  <c r="E23" i="8"/>
  <c r="D23" i="8"/>
  <c r="K21" i="8"/>
  <c r="J21" i="8"/>
  <c r="F21" i="8"/>
  <c r="E21" i="8"/>
  <c r="D21" i="8"/>
  <c r="K19" i="8"/>
  <c r="J19" i="8"/>
  <c r="I19" i="8"/>
  <c r="H19" i="8"/>
  <c r="G19" i="8"/>
  <c r="F19" i="8"/>
  <c r="E19" i="8"/>
  <c r="D19" i="8"/>
  <c r="K18" i="8"/>
  <c r="J18" i="8"/>
  <c r="I18" i="8"/>
  <c r="H18" i="8"/>
  <c r="G18" i="8"/>
  <c r="F18" i="8"/>
  <c r="E18" i="8"/>
  <c r="D18" i="8"/>
  <c r="K17" i="8"/>
  <c r="J17" i="8"/>
  <c r="I17" i="8"/>
  <c r="H17" i="8"/>
  <c r="G17" i="8"/>
  <c r="F17" i="8"/>
  <c r="E17" i="8"/>
  <c r="D17" i="8"/>
  <c r="K16" i="8"/>
  <c r="J16" i="8"/>
  <c r="I16" i="8"/>
  <c r="H16" i="8"/>
  <c r="G16" i="8"/>
  <c r="F16" i="8"/>
  <c r="E16" i="8"/>
  <c r="D16" i="8"/>
  <c r="K14" i="8"/>
  <c r="J14" i="8"/>
  <c r="I14" i="8"/>
  <c r="H14" i="8"/>
  <c r="F14" i="8"/>
  <c r="E14" i="8"/>
  <c r="D14" i="8"/>
  <c r="K13" i="8"/>
  <c r="J13" i="8"/>
  <c r="I13" i="8"/>
  <c r="H13" i="8"/>
  <c r="G13" i="8"/>
  <c r="F13" i="8"/>
  <c r="E13" i="8"/>
  <c r="D13" i="8"/>
  <c r="K12" i="8"/>
  <c r="J12" i="8"/>
  <c r="I12" i="8"/>
  <c r="H12" i="8"/>
  <c r="G12" i="8"/>
  <c r="F12" i="8"/>
  <c r="E12" i="8"/>
  <c r="K11" i="8"/>
  <c r="J11" i="8"/>
  <c r="I11" i="8"/>
  <c r="H11" i="8"/>
  <c r="G11" i="8"/>
  <c r="F11" i="8"/>
  <c r="E11" i="8"/>
  <c r="D11" i="8"/>
  <c r="J10" i="8"/>
  <c r="I10" i="8"/>
  <c r="H10" i="8"/>
  <c r="G10" i="8"/>
  <c r="F10" i="8"/>
  <c r="E10" i="8"/>
  <c r="D10" i="8"/>
  <c r="L9" i="8"/>
  <c r="K8" i="8"/>
  <c r="J8" i="8"/>
  <c r="I8" i="8"/>
  <c r="H8" i="8"/>
  <c r="G8" i="8"/>
  <c r="F8" i="8"/>
  <c r="E8" i="8"/>
  <c r="D8" i="8"/>
  <c r="K7" i="8"/>
  <c r="K6" i="8" s="1"/>
  <c r="J7" i="8"/>
  <c r="J6" i="8" s="1"/>
  <c r="I7" i="8"/>
  <c r="I6" i="8" s="1"/>
  <c r="H7" i="8"/>
  <c r="H6" i="8" s="1"/>
  <c r="G7" i="8"/>
  <c r="G6" i="8" s="1"/>
  <c r="F7" i="8"/>
  <c r="E7" i="8"/>
  <c r="E6" i="8" s="1"/>
  <c r="D7" i="8"/>
  <c r="F6" i="8" l="1"/>
  <c r="I20" i="8"/>
  <c r="I31" i="8"/>
  <c r="F149" i="8"/>
  <c r="D20" i="8"/>
  <c r="K20" i="8"/>
  <c r="G20" i="8"/>
  <c r="F20" i="8"/>
  <c r="H20" i="8"/>
  <c r="F31" i="8"/>
  <c r="F15" i="8" s="1"/>
  <c r="F9" i="8" s="1"/>
  <c r="I149" i="8"/>
  <c r="L149" i="8" s="1"/>
  <c r="G149" i="8"/>
  <c r="J166" i="8"/>
  <c r="H31" i="8"/>
  <c r="E20" i="8"/>
  <c r="H96" i="8"/>
  <c r="H95" i="8" s="1"/>
  <c r="J31" i="8"/>
  <c r="G31" i="8"/>
  <c r="K31" i="8"/>
  <c r="D96" i="8"/>
  <c r="D95" i="8" s="1"/>
  <c r="G96" i="8"/>
  <c r="G95" i="8" s="1"/>
  <c r="E96" i="8"/>
  <c r="E95" i="8" s="1"/>
  <c r="I96" i="8"/>
  <c r="I95" i="8" s="1"/>
  <c r="K96" i="8"/>
  <c r="K95" i="8" s="1"/>
  <c r="F96" i="8"/>
  <c r="F95" i="8" s="1"/>
  <c r="J96" i="8"/>
  <c r="J95" i="8" s="1"/>
  <c r="D149" i="8"/>
  <c r="K149" i="8"/>
  <c r="J149" i="8"/>
  <c r="D6" i="8"/>
  <c r="J9" i="8"/>
  <c r="J4" i="8" s="1"/>
  <c r="J183" i="8" s="1"/>
  <c r="D9" i="8"/>
  <c r="H9" i="8"/>
  <c r="H4" i="8" s="1"/>
  <c r="H183" i="8" s="1"/>
  <c r="I9" i="8"/>
  <c r="I4" i="8" s="1"/>
  <c r="I183" i="8" s="1"/>
  <c r="E9" i="8"/>
  <c r="E4" i="8" s="1"/>
  <c r="E183" i="8" s="1"/>
  <c r="G9" i="8"/>
  <c r="G4" i="8" s="1"/>
  <c r="G183" i="8" s="1"/>
  <c r="K10" i="8"/>
  <c r="K9" i="8" s="1"/>
  <c r="K4" i="8" s="1"/>
  <c r="K183" i="8" s="1"/>
  <c r="L170" i="7"/>
  <c r="F4" i="8" l="1"/>
  <c r="F183" i="8" s="1"/>
  <c r="D4" i="8"/>
  <c r="D183" i="8" s="1"/>
  <c r="H12" i="7"/>
  <c r="I12" i="7"/>
  <c r="J12" i="7"/>
  <c r="K12" i="7"/>
  <c r="G12" i="7"/>
  <c r="G13" i="7"/>
  <c r="G100" i="7"/>
  <c r="G99" i="7" l="1"/>
  <c r="G127" i="7"/>
  <c r="G118" i="7"/>
  <c r="G98" i="7" l="1"/>
  <c r="H116" i="7"/>
  <c r="I116" i="7"/>
  <c r="J116" i="7"/>
  <c r="K116" i="7"/>
  <c r="G116" i="7"/>
  <c r="H138" i="7" l="1"/>
  <c r="L138" i="7" s="1"/>
  <c r="H89" i="7"/>
  <c r="I30" i="7"/>
  <c r="L9" i="7"/>
  <c r="G16" i="7"/>
  <c r="G15" i="7"/>
  <c r="G14" i="7"/>
  <c r="G11" i="7"/>
  <c r="G10" i="7"/>
  <c r="H10" i="7"/>
  <c r="G8" i="7"/>
  <c r="G7" i="7"/>
  <c r="H7" i="7"/>
  <c r="I7" i="7"/>
  <c r="J7" i="7"/>
  <c r="K7" i="7"/>
  <c r="H8" i="7"/>
  <c r="I8" i="7"/>
  <c r="I6" i="7" s="1"/>
  <c r="J8" i="7"/>
  <c r="K8" i="7"/>
  <c r="J10" i="7"/>
  <c r="K10" i="7"/>
  <c r="J11" i="7"/>
  <c r="K11" i="7"/>
  <c r="J13" i="7"/>
  <c r="K13" i="7"/>
  <c r="J14" i="7"/>
  <c r="K14" i="7"/>
  <c r="I10" i="7"/>
  <c r="H11" i="7"/>
  <c r="I11" i="7"/>
  <c r="H13" i="7"/>
  <c r="I13" i="7"/>
  <c r="H14" i="7"/>
  <c r="I14" i="7"/>
  <c r="H16" i="7"/>
  <c r="G19" i="7"/>
  <c r="I16" i="7"/>
  <c r="I100" i="7"/>
  <c r="H100" i="7"/>
  <c r="I89" i="7"/>
  <c r="H30" i="7"/>
  <c r="G30" i="7"/>
  <c r="K117" i="7"/>
  <c r="K158" i="7"/>
  <c r="J158" i="7"/>
  <c r="F158" i="7"/>
  <c r="E158" i="7"/>
  <c r="D158" i="7"/>
  <c r="K156" i="7"/>
  <c r="J156" i="7"/>
  <c r="I156" i="7"/>
  <c r="H156" i="7"/>
  <c r="G156" i="7"/>
  <c r="F156" i="7"/>
  <c r="E156" i="7"/>
  <c r="D156" i="7"/>
  <c r="K155" i="7"/>
  <c r="J155" i="7"/>
  <c r="I155" i="7"/>
  <c r="H155" i="7"/>
  <c r="G155" i="7"/>
  <c r="F155" i="7"/>
  <c r="E155" i="7"/>
  <c r="D155" i="7"/>
  <c r="K149" i="7"/>
  <c r="J149" i="7"/>
  <c r="I149" i="7"/>
  <c r="I138" i="7" s="1"/>
  <c r="G149" i="7"/>
  <c r="F149" i="7"/>
  <c r="E149" i="7"/>
  <c r="D149" i="7"/>
  <c r="K147" i="7"/>
  <c r="J147" i="7"/>
  <c r="I147" i="7"/>
  <c r="H147" i="7"/>
  <c r="G147" i="7"/>
  <c r="F147" i="7"/>
  <c r="E147" i="7"/>
  <c r="D147" i="7"/>
  <c r="K145" i="7"/>
  <c r="J145" i="7"/>
  <c r="I145" i="7"/>
  <c r="G145" i="7"/>
  <c r="F145" i="7"/>
  <c r="E145" i="7"/>
  <c r="D145" i="7"/>
  <c r="K143" i="7"/>
  <c r="K138" i="7" s="1"/>
  <c r="J143" i="7"/>
  <c r="I143" i="7"/>
  <c r="G143" i="7"/>
  <c r="F143" i="7"/>
  <c r="F138" i="7" s="1"/>
  <c r="E143" i="7"/>
  <c r="D143" i="7"/>
  <c r="K141" i="7"/>
  <c r="J141" i="7"/>
  <c r="J138" i="7" s="1"/>
  <c r="G141" i="7"/>
  <c r="F141" i="7"/>
  <c r="E141" i="7"/>
  <c r="D141" i="7"/>
  <c r="K139" i="7"/>
  <c r="J139" i="7"/>
  <c r="I139" i="7"/>
  <c r="G139" i="7"/>
  <c r="G138" i="7" s="1"/>
  <c r="F139" i="7"/>
  <c r="E139" i="7"/>
  <c r="D139" i="7"/>
  <c r="E138" i="7"/>
  <c r="D138" i="7"/>
  <c r="K136" i="7"/>
  <c r="J136" i="7"/>
  <c r="I136" i="7"/>
  <c r="H136" i="7"/>
  <c r="G136" i="7"/>
  <c r="F136" i="7"/>
  <c r="E136" i="7"/>
  <c r="D136" i="7"/>
  <c r="K134" i="7"/>
  <c r="J134" i="7"/>
  <c r="I134" i="7"/>
  <c r="H134" i="7"/>
  <c r="G134" i="7"/>
  <c r="F134" i="7"/>
  <c r="E134" i="7"/>
  <c r="D134" i="7"/>
  <c r="K132" i="7"/>
  <c r="J132" i="7"/>
  <c r="I132" i="7"/>
  <c r="H132" i="7"/>
  <c r="G132" i="7"/>
  <c r="F132" i="7"/>
  <c r="E132" i="7"/>
  <c r="D132" i="7"/>
  <c r="K130" i="7"/>
  <c r="J130" i="7"/>
  <c r="I130" i="7"/>
  <c r="H130" i="7"/>
  <c r="G130" i="7"/>
  <c r="F130" i="7"/>
  <c r="E130" i="7"/>
  <c r="D130" i="7"/>
  <c r="K128" i="7"/>
  <c r="J128" i="7"/>
  <c r="I128" i="7"/>
  <c r="H128" i="7"/>
  <c r="G128" i="7"/>
  <c r="F128" i="7"/>
  <c r="E128" i="7"/>
  <c r="D128" i="7"/>
  <c r="K127" i="7"/>
  <c r="J127" i="7"/>
  <c r="I127" i="7"/>
  <c r="H127" i="7"/>
  <c r="F127" i="7"/>
  <c r="E127" i="7"/>
  <c r="D127" i="7"/>
  <c r="K123" i="7"/>
  <c r="J123" i="7"/>
  <c r="I123" i="7"/>
  <c r="H123" i="7"/>
  <c r="G123" i="7"/>
  <c r="F123" i="7"/>
  <c r="E123" i="7"/>
  <c r="D123" i="7"/>
  <c r="K121" i="7"/>
  <c r="J121" i="7"/>
  <c r="I121" i="7"/>
  <c r="H121" i="7"/>
  <c r="G121" i="7"/>
  <c r="F121" i="7"/>
  <c r="E121" i="7"/>
  <c r="D121" i="7"/>
  <c r="K119" i="7"/>
  <c r="J119" i="7"/>
  <c r="I119" i="7"/>
  <c r="H119" i="7"/>
  <c r="G119" i="7"/>
  <c r="F119" i="7"/>
  <c r="E119" i="7"/>
  <c r="D119" i="7"/>
  <c r="K118" i="7"/>
  <c r="J118" i="7"/>
  <c r="I118" i="7"/>
  <c r="H118" i="7"/>
  <c r="F118" i="7"/>
  <c r="E118" i="7"/>
  <c r="D118" i="7"/>
  <c r="J114" i="7"/>
  <c r="F114" i="7"/>
  <c r="E114" i="7"/>
  <c r="D114" i="7"/>
  <c r="K111" i="7"/>
  <c r="K110" i="7" s="1"/>
  <c r="J110" i="7"/>
  <c r="I110" i="7"/>
  <c r="H110" i="7"/>
  <c r="G110" i="7"/>
  <c r="F110" i="7"/>
  <c r="E110" i="7"/>
  <c r="D110" i="7"/>
  <c r="K109" i="7"/>
  <c r="K108" i="7" s="1"/>
  <c r="J108" i="7"/>
  <c r="I108" i="7"/>
  <c r="H108" i="7"/>
  <c r="G108" i="7"/>
  <c r="F108" i="7"/>
  <c r="E108" i="7"/>
  <c r="D108" i="7"/>
  <c r="K106" i="7"/>
  <c r="J106" i="7"/>
  <c r="I106" i="7"/>
  <c r="H106" i="7"/>
  <c r="G106" i="7"/>
  <c r="F106" i="7"/>
  <c r="E106" i="7"/>
  <c r="D106" i="7"/>
  <c r="K104" i="7"/>
  <c r="J104" i="7"/>
  <c r="I104" i="7"/>
  <c r="I99" i="7" s="1"/>
  <c r="I98" i="7" s="1"/>
  <c r="H104" i="7"/>
  <c r="G104" i="7"/>
  <c r="F104" i="7"/>
  <c r="E104" i="7"/>
  <c r="E99" i="7" s="1"/>
  <c r="E98" i="7" s="1"/>
  <c r="D104" i="7"/>
  <c r="J102" i="7"/>
  <c r="I102" i="7"/>
  <c r="H102" i="7"/>
  <c r="G102" i="7"/>
  <c r="F102" i="7"/>
  <c r="E102" i="7"/>
  <c r="D102" i="7"/>
  <c r="K100" i="7"/>
  <c r="J100" i="7"/>
  <c r="F100" i="7"/>
  <c r="E100" i="7"/>
  <c r="D100" i="7"/>
  <c r="J99" i="7"/>
  <c r="H99" i="7"/>
  <c r="H98" i="7" s="1"/>
  <c r="F99" i="7"/>
  <c r="D99" i="7"/>
  <c r="J98" i="7"/>
  <c r="F98" i="7"/>
  <c r="D98" i="7"/>
  <c r="K93" i="7"/>
  <c r="J93" i="7"/>
  <c r="I93" i="7"/>
  <c r="H93" i="7"/>
  <c r="G93" i="7"/>
  <c r="F93" i="7"/>
  <c r="E93" i="7"/>
  <c r="D93" i="7"/>
  <c r="K89" i="7"/>
  <c r="J89" i="7"/>
  <c r="G89" i="7"/>
  <c r="F89" i="7"/>
  <c r="E89" i="7"/>
  <c r="D89" i="7"/>
  <c r="K87" i="7"/>
  <c r="J87" i="7"/>
  <c r="I87" i="7"/>
  <c r="H87" i="7"/>
  <c r="G87" i="7"/>
  <c r="F87" i="7"/>
  <c r="E87" i="7"/>
  <c r="D87" i="7"/>
  <c r="K83" i="7"/>
  <c r="J83" i="7"/>
  <c r="I83" i="7"/>
  <c r="H83" i="7"/>
  <c r="G83" i="7"/>
  <c r="F83" i="7"/>
  <c r="E83" i="7"/>
  <c r="D83" i="7"/>
  <c r="K81" i="7"/>
  <c r="J81" i="7"/>
  <c r="I81" i="7"/>
  <c r="H81" i="7"/>
  <c r="G81" i="7"/>
  <c r="F81" i="7"/>
  <c r="E81" i="7"/>
  <c r="D81" i="7"/>
  <c r="K79" i="7"/>
  <c r="J79" i="7"/>
  <c r="I79" i="7"/>
  <c r="H79" i="7"/>
  <c r="G79" i="7"/>
  <c r="F79" i="7"/>
  <c r="E79" i="7"/>
  <c r="D79" i="7"/>
  <c r="K77" i="7"/>
  <c r="J77" i="7"/>
  <c r="I77" i="7"/>
  <c r="H77" i="7"/>
  <c r="G77" i="7"/>
  <c r="F77" i="7"/>
  <c r="E77" i="7"/>
  <c r="D77" i="7"/>
  <c r="K75" i="7"/>
  <c r="J75" i="7"/>
  <c r="I75" i="7"/>
  <c r="H75" i="7"/>
  <c r="G75" i="7"/>
  <c r="F75" i="7"/>
  <c r="E75" i="7"/>
  <c r="D75" i="7"/>
  <c r="K73" i="7"/>
  <c r="J73" i="7"/>
  <c r="I73" i="7"/>
  <c r="H73" i="7"/>
  <c r="G73" i="7"/>
  <c r="F73" i="7"/>
  <c r="E73" i="7"/>
  <c r="D73" i="7"/>
  <c r="K71" i="7"/>
  <c r="J71" i="7"/>
  <c r="I71" i="7"/>
  <c r="H71" i="7"/>
  <c r="G71" i="7"/>
  <c r="F71" i="7"/>
  <c r="E71" i="7"/>
  <c r="D71" i="7"/>
  <c r="K69" i="7"/>
  <c r="J69" i="7"/>
  <c r="I69" i="7"/>
  <c r="H69" i="7"/>
  <c r="G69" i="7"/>
  <c r="F69" i="7"/>
  <c r="E69" i="7"/>
  <c r="D69" i="7"/>
  <c r="K67" i="7"/>
  <c r="J67" i="7"/>
  <c r="I67" i="7"/>
  <c r="H67" i="7"/>
  <c r="G67" i="7"/>
  <c r="F67" i="7"/>
  <c r="E67" i="7"/>
  <c r="D67" i="7"/>
  <c r="K65" i="7"/>
  <c r="J65" i="7"/>
  <c r="I65" i="7"/>
  <c r="H65" i="7"/>
  <c r="G65" i="7"/>
  <c r="F65" i="7"/>
  <c r="E65" i="7"/>
  <c r="D65" i="7"/>
  <c r="K63" i="7"/>
  <c r="J63" i="7"/>
  <c r="I63" i="7"/>
  <c r="H63" i="7"/>
  <c r="G63" i="7"/>
  <c r="F63" i="7"/>
  <c r="E63" i="7"/>
  <c r="D63" i="7"/>
  <c r="K61" i="7"/>
  <c r="J61" i="7"/>
  <c r="I61" i="7"/>
  <c r="H61" i="7"/>
  <c r="G61" i="7"/>
  <c r="F61" i="7"/>
  <c r="E61" i="7"/>
  <c r="D61" i="7"/>
  <c r="K59" i="7"/>
  <c r="J59" i="7"/>
  <c r="I59" i="7"/>
  <c r="H59" i="7"/>
  <c r="G59" i="7"/>
  <c r="F59" i="7"/>
  <c r="E59" i="7"/>
  <c r="D59" i="7"/>
  <c r="K58" i="7"/>
  <c r="J58" i="7"/>
  <c r="I58" i="7"/>
  <c r="H58" i="7"/>
  <c r="G58" i="7"/>
  <c r="F58" i="7"/>
  <c r="E58" i="7"/>
  <c r="D58" i="7"/>
  <c r="H54" i="7"/>
  <c r="J52" i="7"/>
  <c r="I52" i="7"/>
  <c r="H52" i="7"/>
  <c r="G52" i="7"/>
  <c r="F52" i="7"/>
  <c r="E52" i="7"/>
  <c r="D52" i="7"/>
  <c r="K50" i="7"/>
  <c r="J50" i="7"/>
  <c r="I50" i="7"/>
  <c r="H50" i="7"/>
  <c r="G50" i="7"/>
  <c r="F50" i="7"/>
  <c r="E50" i="7"/>
  <c r="D50" i="7"/>
  <c r="K48" i="7"/>
  <c r="J48" i="7"/>
  <c r="I48" i="7"/>
  <c r="H48" i="7"/>
  <c r="G48" i="7"/>
  <c r="F48" i="7"/>
  <c r="E48" i="7"/>
  <c r="D48" i="7"/>
  <c r="D12" i="7" s="1"/>
  <c r="K47" i="7"/>
  <c r="K30" i="7" s="1"/>
  <c r="F46" i="7"/>
  <c r="E46" i="7"/>
  <c r="D46" i="7"/>
  <c r="K44" i="7"/>
  <c r="J44" i="7"/>
  <c r="I44" i="7"/>
  <c r="H44" i="7"/>
  <c r="G44" i="7"/>
  <c r="F44" i="7"/>
  <c r="E44" i="7"/>
  <c r="D44" i="7"/>
  <c r="K42" i="7"/>
  <c r="J42" i="7"/>
  <c r="I42" i="7"/>
  <c r="H42" i="7"/>
  <c r="G42" i="7"/>
  <c r="F42" i="7"/>
  <c r="E42" i="7"/>
  <c r="D42" i="7"/>
  <c r="K40" i="7"/>
  <c r="J40" i="7"/>
  <c r="I40" i="7"/>
  <c r="G40" i="7"/>
  <c r="F40" i="7"/>
  <c r="E40" i="7"/>
  <c r="D40" i="7"/>
  <c r="K37" i="7"/>
  <c r="J37" i="7"/>
  <c r="I37" i="7"/>
  <c r="H37" i="7"/>
  <c r="G37" i="7"/>
  <c r="F37" i="7"/>
  <c r="E37" i="7"/>
  <c r="D37" i="7"/>
  <c r="K35" i="7"/>
  <c r="J35" i="7"/>
  <c r="I35" i="7"/>
  <c r="H35" i="7"/>
  <c r="G35" i="7"/>
  <c r="F35" i="7"/>
  <c r="E35" i="7"/>
  <c r="D35" i="7"/>
  <c r="D30" i="7" s="1"/>
  <c r="J31" i="7"/>
  <c r="G31" i="7"/>
  <c r="F31" i="7"/>
  <c r="E31" i="7"/>
  <c r="D31" i="7"/>
  <c r="J30" i="7"/>
  <c r="F30" i="7"/>
  <c r="E30" i="7"/>
  <c r="K28" i="7"/>
  <c r="J28" i="7"/>
  <c r="G28" i="7"/>
  <c r="F28" i="7"/>
  <c r="E28" i="7"/>
  <c r="D28" i="7"/>
  <c r="K26" i="7"/>
  <c r="J26" i="7"/>
  <c r="I26" i="7"/>
  <c r="H26" i="7"/>
  <c r="G26" i="7"/>
  <c r="F26" i="7"/>
  <c r="E26" i="7"/>
  <c r="D26" i="7"/>
  <c r="K24" i="7"/>
  <c r="K19" i="7" s="1"/>
  <c r="J24" i="7"/>
  <c r="F24" i="7"/>
  <c r="E24" i="7"/>
  <c r="D24" i="7"/>
  <c r="K22" i="7"/>
  <c r="J22" i="7"/>
  <c r="I22" i="7"/>
  <c r="H22" i="7"/>
  <c r="H19" i="7" s="1"/>
  <c r="G22" i="7"/>
  <c r="F22" i="7"/>
  <c r="E22" i="7"/>
  <c r="D22" i="7"/>
  <c r="D19" i="7" s="1"/>
  <c r="K20" i="7"/>
  <c r="J20" i="7"/>
  <c r="F20" i="7"/>
  <c r="E20" i="7"/>
  <c r="D20" i="7"/>
  <c r="J19" i="7"/>
  <c r="I19" i="7"/>
  <c r="F19" i="7"/>
  <c r="E19" i="7"/>
  <c r="K18" i="7"/>
  <c r="J18" i="7"/>
  <c r="I18" i="7"/>
  <c r="H18" i="7"/>
  <c r="G18" i="7"/>
  <c r="F18" i="7"/>
  <c r="E18" i="7"/>
  <c r="D18" i="7"/>
  <c r="K17" i="7"/>
  <c r="J17" i="7"/>
  <c r="I17" i="7"/>
  <c r="H17" i="7"/>
  <c r="G17" i="7"/>
  <c r="F17" i="7"/>
  <c r="E17" i="7"/>
  <c r="D17" i="7"/>
  <c r="K16" i="7"/>
  <c r="J16" i="7"/>
  <c r="F16" i="7"/>
  <c r="E16" i="7"/>
  <c r="D16" i="7"/>
  <c r="K15" i="7"/>
  <c r="J15" i="7"/>
  <c r="I15" i="7"/>
  <c r="H15" i="7"/>
  <c r="F15" i="7"/>
  <c r="E15" i="7"/>
  <c r="D15" i="7"/>
  <c r="F14" i="7"/>
  <c r="E14" i="7"/>
  <c r="D14" i="7"/>
  <c r="F13" i="7"/>
  <c r="E13" i="7"/>
  <c r="D13" i="7"/>
  <c r="F12" i="7"/>
  <c r="E12" i="7"/>
  <c r="F11" i="7"/>
  <c r="E11" i="7"/>
  <c r="D11" i="7"/>
  <c r="F10" i="7"/>
  <c r="E10" i="7"/>
  <c r="D10" i="7"/>
  <c r="F8" i="7"/>
  <c r="E8" i="7"/>
  <c r="D8" i="7"/>
  <c r="F7" i="7"/>
  <c r="E7" i="7"/>
  <c r="D7" i="7"/>
  <c r="E6" i="7" l="1"/>
  <c r="J6" i="7"/>
  <c r="K99" i="7"/>
  <c r="K98" i="7" s="1"/>
  <c r="D6" i="7"/>
  <c r="D4" i="7" s="1"/>
  <c r="D170" i="7" s="1"/>
  <c r="D9" i="7"/>
  <c r="F6" i="7"/>
  <c r="E9" i="7"/>
  <c r="E4" i="7" s="1"/>
  <c r="E170" i="7" s="1"/>
  <c r="K9" i="7"/>
  <c r="F9" i="7"/>
  <c r="J9" i="7"/>
  <c r="J4" i="7" s="1"/>
  <c r="J170" i="7" s="1"/>
  <c r="H6" i="7"/>
  <c r="G9" i="7"/>
  <c r="H9" i="7"/>
  <c r="K6" i="7"/>
  <c r="I9" i="7"/>
  <c r="I4" i="7" s="1"/>
  <c r="I170" i="7" s="1"/>
  <c r="G6" i="7"/>
  <c r="G4" i="7" s="1"/>
  <c r="G170" i="7" s="1"/>
  <c r="G16" i="6"/>
  <c r="D16" i="6"/>
  <c r="K14" i="6"/>
  <c r="J14" i="6"/>
  <c r="I14" i="6"/>
  <c r="H14" i="6"/>
  <c r="G14" i="6"/>
  <c r="F14" i="6"/>
  <c r="E14" i="6"/>
  <c r="D14" i="6"/>
  <c r="D10" i="6"/>
  <c r="K4" i="7" l="1"/>
  <c r="K170" i="7" s="1"/>
  <c r="F4" i="7"/>
  <c r="F170" i="7" s="1"/>
  <c r="H4" i="7"/>
  <c r="H170" i="7" s="1"/>
  <c r="K158" i="6"/>
  <c r="J158" i="6"/>
  <c r="F158" i="6"/>
  <c r="E158" i="6"/>
  <c r="D158" i="6"/>
  <c r="K156" i="6"/>
  <c r="J156" i="6"/>
  <c r="I156" i="6"/>
  <c r="I155" i="6" s="1"/>
  <c r="H156" i="6"/>
  <c r="H155" i="6" s="1"/>
  <c r="G156" i="6"/>
  <c r="G155" i="6" s="1"/>
  <c r="F156" i="6"/>
  <c r="F155" i="6" s="1"/>
  <c r="E156" i="6"/>
  <c r="D156" i="6"/>
  <c r="D155" i="6" s="1"/>
  <c r="K149" i="6"/>
  <c r="J149" i="6"/>
  <c r="I149" i="6"/>
  <c r="G149" i="6"/>
  <c r="F149" i="6"/>
  <c r="E149" i="6"/>
  <c r="D149" i="6"/>
  <c r="K147" i="6"/>
  <c r="J147" i="6"/>
  <c r="I147" i="6"/>
  <c r="H147" i="6"/>
  <c r="H138" i="6" s="1"/>
  <c r="G147" i="6"/>
  <c r="F147" i="6"/>
  <c r="E147" i="6"/>
  <c r="D147" i="6"/>
  <c r="K145" i="6"/>
  <c r="J145" i="6"/>
  <c r="I145" i="6"/>
  <c r="G145" i="6"/>
  <c r="F145" i="6"/>
  <c r="E145" i="6"/>
  <c r="D145" i="6"/>
  <c r="K143" i="6"/>
  <c r="J143" i="6"/>
  <c r="I143" i="6"/>
  <c r="G143" i="6"/>
  <c r="F143" i="6"/>
  <c r="E143" i="6"/>
  <c r="D143" i="6"/>
  <c r="K141" i="6"/>
  <c r="J141" i="6"/>
  <c r="G141" i="6"/>
  <c r="F141" i="6"/>
  <c r="E141" i="6"/>
  <c r="D141" i="6"/>
  <c r="K139" i="6"/>
  <c r="J139" i="6"/>
  <c r="I139" i="6"/>
  <c r="G139" i="6"/>
  <c r="F139" i="6"/>
  <c r="E139" i="6"/>
  <c r="D139" i="6"/>
  <c r="K136" i="6"/>
  <c r="J136" i="6"/>
  <c r="I136" i="6"/>
  <c r="H136" i="6"/>
  <c r="G136" i="6"/>
  <c r="F136" i="6"/>
  <c r="E136" i="6"/>
  <c r="D136" i="6"/>
  <c r="K134" i="6"/>
  <c r="J134" i="6"/>
  <c r="I134" i="6"/>
  <c r="H134" i="6"/>
  <c r="G134" i="6"/>
  <c r="F134" i="6"/>
  <c r="E134" i="6"/>
  <c r="D134" i="6"/>
  <c r="K132" i="6"/>
  <c r="J132" i="6"/>
  <c r="I132" i="6"/>
  <c r="H132" i="6"/>
  <c r="G132" i="6"/>
  <c r="F132" i="6"/>
  <c r="E132" i="6"/>
  <c r="D132" i="6"/>
  <c r="K130" i="6"/>
  <c r="J130" i="6"/>
  <c r="I130" i="6"/>
  <c r="H130" i="6"/>
  <c r="G130" i="6"/>
  <c r="F130" i="6"/>
  <c r="E130" i="6"/>
  <c r="D130" i="6"/>
  <c r="K128" i="6"/>
  <c r="J128" i="6"/>
  <c r="I128" i="6"/>
  <c r="I127" i="6" s="1"/>
  <c r="H128" i="6"/>
  <c r="G128" i="6"/>
  <c r="G127" i="6" s="1"/>
  <c r="F128" i="6"/>
  <c r="F127" i="6" s="1"/>
  <c r="E128" i="6"/>
  <c r="E127" i="6" s="1"/>
  <c r="D128" i="6"/>
  <c r="D127" i="6" s="1"/>
  <c r="J127" i="6"/>
  <c r="K123" i="6"/>
  <c r="J123" i="6"/>
  <c r="I123" i="6"/>
  <c r="H123" i="6"/>
  <c r="G123" i="6"/>
  <c r="F123" i="6"/>
  <c r="E123" i="6"/>
  <c r="D123" i="6"/>
  <c r="K121" i="6"/>
  <c r="J121" i="6"/>
  <c r="I121" i="6"/>
  <c r="H121" i="6"/>
  <c r="G121" i="6"/>
  <c r="F121" i="6"/>
  <c r="E121" i="6"/>
  <c r="D121" i="6"/>
  <c r="K119" i="6"/>
  <c r="K118" i="6" s="1"/>
  <c r="J119" i="6"/>
  <c r="J118" i="6" s="1"/>
  <c r="I119" i="6"/>
  <c r="I118" i="6" s="1"/>
  <c r="H119" i="6"/>
  <c r="H118" i="6" s="1"/>
  <c r="G119" i="6"/>
  <c r="G118" i="6" s="1"/>
  <c r="F119" i="6"/>
  <c r="F118" i="6" s="1"/>
  <c r="E119" i="6"/>
  <c r="D119" i="6"/>
  <c r="D118" i="6" s="1"/>
  <c r="K114" i="6"/>
  <c r="J114" i="6"/>
  <c r="I114" i="6"/>
  <c r="G114" i="6"/>
  <c r="F114" i="6"/>
  <c r="E114" i="6"/>
  <c r="D114" i="6"/>
  <c r="K111" i="6"/>
  <c r="K110" i="6" s="1"/>
  <c r="J110" i="6"/>
  <c r="I110" i="6"/>
  <c r="H110" i="6"/>
  <c r="G110" i="6"/>
  <c r="F110" i="6"/>
  <c r="E110" i="6"/>
  <c r="D110" i="6"/>
  <c r="K109" i="6"/>
  <c r="K108" i="6" s="1"/>
  <c r="J108" i="6"/>
  <c r="I108" i="6"/>
  <c r="H108" i="6"/>
  <c r="G108" i="6"/>
  <c r="F108" i="6"/>
  <c r="E108" i="6"/>
  <c r="D108" i="6"/>
  <c r="K106" i="6"/>
  <c r="J106" i="6"/>
  <c r="I106" i="6"/>
  <c r="H106" i="6"/>
  <c r="G106" i="6"/>
  <c r="F106" i="6"/>
  <c r="E106" i="6"/>
  <c r="D106" i="6"/>
  <c r="K104" i="6"/>
  <c r="J104" i="6"/>
  <c r="I104" i="6"/>
  <c r="H104" i="6"/>
  <c r="G104" i="6"/>
  <c r="F104" i="6"/>
  <c r="E104" i="6"/>
  <c r="D104" i="6"/>
  <c r="J102" i="6"/>
  <c r="I102" i="6"/>
  <c r="H102" i="6"/>
  <c r="G102" i="6"/>
  <c r="F102" i="6"/>
  <c r="E102" i="6"/>
  <c r="D102" i="6"/>
  <c r="K100" i="6"/>
  <c r="J100" i="6"/>
  <c r="I100" i="6"/>
  <c r="H100" i="6"/>
  <c r="G100" i="6" s="1"/>
  <c r="F100" i="6"/>
  <c r="E100" i="6"/>
  <c r="D100" i="6"/>
  <c r="K93" i="6"/>
  <c r="J93" i="6"/>
  <c r="I93" i="6"/>
  <c r="H93" i="6"/>
  <c r="G93" i="6"/>
  <c r="F93" i="6"/>
  <c r="E93" i="6"/>
  <c r="D93" i="6"/>
  <c r="K89" i="6"/>
  <c r="J89" i="6"/>
  <c r="I89" i="6"/>
  <c r="H89" i="6"/>
  <c r="G89" i="6"/>
  <c r="F89" i="6"/>
  <c r="E89" i="6"/>
  <c r="D89" i="6"/>
  <c r="K87" i="6"/>
  <c r="J87" i="6"/>
  <c r="I87" i="6"/>
  <c r="H87" i="6"/>
  <c r="G87" i="6"/>
  <c r="F87" i="6"/>
  <c r="E87" i="6"/>
  <c r="D87" i="6"/>
  <c r="K83" i="6"/>
  <c r="J83" i="6"/>
  <c r="I83" i="6"/>
  <c r="H83" i="6"/>
  <c r="G83" i="6"/>
  <c r="F83" i="6"/>
  <c r="E83" i="6"/>
  <c r="D83" i="6"/>
  <c r="K81" i="6"/>
  <c r="J81" i="6"/>
  <c r="I81" i="6"/>
  <c r="H81" i="6"/>
  <c r="G81" i="6"/>
  <c r="F81" i="6"/>
  <c r="E81" i="6"/>
  <c r="D81" i="6"/>
  <c r="K79" i="6"/>
  <c r="J79" i="6"/>
  <c r="I79" i="6"/>
  <c r="H79" i="6"/>
  <c r="G79" i="6"/>
  <c r="F79" i="6"/>
  <c r="E79" i="6"/>
  <c r="D79" i="6"/>
  <c r="K77" i="6"/>
  <c r="J77" i="6"/>
  <c r="I77" i="6"/>
  <c r="H77" i="6"/>
  <c r="G77" i="6"/>
  <c r="F77" i="6"/>
  <c r="E77" i="6"/>
  <c r="D77" i="6"/>
  <c r="K75" i="6"/>
  <c r="J75" i="6"/>
  <c r="I75" i="6"/>
  <c r="H75" i="6"/>
  <c r="G75" i="6"/>
  <c r="F75" i="6"/>
  <c r="E75" i="6"/>
  <c r="D75" i="6"/>
  <c r="K73" i="6"/>
  <c r="J73" i="6"/>
  <c r="I73" i="6"/>
  <c r="H73" i="6"/>
  <c r="G73" i="6"/>
  <c r="F73" i="6"/>
  <c r="E73" i="6"/>
  <c r="D73" i="6"/>
  <c r="K71" i="6"/>
  <c r="J71" i="6"/>
  <c r="I71" i="6"/>
  <c r="H71" i="6"/>
  <c r="G71" i="6"/>
  <c r="F71" i="6"/>
  <c r="E71" i="6"/>
  <c r="D71" i="6"/>
  <c r="K69" i="6"/>
  <c r="J69" i="6"/>
  <c r="I69" i="6"/>
  <c r="H69" i="6"/>
  <c r="G69" i="6"/>
  <c r="F69" i="6"/>
  <c r="E69" i="6"/>
  <c r="D69" i="6"/>
  <c r="K67" i="6"/>
  <c r="J67" i="6"/>
  <c r="I67" i="6"/>
  <c r="H67" i="6"/>
  <c r="G67" i="6"/>
  <c r="F67" i="6"/>
  <c r="E67" i="6"/>
  <c r="D67" i="6"/>
  <c r="K65" i="6"/>
  <c r="J65" i="6"/>
  <c r="I65" i="6"/>
  <c r="H65" i="6"/>
  <c r="G65" i="6"/>
  <c r="F65" i="6"/>
  <c r="E65" i="6"/>
  <c r="D65" i="6"/>
  <c r="K63" i="6"/>
  <c r="J63" i="6"/>
  <c r="I63" i="6"/>
  <c r="H63" i="6"/>
  <c r="G63" i="6"/>
  <c r="F63" i="6"/>
  <c r="E63" i="6"/>
  <c r="D63" i="6"/>
  <c r="K61" i="6"/>
  <c r="J61" i="6"/>
  <c r="I61" i="6"/>
  <c r="H61" i="6"/>
  <c r="G61" i="6"/>
  <c r="F61" i="6"/>
  <c r="E61" i="6"/>
  <c r="D61" i="6"/>
  <c r="K59" i="6"/>
  <c r="J59" i="6"/>
  <c r="J58" i="6" s="1"/>
  <c r="I59" i="6"/>
  <c r="I58" i="6" s="1"/>
  <c r="H59" i="6"/>
  <c r="H58" i="6" s="1"/>
  <c r="G59" i="6"/>
  <c r="G58" i="6" s="1"/>
  <c r="F59" i="6"/>
  <c r="F58" i="6" s="1"/>
  <c r="E59" i="6"/>
  <c r="E58" i="6" s="1"/>
  <c r="D59" i="6"/>
  <c r="D58" i="6" s="1"/>
  <c r="H54" i="6"/>
  <c r="J52" i="6"/>
  <c r="I52" i="6"/>
  <c r="H52" i="6"/>
  <c r="G52" i="6"/>
  <c r="F52" i="6"/>
  <c r="E52" i="6"/>
  <c r="D52" i="6"/>
  <c r="K50" i="6"/>
  <c r="J50" i="6"/>
  <c r="I50" i="6"/>
  <c r="H50" i="6"/>
  <c r="G50" i="6"/>
  <c r="F50" i="6"/>
  <c r="E50" i="6"/>
  <c r="D50" i="6"/>
  <c r="K48" i="6"/>
  <c r="J48" i="6"/>
  <c r="I48" i="6"/>
  <c r="H48" i="6"/>
  <c r="G48" i="6"/>
  <c r="F48" i="6"/>
  <c r="E48" i="6"/>
  <c r="D48" i="6"/>
  <c r="K47" i="6"/>
  <c r="K13" i="6" s="1"/>
  <c r="J46" i="6"/>
  <c r="F46" i="6"/>
  <c r="E46" i="6"/>
  <c r="D46" i="6"/>
  <c r="K44" i="6"/>
  <c r="J44" i="6"/>
  <c r="I44" i="6"/>
  <c r="H44" i="6"/>
  <c r="G44" i="6"/>
  <c r="F44" i="6"/>
  <c r="E44" i="6"/>
  <c r="D44" i="6"/>
  <c r="K42" i="6"/>
  <c r="J42" i="6"/>
  <c r="I42" i="6"/>
  <c r="H42" i="6"/>
  <c r="G42" i="6"/>
  <c r="F42" i="6"/>
  <c r="E42" i="6"/>
  <c r="D42" i="6"/>
  <c r="K40" i="6"/>
  <c r="J40" i="6"/>
  <c r="I40" i="6"/>
  <c r="G40" i="6"/>
  <c r="F40" i="6"/>
  <c r="E40" i="6"/>
  <c r="D40" i="6"/>
  <c r="K37" i="6"/>
  <c r="J37" i="6"/>
  <c r="I37" i="6"/>
  <c r="H37" i="6"/>
  <c r="G37" i="6"/>
  <c r="F37" i="6"/>
  <c r="E37" i="6"/>
  <c r="D37" i="6"/>
  <c r="K35" i="6"/>
  <c r="J35" i="6"/>
  <c r="I35" i="6"/>
  <c r="H35" i="6"/>
  <c r="G35" i="6"/>
  <c r="F35" i="6"/>
  <c r="E35" i="6"/>
  <c r="D35" i="6"/>
  <c r="J31" i="6"/>
  <c r="G31" i="6"/>
  <c r="F31" i="6"/>
  <c r="E31" i="6"/>
  <c r="D31" i="6"/>
  <c r="K28" i="6"/>
  <c r="J28" i="6"/>
  <c r="G28" i="6"/>
  <c r="F28" i="6"/>
  <c r="E28" i="6"/>
  <c r="D28" i="6"/>
  <c r="K26" i="6"/>
  <c r="J26" i="6"/>
  <c r="I26" i="6"/>
  <c r="H26" i="6"/>
  <c r="G26" i="6"/>
  <c r="F26" i="6"/>
  <c r="E26" i="6"/>
  <c r="D26" i="6"/>
  <c r="K24" i="6"/>
  <c r="J24" i="6"/>
  <c r="F24" i="6"/>
  <c r="E24" i="6"/>
  <c r="D24" i="6"/>
  <c r="K22" i="6"/>
  <c r="J22" i="6"/>
  <c r="I22" i="6"/>
  <c r="H22" i="6"/>
  <c r="G22" i="6"/>
  <c r="F22" i="6"/>
  <c r="E22" i="6"/>
  <c r="D22" i="6"/>
  <c r="K20" i="6"/>
  <c r="J20" i="6"/>
  <c r="F20" i="6"/>
  <c r="E20" i="6"/>
  <c r="D20" i="6"/>
  <c r="K18" i="6"/>
  <c r="J18" i="6"/>
  <c r="I18" i="6"/>
  <c r="H18" i="6"/>
  <c r="G18" i="6"/>
  <c r="F18" i="6"/>
  <c r="E18" i="6"/>
  <c r="D18" i="6"/>
  <c r="K17" i="6"/>
  <c r="J17" i="6"/>
  <c r="I17" i="6"/>
  <c r="H17" i="6"/>
  <c r="G17" i="6"/>
  <c r="F17" i="6"/>
  <c r="E17" i="6"/>
  <c r="D17" i="6"/>
  <c r="K16" i="6"/>
  <c r="J16" i="6"/>
  <c r="I16" i="6"/>
  <c r="H16" i="6"/>
  <c r="F16" i="6"/>
  <c r="E16" i="6"/>
  <c r="K15" i="6"/>
  <c r="J15" i="6"/>
  <c r="I15" i="6"/>
  <c r="H15" i="6"/>
  <c r="G15" i="6"/>
  <c r="F15" i="6"/>
  <c r="E15" i="6"/>
  <c r="D15" i="6"/>
  <c r="J13" i="6"/>
  <c r="I13" i="6"/>
  <c r="H13" i="6"/>
  <c r="G13" i="6"/>
  <c r="F13" i="6"/>
  <c r="E13" i="6"/>
  <c r="D13" i="6"/>
  <c r="K12" i="6"/>
  <c r="J12" i="6"/>
  <c r="I12" i="6"/>
  <c r="H12" i="6"/>
  <c r="G12" i="6"/>
  <c r="K11" i="6"/>
  <c r="J11" i="6"/>
  <c r="I11" i="6"/>
  <c r="H11" i="6"/>
  <c r="G11" i="6"/>
  <c r="F11" i="6"/>
  <c r="E11" i="6"/>
  <c r="D11" i="6"/>
  <c r="J10" i="6"/>
  <c r="I10" i="6"/>
  <c r="H10" i="6"/>
  <c r="G10" i="6"/>
  <c r="F10" i="6"/>
  <c r="E10" i="6"/>
  <c r="K8" i="6"/>
  <c r="J8" i="6"/>
  <c r="I8" i="6"/>
  <c r="H8" i="6"/>
  <c r="G8" i="6"/>
  <c r="F8" i="6"/>
  <c r="E8" i="6"/>
  <c r="D8" i="6"/>
  <c r="K7" i="6"/>
  <c r="J7" i="6"/>
  <c r="I7" i="6"/>
  <c r="H7" i="6"/>
  <c r="G7" i="6"/>
  <c r="F7" i="6"/>
  <c r="E7" i="6"/>
  <c r="D7" i="6"/>
  <c r="K6" i="6"/>
  <c r="J6" i="6"/>
  <c r="I6" i="6"/>
  <c r="H6" i="6"/>
  <c r="G6" i="6"/>
  <c r="K127" i="6" l="1"/>
  <c r="I30" i="6"/>
  <c r="E12" i="6"/>
  <c r="K138" i="6"/>
  <c r="K155" i="6"/>
  <c r="E155" i="6"/>
  <c r="G138" i="6"/>
  <c r="D138" i="6"/>
  <c r="J138" i="6"/>
  <c r="J155" i="6"/>
  <c r="K58" i="6"/>
  <c r="E118" i="6"/>
  <c r="E138" i="6"/>
  <c r="H127" i="6"/>
  <c r="K30" i="6"/>
  <c r="K19" i="6"/>
  <c r="E19" i="6"/>
  <c r="F12" i="6"/>
  <c r="H19" i="6"/>
  <c r="F30" i="6"/>
  <c r="D19" i="6"/>
  <c r="I19" i="6"/>
  <c r="I138" i="6"/>
  <c r="L138" i="6" s="1"/>
  <c r="E6" i="6"/>
  <c r="F138" i="6"/>
  <c r="J19" i="6"/>
  <c r="G19" i="6"/>
  <c r="D30" i="6"/>
  <c r="J30" i="6"/>
  <c r="G9" i="6"/>
  <c r="G4" i="6" s="1"/>
  <c r="H30" i="6"/>
  <c r="F19" i="6"/>
  <c r="K10" i="6"/>
  <c r="K9" i="6" s="1"/>
  <c r="K4" i="6" s="1"/>
  <c r="H9" i="6"/>
  <c r="H4" i="6" s="1"/>
  <c r="G30" i="6"/>
  <c r="K99" i="6"/>
  <c r="G99" i="6"/>
  <c r="G98" i="6" s="1"/>
  <c r="J9" i="6"/>
  <c r="J4" i="6" s="1"/>
  <c r="E30" i="6"/>
  <c r="D12" i="6"/>
  <c r="D9" i="6" s="1"/>
  <c r="D99" i="6"/>
  <c r="D98" i="6" s="1"/>
  <c r="J99" i="6"/>
  <c r="F9" i="6"/>
  <c r="D6" i="6"/>
  <c r="E9" i="6"/>
  <c r="I9" i="6"/>
  <c r="I4" i="6" s="1"/>
  <c r="F6" i="6"/>
  <c r="F4" i="6" s="1"/>
  <c r="E99" i="6"/>
  <c r="E98" i="6" s="1"/>
  <c r="I99" i="6"/>
  <c r="I98" i="6" s="1"/>
  <c r="H99" i="6"/>
  <c r="H98" i="6" s="1"/>
  <c r="F99" i="6"/>
  <c r="F98" i="6" s="1"/>
  <c r="K98" i="6"/>
  <c r="J98" i="6"/>
  <c r="F14" i="5"/>
  <c r="E14" i="5"/>
  <c r="D14" i="5"/>
  <c r="H14" i="5"/>
  <c r="I14" i="5"/>
  <c r="J14" i="5"/>
  <c r="K14" i="5"/>
  <c r="G14" i="5"/>
  <c r="K165" i="5"/>
  <c r="J165" i="5"/>
  <c r="I165" i="5"/>
  <c r="H165" i="5"/>
  <c r="G165" i="5"/>
  <c r="F165" i="5"/>
  <c r="E165" i="5"/>
  <c r="D165" i="5"/>
  <c r="K158" i="5"/>
  <c r="J158" i="5"/>
  <c r="I158" i="5"/>
  <c r="H158" i="5"/>
  <c r="G158" i="5"/>
  <c r="F158" i="5"/>
  <c r="E158" i="5"/>
  <c r="D158" i="5"/>
  <c r="K154" i="5"/>
  <c r="J154" i="5"/>
  <c r="F154" i="5"/>
  <c r="E154" i="5"/>
  <c r="D154" i="5"/>
  <c r="K152" i="5"/>
  <c r="J152" i="5"/>
  <c r="I152" i="5"/>
  <c r="H152" i="5"/>
  <c r="G152" i="5"/>
  <c r="F152" i="5"/>
  <c r="E152" i="5"/>
  <c r="D152" i="5"/>
  <c r="K151" i="5"/>
  <c r="J151" i="5"/>
  <c r="I151" i="5"/>
  <c r="H151" i="5"/>
  <c r="G151" i="5"/>
  <c r="F151" i="5"/>
  <c r="E151" i="5"/>
  <c r="D151" i="5"/>
  <c r="K147" i="5"/>
  <c r="J147" i="5"/>
  <c r="I147" i="5"/>
  <c r="H147" i="5"/>
  <c r="G147" i="5"/>
  <c r="F147" i="5"/>
  <c r="E147" i="5"/>
  <c r="D147" i="5"/>
  <c r="K145" i="5"/>
  <c r="J145" i="5"/>
  <c r="I145" i="5"/>
  <c r="H145" i="5"/>
  <c r="G145" i="5"/>
  <c r="F145" i="5"/>
  <c r="E145" i="5"/>
  <c r="D145" i="5"/>
  <c r="K143" i="5"/>
  <c r="J143" i="5"/>
  <c r="I143" i="5"/>
  <c r="H143" i="5"/>
  <c r="G143" i="5"/>
  <c r="F143" i="5"/>
  <c r="E143" i="5"/>
  <c r="D143" i="5"/>
  <c r="K141" i="5"/>
  <c r="J141" i="5"/>
  <c r="I141" i="5"/>
  <c r="H141" i="5"/>
  <c r="G141" i="5"/>
  <c r="F141" i="5"/>
  <c r="E141" i="5"/>
  <c r="D141" i="5"/>
  <c r="K139" i="5"/>
  <c r="J139" i="5"/>
  <c r="I139" i="5"/>
  <c r="H139" i="5"/>
  <c r="G139" i="5"/>
  <c r="F139" i="5"/>
  <c r="E139" i="5"/>
  <c r="D139" i="5"/>
  <c r="K137" i="5"/>
  <c r="J137" i="5"/>
  <c r="I137" i="5"/>
  <c r="I136" i="5" s="1"/>
  <c r="H137" i="5"/>
  <c r="G137" i="5"/>
  <c r="F137" i="5"/>
  <c r="E137" i="5"/>
  <c r="E136" i="5" s="1"/>
  <c r="D137" i="5"/>
  <c r="K136" i="5"/>
  <c r="J136" i="5"/>
  <c r="H136" i="5"/>
  <c r="L136" i="5" s="1"/>
  <c r="G136" i="5"/>
  <c r="F136" i="5"/>
  <c r="D136" i="5"/>
  <c r="K134" i="5"/>
  <c r="J134" i="5"/>
  <c r="I134" i="5"/>
  <c r="H134" i="5"/>
  <c r="G134" i="5"/>
  <c r="F134" i="5"/>
  <c r="E134" i="5"/>
  <c r="D134" i="5"/>
  <c r="K132" i="5"/>
  <c r="J132" i="5"/>
  <c r="I132" i="5"/>
  <c r="H132" i="5"/>
  <c r="G132" i="5"/>
  <c r="F132" i="5"/>
  <c r="E132" i="5"/>
  <c r="D132" i="5"/>
  <c r="K130" i="5"/>
  <c r="J130" i="5"/>
  <c r="I130" i="5"/>
  <c r="H130" i="5"/>
  <c r="G130" i="5"/>
  <c r="F130" i="5"/>
  <c r="E130" i="5"/>
  <c r="D130" i="5"/>
  <c r="K128" i="5"/>
  <c r="J128" i="5"/>
  <c r="I128" i="5"/>
  <c r="H128" i="5"/>
  <c r="G128" i="5"/>
  <c r="F128" i="5"/>
  <c r="E128" i="5"/>
  <c r="D128" i="5"/>
  <c r="K126" i="5"/>
  <c r="J126" i="5"/>
  <c r="I126" i="5"/>
  <c r="H126" i="5"/>
  <c r="G126" i="5"/>
  <c r="F126" i="5"/>
  <c r="E126" i="5"/>
  <c r="D126" i="5"/>
  <c r="K125" i="5"/>
  <c r="J125" i="5"/>
  <c r="I125" i="5"/>
  <c r="H125" i="5"/>
  <c r="G125" i="5"/>
  <c r="F125" i="5"/>
  <c r="E125" i="5"/>
  <c r="D125" i="5"/>
  <c r="K121" i="5"/>
  <c r="J121" i="5"/>
  <c r="I121" i="5"/>
  <c r="H121" i="5"/>
  <c r="G121" i="5"/>
  <c r="F121" i="5"/>
  <c r="E121" i="5"/>
  <c r="D121" i="5"/>
  <c r="K119" i="5"/>
  <c r="J119" i="5"/>
  <c r="I119" i="5"/>
  <c r="H119" i="5"/>
  <c r="G119" i="5"/>
  <c r="F119" i="5"/>
  <c r="E119" i="5"/>
  <c r="D119" i="5"/>
  <c r="K117" i="5"/>
  <c r="J117" i="5"/>
  <c r="J116" i="5" s="1"/>
  <c r="J98" i="5" s="1"/>
  <c r="I117" i="5"/>
  <c r="H117" i="5"/>
  <c r="G117" i="5"/>
  <c r="F117" i="5"/>
  <c r="F116" i="5" s="1"/>
  <c r="E117" i="5"/>
  <c r="D117" i="5"/>
  <c r="K116" i="5"/>
  <c r="I116" i="5"/>
  <c r="H116" i="5"/>
  <c r="G116" i="5"/>
  <c r="L116" i="5" s="1"/>
  <c r="E116" i="5"/>
  <c r="D116" i="5"/>
  <c r="K114" i="5"/>
  <c r="J114" i="5"/>
  <c r="I114" i="5"/>
  <c r="G114" i="5"/>
  <c r="F114" i="5"/>
  <c r="E114" i="5"/>
  <c r="D114" i="5"/>
  <c r="K111" i="5"/>
  <c r="K110" i="5"/>
  <c r="J110" i="5"/>
  <c r="I110" i="5"/>
  <c r="H110" i="5"/>
  <c r="G110" i="5"/>
  <c r="F110" i="5"/>
  <c r="E110" i="5"/>
  <c r="D110" i="5"/>
  <c r="K109" i="5"/>
  <c r="K108" i="5" s="1"/>
  <c r="J108" i="5"/>
  <c r="I108" i="5"/>
  <c r="H108" i="5"/>
  <c r="G108" i="5"/>
  <c r="F108" i="5"/>
  <c r="E108" i="5"/>
  <c r="D108" i="5"/>
  <c r="K106" i="5"/>
  <c r="J106" i="5"/>
  <c r="I106" i="5"/>
  <c r="H106" i="5"/>
  <c r="G106" i="5"/>
  <c r="F106" i="5"/>
  <c r="E106" i="5"/>
  <c r="D106" i="5"/>
  <c r="K104" i="5"/>
  <c r="J104" i="5"/>
  <c r="I104" i="5"/>
  <c r="H104" i="5"/>
  <c r="G104" i="5"/>
  <c r="F104" i="5"/>
  <c r="E104" i="5"/>
  <c r="D104" i="5"/>
  <c r="J102" i="5"/>
  <c r="I102" i="5"/>
  <c r="H102" i="5"/>
  <c r="G102" i="5"/>
  <c r="F102" i="5"/>
  <c r="E102" i="5"/>
  <c r="D102" i="5"/>
  <c r="K100" i="5"/>
  <c r="K99" i="5" s="1"/>
  <c r="K98" i="5" s="1"/>
  <c r="J100" i="5"/>
  <c r="I100" i="5"/>
  <c r="H100" i="5"/>
  <c r="G100" i="5"/>
  <c r="G99" i="5" s="1"/>
  <c r="F100" i="5"/>
  <c r="E100" i="5"/>
  <c r="D100" i="5"/>
  <c r="J99" i="5"/>
  <c r="I99" i="5"/>
  <c r="H99" i="5"/>
  <c r="H98" i="5" s="1"/>
  <c r="E99" i="5"/>
  <c r="E98" i="5" s="1"/>
  <c r="D99" i="5"/>
  <c r="D98" i="5" s="1"/>
  <c r="I98" i="5"/>
  <c r="K93" i="5"/>
  <c r="J93" i="5"/>
  <c r="I93" i="5"/>
  <c r="H93" i="5"/>
  <c r="G93" i="5"/>
  <c r="F93" i="5"/>
  <c r="E93" i="5"/>
  <c r="D93" i="5"/>
  <c r="K89" i="5"/>
  <c r="J89" i="5"/>
  <c r="I89" i="5"/>
  <c r="H89" i="5"/>
  <c r="G89" i="5"/>
  <c r="F89" i="5"/>
  <c r="E89" i="5"/>
  <c r="D89" i="5"/>
  <c r="K87" i="5"/>
  <c r="J87" i="5"/>
  <c r="I87" i="5"/>
  <c r="H87" i="5"/>
  <c r="G87" i="5"/>
  <c r="F87" i="5"/>
  <c r="E87" i="5"/>
  <c r="D87" i="5"/>
  <c r="K83" i="5"/>
  <c r="J83" i="5"/>
  <c r="I83" i="5"/>
  <c r="H83" i="5"/>
  <c r="G83" i="5"/>
  <c r="F83" i="5"/>
  <c r="E83" i="5"/>
  <c r="D83" i="5"/>
  <c r="K81" i="5"/>
  <c r="J81" i="5"/>
  <c r="I81" i="5"/>
  <c r="H81" i="5"/>
  <c r="G81" i="5"/>
  <c r="F81" i="5"/>
  <c r="E81" i="5"/>
  <c r="D81" i="5"/>
  <c r="K79" i="5"/>
  <c r="J79" i="5"/>
  <c r="I79" i="5"/>
  <c r="H79" i="5"/>
  <c r="G79" i="5"/>
  <c r="F79" i="5"/>
  <c r="E79" i="5"/>
  <c r="D79" i="5"/>
  <c r="K77" i="5"/>
  <c r="J77" i="5"/>
  <c r="I77" i="5"/>
  <c r="H77" i="5"/>
  <c r="G77" i="5"/>
  <c r="F77" i="5"/>
  <c r="E77" i="5"/>
  <c r="D77" i="5"/>
  <c r="K75" i="5"/>
  <c r="J75" i="5"/>
  <c r="I75" i="5"/>
  <c r="H75" i="5"/>
  <c r="G75" i="5"/>
  <c r="F75" i="5"/>
  <c r="E75" i="5"/>
  <c r="D75" i="5"/>
  <c r="K73" i="5"/>
  <c r="J73" i="5"/>
  <c r="I73" i="5"/>
  <c r="H73" i="5"/>
  <c r="G73" i="5"/>
  <c r="F73" i="5"/>
  <c r="E73" i="5"/>
  <c r="D73" i="5"/>
  <c r="K71" i="5"/>
  <c r="J71" i="5"/>
  <c r="I71" i="5"/>
  <c r="H71" i="5"/>
  <c r="G71" i="5"/>
  <c r="F71" i="5"/>
  <c r="E71" i="5"/>
  <c r="D71" i="5"/>
  <c r="K69" i="5"/>
  <c r="J69" i="5"/>
  <c r="I69" i="5"/>
  <c r="H69" i="5"/>
  <c r="G69" i="5"/>
  <c r="F69" i="5"/>
  <c r="E69" i="5"/>
  <c r="D69" i="5"/>
  <c r="K67" i="5"/>
  <c r="J67" i="5"/>
  <c r="I67" i="5"/>
  <c r="H67" i="5"/>
  <c r="G67" i="5"/>
  <c r="F67" i="5"/>
  <c r="E67" i="5"/>
  <c r="D67" i="5"/>
  <c r="K65" i="5"/>
  <c r="J65" i="5"/>
  <c r="I65" i="5"/>
  <c r="H65" i="5"/>
  <c r="G65" i="5"/>
  <c r="F65" i="5"/>
  <c r="E65" i="5"/>
  <c r="D65" i="5"/>
  <c r="K63" i="5"/>
  <c r="J63" i="5"/>
  <c r="I63" i="5"/>
  <c r="H63" i="5"/>
  <c r="G63" i="5"/>
  <c r="F63" i="5"/>
  <c r="E63" i="5"/>
  <c r="D63" i="5"/>
  <c r="K61" i="5"/>
  <c r="J61" i="5"/>
  <c r="I61" i="5"/>
  <c r="H61" i="5"/>
  <c r="G61" i="5"/>
  <c r="F61" i="5"/>
  <c r="E61" i="5"/>
  <c r="D61" i="5"/>
  <c r="K59" i="5"/>
  <c r="J59" i="5"/>
  <c r="I59" i="5"/>
  <c r="H59" i="5"/>
  <c r="H58" i="5" s="1"/>
  <c r="G59" i="5"/>
  <c r="F59" i="5"/>
  <c r="E59" i="5"/>
  <c r="D59" i="5"/>
  <c r="D58" i="5" s="1"/>
  <c r="K58" i="5"/>
  <c r="J58" i="5"/>
  <c r="I58" i="5"/>
  <c r="G58" i="5"/>
  <c r="L58" i="5" s="1"/>
  <c r="F58" i="5"/>
  <c r="E58" i="5"/>
  <c r="H54" i="5"/>
  <c r="K52" i="5"/>
  <c r="J52" i="5"/>
  <c r="I52" i="5"/>
  <c r="H52" i="5"/>
  <c r="G52" i="5"/>
  <c r="F52" i="5"/>
  <c r="E52" i="5"/>
  <c r="D52" i="5"/>
  <c r="K50" i="5"/>
  <c r="J50" i="5"/>
  <c r="I50" i="5"/>
  <c r="H50" i="5"/>
  <c r="G50" i="5"/>
  <c r="F50" i="5"/>
  <c r="E50" i="5"/>
  <c r="D50" i="5"/>
  <c r="K48" i="5"/>
  <c r="J48" i="5"/>
  <c r="I48" i="5"/>
  <c r="H48" i="5"/>
  <c r="G48" i="5"/>
  <c r="F48" i="5"/>
  <c r="F30" i="5" s="1"/>
  <c r="E48" i="5"/>
  <c r="D48" i="5"/>
  <c r="K47" i="5"/>
  <c r="K46" i="5"/>
  <c r="J46" i="5"/>
  <c r="I46" i="5"/>
  <c r="H46" i="5"/>
  <c r="G46" i="5"/>
  <c r="F46" i="5"/>
  <c r="E46" i="5"/>
  <c r="D46" i="5"/>
  <c r="K44" i="5"/>
  <c r="J44" i="5"/>
  <c r="I44" i="5"/>
  <c r="H44" i="5"/>
  <c r="G44" i="5"/>
  <c r="F44" i="5"/>
  <c r="E44" i="5"/>
  <c r="D44" i="5"/>
  <c r="K42" i="5"/>
  <c r="J42" i="5"/>
  <c r="I42" i="5"/>
  <c r="H42" i="5"/>
  <c r="G42" i="5"/>
  <c r="F42" i="5"/>
  <c r="E42" i="5"/>
  <c r="D42" i="5"/>
  <c r="K40" i="5"/>
  <c r="J40" i="5"/>
  <c r="I40" i="5"/>
  <c r="H40" i="5"/>
  <c r="G40" i="5"/>
  <c r="F40" i="5"/>
  <c r="E40" i="5"/>
  <c r="D40" i="5"/>
  <c r="K37" i="5"/>
  <c r="J37" i="5"/>
  <c r="I37" i="5"/>
  <c r="H37" i="5"/>
  <c r="G37" i="5"/>
  <c r="F37" i="5"/>
  <c r="E37" i="5"/>
  <c r="D37" i="5"/>
  <c r="K35" i="5"/>
  <c r="J35" i="5"/>
  <c r="I35" i="5"/>
  <c r="H35" i="5"/>
  <c r="G35" i="5"/>
  <c r="G30" i="5" s="1"/>
  <c r="K30" i="5" s="1"/>
  <c r="F35" i="5"/>
  <c r="E35" i="5"/>
  <c r="D35" i="5"/>
  <c r="J31" i="5"/>
  <c r="J30" i="5" s="1"/>
  <c r="G31" i="5"/>
  <c r="F31" i="5"/>
  <c r="E31" i="5"/>
  <c r="D31" i="5"/>
  <c r="I30" i="5"/>
  <c r="H30" i="5"/>
  <c r="E30" i="5"/>
  <c r="D30" i="5"/>
  <c r="K28" i="5"/>
  <c r="J28" i="5"/>
  <c r="I28" i="5"/>
  <c r="H28" i="5"/>
  <c r="G28" i="5"/>
  <c r="F28" i="5"/>
  <c r="E28" i="5"/>
  <c r="D28" i="5"/>
  <c r="K26" i="5"/>
  <c r="J26" i="5"/>
  <c r="I26" i="5"/>
  <c r="H26" i="5"/>
  <c r="G26" i="5"/>
  <c r="F26" i="5"/>
  <c r="E26" i="5"/>
  <c r="D26" i="5"/>
  <c r="K24" i="5"/>
  <c r="J24" i="5"/>
  <c r="I24" i="5"/>
  <c r="H24" i="5"/>
  <c r="G24" i="5"/>
  <c r="F24" i="5"/>
  <c r="E24" i="5"/>
  <c r="D24" i="5"/>
  <c r="K22" i="5"/>
  <c r="J22" i="5"/>
  <c r="I22" i="5"/>
  <c r="H22" i="5"/>
  <c r="G22" i="5"/>
  <c r="F22" i="5"/>
  <c r="E22" i="5"/>
  <c r="D22" i="5"/>
  <c r="K20" i="5"/>
  <c r="J20" i="5"/>
  <c r="I20" i="5"/>
  <c r="H20" i="5"/>
  <c r="G20" i="5"/>
  <c r="F20" i="5"/>
  <c r="E20" i="5"/>
  <c r="D20" i="5"/>
  <c r="K19" i="5"/>
  <c r="J19" i="5"/>
  <c r="I19" i="5"/>
  <c r="H19" i="5"/>
  <c r="G19" i="5"/>
  <c r="F19" i="5"/>
  <c r="E19" i="5"/>
  <c r="D19" i="5"/>
  <c r="K18" i="5"/>
  <c r="J18" i="5"/>
  <c r="I18" i="5"/>
  <c r="H18" i="5"/>
  <c r="G18" i="5"/>
  <c r="F18" i="5"/>
  <c r="E18" i="5"/>
  <c r="D18" i="5"/>
  <c r="K17" i="5"/>
  <c r="J17" i="5"/>
  <c r="I17" i="5"/>
  <c r="H17" i="5"/>
  <c r="G17" i="5"/>
  <c r="F17" i="5"/>
  <c r="E17" i="5"/>
  <c r="D17" i="5"/>
  <c r="K16" i="5"/>
  <c r="J16" i="5"/>
  <c r="I16" i="5"/>
  <c r="H16" i="5"/>
  <c r="G16" i="5"/>
  <c r="F16" i="5"/>
  <c r="E16" i="5"/>
  <c r="D16" i="5"/>
  <c r="K15" i="5"/>
  <c r="J15" i="5"/>
  <c r="I15" i="5"/>
  <c r="H15" i="5"/>
  <c r="G15" i="5"/>
  <c r="F15" i="5"/>
  <c r="E15" i="5"/>
  <c r="D15" i="5"/>
  <c r="K13" i="5"/>
  <c r="J13" i="5"/>
  <c r="I13" i="5"/>
  <c r="H13" i="5"/>
  <c r="G13" i="5"/>
  <c r="F13" i="5"/>
  <c r="E13" i="5"/>
  <c r="D13" i="5"/>
  <c r="K12" i="5"/>
  <c r="J12" i="5"/>
  <c r="I12" i="5"/>
  <c r="H12" i="5"/>
  <c r="G12" i="5"/>
  <c r="E12" i="5"/>
  <c r="D12" i="5"/>
  <c r="K11" i="5"/>
  <c r="J11" i="5"/>
  <c r="I11" i="5"/>
  <c r="H11" i="5"/>
  <c r="G11" i="5"/>
  <c r="F11" i="5"/>
  <c r="E11" i="5"/>
  <c r="E9" i="5" s="1"/>
  <c r="D11" i="5"/>
  <c r="J10" i="5"/>
  <c r="I10" i="5"/>
  <c r="H10" i="5"/>
  <c r="G10" i="5"/>
  <c r="F10" i="5"/>
  <c r="E10" i="5"/>
  <c r="D10" i="5"/>
  <c r="J9" i="5"/>
  <c r="I9" i="5"/>
  <c r="H9" i="5"/>
  <c r="G9" i="5"/>
  <c r="G4" i="5" s="1"/>
  <c r="K8" i="5"/>
  <c r="J8" i="5"/>
  <c r="I8" i="5"/>
  <c r="H8" i="5"/>
  <c r="G8" i="5"/>
  <c r="F8" i="5"/>
  <c r="E8" i="5"/>
  <c r="D8" i="5"/>
  <c r="K7" i="5"/>
  <c r="J7" i="5"/>
  <c r="I7" i="5"/>
  <c r="H7" i="5"/>
  <c r="G7" i="5"/>
  <c r="F7" i="5"/>
  <c r="F6" i="5" s="1"/>
  <c r="E7" i="5"/>
  <c r="E6" i="5" s="1"/>
  <c r="D7" i="5"/>
  <c r="D6" i="5" s="1"/>
  <c r="K6" i="5"/>
  <c r="J6" i="5"/>
  <c r="J4" i="5" s="1"/>
  <c r="I6" i="5"/>
  <c r="I4" i="5" s="1"/>
  <c r="H6" i="5"/>
  <c r="G6" i="5"/>
  <c r="R4" i="5"/>
  <c r="Q4" i="5"/>
  <c r="P4" i="5"/>
  <c r="E4" i="6" l="1"/>
  <c r="D4" i="6"/>
  <c r="H4" i="5"/>
  <c r="E4" i="5"/>
  <c r="F99" i="5"/>
  <c r="D9" i="5"/>
  <c r="D4" i="5" s="1"/>
  <c r="F98" i="5"/>
  <c r="F9" i="5"/>
  <c r="F4" i="5" s="1"/>
  <c r="G98" i="5"/>
  <c r="L99" i="5"/>
  <c r="F12" i="5"/>
  <c r="K10" i="5"/>
  <c r="K9" i="5" s="1"/>
  <c r="K4" i="5" s="1"/>
  <c r="L136" i="4"/>
  <c r="L116" i="4"/>
  <c r="G102" i="4"/>
  <c r="G100" i="4"/>
  <c r="L58" i="4"/>
  <c r="K30" i="4"/>
  <c r="R4" i="4"/>
  <c r="Q4" i="4"/>
  <c r="P4" i="4"/>
  <c r="H54" i="4"/>
  <c r="J13" i="4" l="1"/>
  <c r="I13" i="4"/>
  <c r="H13" i="4"/>
  <c r="G13" i="4"/>
  <c r="F13" i="4"/>
  <c r="E13" i="4"/>
  <c r="D13" i="4"/>
  <c r="H89" i="4"/>
  <c r="I89" i="4"/>
  <c r="J89" i="4"/>
  <c r="K89" i="4"/>
  <c r="G89" i="4"/>
  <c r="K165" i="4" l="1"/>
  <c r="J165" i="4"/>
  <c r="I165" i="4"/>
  <c r="H165" i="4"/>
  <c r="G165" i="4"/>
  <c r="F165" i="4"/>
  <c r="E165" i="4"/>
  <c r="D165" i="4"/>
  <c r="K158" i="4"/>
  <c r="J158" i="4"/>
  <c r="I158" i="4"/>
  <c r="H158" i="4"/>
  <c r="G158" i="4"/>
  <c r="F158" i="4"/>
  <c r="E158" i="4"/>
  <c r="D158" i="4"/>
  <c r="K154" i="4"/>
  <c r="K151" i="4" s="1"/>
  <c r="J154" i="4"/>
  <c r="F154" i="4"/>
  <c r="E154" i="4"/>
  <c r="D154" i="4"/>
  <c r="K152" i="4"/>
  <c r="J152" i="4"/>
  <c r="I152" i="4"/>
  <c r="I151" i="4" s="1"/>
  <c r="H152" i="4"/>
  <c r="G152" i="4"/>
  <c r="F152" i="4"/>
  <c r="E152" i="4"/>
  <c r="E151" i="4" s="1"/>
  <c r="D152" i="4"/>
  <c r="J151" i="4"/>
  <c r="H151" i="4"/>
  <c r="G151" i="4"/>
  <c r="F151" i="4"/>
  <c r="D151" i="4"/>
  <c r="K147" i="4"/>
  <c r="J147" i="4"/>
  <c r="I147" i="4"/>
  <c r="H147" i="4"/>
  <c r="G147" i="4"/>
  <c r="F147" i="4"/>
  <c r="E147" i="4"/>
  <c r="D147" i="4"/>
  <c r="K145" i="4"/>
  <c r="J145" i="4"/>
  <c r="I145" i="4"/>
  <c r="H145" i="4"/>
  <c r="G145" i="4"/>
  <c r="F145" i="4"/>
  <c r="E145" i="4"/>
  <c r="D145" i="4"/>
  <c r="K143" i="4"/>
  <c r="J143" i="4"/>
  <c r="I143" i="4"/>
  <c r="H143" i="4"/>
  <c r="G143" i="4"/>
  <c r="F143" i="4"/>
  <c r="E143" i="4"/>
  <c r="D143" i="4"/>
  <c r="K141" i="4"/>
  <c r="J141" i="4"/>
  <c r="I141" i="4"/>
  <c r="H141" i="4"/>
  <c r="G141" i="4"/>
  <c r="F141" i="4"/>
  <c r="E141" i="4"/>
  <c r="D141" i="4"/>
  <c r="K139" i="4"/>
  <c r="J139" i="4"/>
  <c r="I139" i="4"/>
  <c r="H139" i="4"/>
  <c r="G139" i="4"/>
  <c r="F139" i="4"/>
  <c r="E139" i="4"/>
  <c r="D139" i="4"/>
  <c r="K137" i="4"/>
  <c r="J137" i="4"/>
  <c r="I137" i="4"/>
  <c r="H137" i="4"/>
  <c r="G137" i="4"/>
  <c r="F137" i="4"/>
  <c r="E137" i="4"/>
  <c r="D137" i="4"/>
  <c r="D136" i="4" s="1"/>
  <c r="K136" i="4"/>
  <c r="J136" i="4"/>
  <c r="I136" i="4"/>
  <c r="H136" i="4"/>
  <c r="G136" i="4"/>
  <c r="F136" i="4"/>
  <c r="E136" i="4"/>
  <c r="K134" i="4"/>
  <c r="J134" i="4"/>
  <c r="I134" i="4"/>
  <c r="H134" i="4"/>
  <c r="G134" i="4"/>
  <c r="F134" i="4"/>
  <c r="E134" i="4"/>
  <c r="D134" i="4"/>
  <c r="K132" i="4"/>
  <c r="J132" i="4"/>
  <c r="I132" i="4"/>
  <c r="H132" i="4"/>
  <c r="G132" i="4"/>
  <c r="F132" i="4"/>
  <c r="E132" i="4"/>
  <c r="D132" i="4"/>
  <c r="K130" i="4"/>
  <c r="J130" i="4"/>
  <c r="I130" i="4"/>
  <c r="H130" i="4"/>
  <c r="G130" i="4"/>
  <c r="F130" i="4"/>
  <c r="E130" i="4"/>
  <c r="D130" i="4"/>
  <c r="K128" i="4"/>
  <c r="J128" i="4"/>
  <c r="I128" i="4"/>
  <c r="H128" i="4"/>
  <c r="G128" i="4"/>
  <c r="F128" i="4"/>
  <c r="E128" i="4"/>
  <c r="D128" i="4"/>
  <c r="K126" i="4"/>
  <c r="J126" i="4"/>
  <c r="I126" i="4"/>
  <c r="H126" i="4"/>
  <c r="G126" i="4"/>
  <c r="F126" i="4"/>
  <c r="E126" i="4"/>
  <c r="D126" i="4"/>
  <c r="K125" i="4"/>
  <c r="J125" i="4"/>
  <c r="I125" i="4"/>
  <c r="H125" i="4"/>
  <c r="G125" i="4"/>
  <c r="F125" i="4"/>
  <c r="E125" i="4"/>
  <c r="D125" i="4"/>
  <c r="K121" i="4"/>
  <c r="J121" i="4"/>
  <c r="I121" i="4"/>
  <c r="H121" i="4"/>
  <c r="G121" i="4"/>
  <c r="F121" i="4"/>
  <c r="E121" i="4"/>
  <c r="D121" i="4"/>
  <c r="K119" i="4"/>
  <c r="J119" i="4"/>
  <c r="I119" i="4"/>
  <c r="H119" i="4"/>
  <c r="G119" i="4"/>
  <c r="F119" i="4"/>
  <c r="E119" i="4"/>
  <c r="D119" i="4"/>
  <c r="K117" i="4"/>
  <c r="J117" i="4"/>
  <c r="I117" i="4"/>
  <c r="H117" i="4"/>
  <c r="G117" i="4"/>
  <c r="F117" i="4"/>
  <c r="E117" i="4"/>
  <c r="D117" i="4"/>
  <c r="D116" i="4" s="1"/>
  <c r="K116" i="4"/>
  <c r="J116" i="4"/>
  <c r="I116" i="4"/>
  <c r="H116" i="4"/>
  <c r="G116" i="4"/>
  <c r="F116" i="4"/>
  <c r="E116" i="4"/>
  <c r="K114" i="4"/>
  <c r="J114" i="4"/>
  <c r="I114" i="4"/>
  <c r="G114" i="4"/>
  <c r="F114" i="4"/>
  <c r="E114" i="4"/>
  <c r="D114" i="4"/>
  <c r="K111" i="4"/>
  <c r="K110" i="4" s="1"/>
  <c r="J110" i="4"/>
  <c r="I110" i="4"/>
  <c r="H110" i="4"/>
  <c r="G110" i="4"/>
  <c r="F110" i="4"/>
  <c r="E110" i="4"/>
  <c r="D110" i="4"/>
  <c r="K109" i="4"/>
  <c r="K108" i="4" s="1"/>
  <c r="J108" i="4"/>
  <c r="I108" i="4"/>
  <c r="H108" i="4"/>
  <c r="G108" i="4"/>
  <c r="F108" i="4"/>
  <c r="E108" i="4"/>
  <c r="D108" i="4"/>
  <c r="K106" i="4"/>
  <c r="J106" i="4"/>
  <c r="I106" i="4"/>
  <c r="H106" i="4"/>
  <c r="G106" i="4"/>
  <c r="F106" i="4"/>
  <c r="E106" i="4"/>
  <c r="D106" i="4"/>
  <c r="K104" i="4"/>
  <c r="J104" i="4"/>
  <c r="I104" i="4"/>
  <c r="H104" i="4"/>
  <c r="G104" i="4"/>
  <c r="F104" i="4"/>
  <c r="E104" i="4"/>
  <c r="D104" i="4"/>
  <c r="J102" i="4"/>
  <c r="I102" i="4"/>
  <c r="H102" i="4"/>
  <c r="F102" i="4"/>
  <c r="E102" i="4"/>
  <c r="D102" i="4"/>
  <c r="K100" i="4"/>
  <c r="J100" i="4"/>
  <c r="I100" i="4"/>
  <c r="H100" i="4"/>
  <c r="G99" i="4"/>
  <c r="L99" i="4" s="1"/>
  <c r="F100" i="4"/>
  <c r="E100" i="4"/>
  <c r="E99" i="4" s="1"/>
  <c r="D100" i="4"/>
  <c r="H99" i="4"/>
  <c r="K93" i="4"/>
  <c r="J93" i="4"/>
  <c r="I93" i="4"/>
  <c r="H93" i="4"/>
  <c r="G93" i="4"/>
  <c r="F93" i="4"/>
  <c r="E93" i="4"/>
  <c r="D93" i="4"/>
  <c r="F89" i="4"/>
  <c r="E89" i="4"/>
  <c r="D89" i="4"/>
  <c r="K87" i="4"/>
  <c r="J87" i="4"/>
  <c r="I87" i="4"/>
  <c r="H87" i="4"/>
  <c r="G87" i="4"/>
  <c r="F87" i="4"/>
  <c r="E87" i="4"/>
  <c r="D87" i="4"/>
  <c r="K83" i="4"/>
  <c r="J83" i="4"/>
  <c r="I83" i="4"/>
  <c r="H83" i="4"/>
  <c r="G83" i="4"/>
  <c r="F83" i="4"/>
  <c r="E83" i="4"/>
  <c r="D83" i="4"/>
  <c r="K81" i="4"/>
  <c r="J81" i="4"/>
  <c r="I81" i="4"/>
  <c r="H81" i="4"/>
  <c r="G81" i="4"/>
  <c r="F81" i="4"/>
  <c r="E81" i="4"/>
  <c r="D81" i="4"/>
  <c r="K79" i="4"/>
  <c r="J79" i="4"/>
  <c r="I79" i="4"/>
  <c r="H79" i="4"/>
  <c r="G79" i="4"/>
  <c r="F79" i="4"/>
  <c r="E79" i="4"/>
  <c r="D79" i="4"/>
  <c r="K77" i="4"/>
  <c r="J77" i="4"/>
  <c r="I77" i="4"/>
  <c r="H77" i="4"/>
  <c r="G77" i="4"/>
  <c r="F77" i="4"/>
  <c r="E77" i="4"/>
  <c r="D77" i="4"/>
  <c r="K75" i="4"/>
  <c r="J75" i="4"/>
  <c r="I75" i="4"/>
  <c r="H75" i="4"/>
  <c r="G75" i="4"/>
  <c r="F75" i="4"/>
  <c r="E75" i="4"/>
  <c r="D75" i="4"/>
  <c r="K73" i="4"/>
  <c r="J73" i="4"/>
  <c r="I73" i="4"/>
  <c r="H73" i="4"/>
  <c r="G73" i="4"/>
  <c r="F73" i="4"/>
  <c r="E73" i="4"/>
  <c r="D73" i="4"/>
  <c r="K71" i="4"/>
  <c r="J71" i="4"/>
  <c r="I71" i="4"/>
  <c r="H71" i="4"/>
  <c r="G71" i="4"/>
  <c r="F71" i="4"/>
  <c r="E71" i="4"/>
  <c r="D71" i="4"/>
  <c r="K69" i="4"/>
  <c r="J69" i="4"/>
  <c r="I69" i="4"/>
  <c r="H69" i="4"/>
  <c r="G69" i="4"/>
  <c r="F69" i="4"/>
  <c r="E69" i="4"/>
  <c r="D69" i="4"/>
  <c r="D58" i="4" s="1"/>
  <c r="K67" i="4"/>
  <c r="J67" i="4"/>
  <c r="I67" i="4"/>
  <c r="H67" i="4"/>
  <c r="G67" i="4"/>
  <c r="F67" i="4"/>
  <c r="E67" i="4"/>
  <c r="D67" i="4"/>
  <c r="K65" i="4"/>
  <c r="J65" i="4"/>
  <c r="I65" i="4"/>
  <c r="H65" i="4"/>
  <c r="G65" i="4"/>
  <c r="F65" i="4"/>
  <c r="E65" i="4"/>
  <c r="D65" i="4"/>
  <c r="K63" i="4"/>
  <c r="J63" i="4"/>
  <c r="I63" i="4"/>
  <c r="H63" i="4"/>
  <c r="G63" i="4"/>
  <c r="F63" i="4"/>
  <c r="E63" i="4"/>
  <c r="D63" i="4"/>
  <c r="K61" i="4"/>
  <c r="J61" i="4"/>
  <c r="I61" i="4"/>
  <c r="H61" i="4"/>
  <c r="G61" i="4"/>
  <c r="F61" i="4"/>
  <c r="E61" i="4"/>
  <c r="D61" i="4"/>
  <c r="K59" i="4"/>
  <c r="J59" i="4"/>
  <c r="I59" i="4"/>
  <c r="H59" i="4"/>
  <c r="H58" i="4" s="1"/>
  <c r="G59" i="4"/>
  <c r="F59" i="4"/>
  <c r="E59" i="4"/>
  <c r="D59" i="4"/>
  <c r="I58" i="4"/>
  <c r="E58" i="4"/>
  <c r="K52" i="4"/>
  <c r="J52" i="4"/>
  <c r="I52" i="4"/>
  <c r="H52" i="4"/>
  <c r="G52" i="4"/>
  <c r="F52" i="4"/>
  <c r="E52" i="4"/>
  <c r="D52" i="4"/>
  <c r="K50" i="4"/>
  <c r="J50" i="4"/>
  <c r="I50" i="4"/>
  <c r="H50" i="4"/>
  <c r="G50" i="4"/>
  <c r="F50" i="4"/>
  <c r="E50" i="4"/>
  <c r="D50" i="4"/>
  <c r="K48" i="4"/>
  <c r="J48" i="4"/>
  <c r="I48" i="4"/>
  <c r="H48" i="4"/>
  <c r="G48" i="4"/>
  <c r="F48" i="4"/>
  <c r="E48" i="4"/>
  <c r="D48" i="4"/>
  <c r="D12" i="4" s="1"/>
  <c r="K47" i="4"/>
  <c r="K13" i="4" s="1"/>
  <c r="K46" i="4"/>
  <c r="J46" i="4"/>
  <c r="I46" i="4"/>
  <c r="H46" i="4"/>
  <c r="G46" i="4"/>
  <c r="F46" i="4"/>
  <c r="E46" i="4"/>
  <c r="D46" i="4"/>
  <c r="K44" i="4"/>
  <c r="J44" i="4"/>
  <c r="I44" i="4"/>
  <c r="H44" i="4"/>
  <c r="G44" i="4"/>
  <c r="F44" i="4"/>
  <c r="E44" i="4"/>
  <c r="D44" i="4"/>
  <c r="K42" i="4"/>
  <c r="J42" i="4"/>
  <c r="I42" i="4"/>
  <c r="H42" i="4"/>
  <c r="G42" i="4"/>
  <c r="F42" i="4"/>
  <c r="E42" i="4"/>
  <c r="D42" i="4"/>
  <c r="K40" i="4"/>
  <c r="J40" i="4"/>
  <c r="I40" i="4"/>
  <c r="H40" i="4"/>
  <c r="G40" i="4"/>
  <c r="F40" i="4"/>
  <c r="E40" i="4"/>
  <c r="D40" i="4"/>
  <c r="K37" i="4"/>
  <c r="J37" i="4"/>
  <c r="I37" i="4"/>
  <c r="H37" i="4"/>
  <c r="G37" i="4"/>
  <c r="F37" i="4"/>
  <c r="E37" i="4"/>
  <c r="D37" i="4"/>
  <c r="K35" i="4"/>
  <c r="J35" i="4"/>
  <c r="I35" i="4"/>
  <c r="H35" i="4"/>
  <c r="G35" i="4"/>
  <c r="F35" i="4"/>
  <c r="E35" i="4"/>
  <c r="D35" i="4"/>
  <c r="J31" i="4"/>
  <c r="G31" i="4"/>
  <c r="F31" i="4"/>
  <c r="E31" i="4"/>
  <c r="D31" i="4"/>
  <c r="H30" i="4"/>
  <c r="K28" i="4"/>
  <c r="J28" i="4"/>
  <c r="I28" i="4"/>
  <c r="H28" i="4"/>
  <c r="G28" i="4"/>
  <c r="F28" i="4"/>
  <c r="E28" i="4"/>
  <c r="D28" i="4"/>
  <c r="K26" i="4"/>
  <c r="J26" i="4"/>
  <c r="I26" i="4"/>
  <c r="H26" i="4"/>
  <c r="G26" i="4"/>
  <c r="F26" i="4"/>
  <c r="E26" i="4"/>
  <c r="D26" i="4"/>
  <c r="K24" i="4"/>
  <c r="J24" i="4"/>
  <c r="I24" i="4"/>
  <c r="H24" i="4"/>
  <c r="G24" i="4"/>
  <c r="F24" i="4"/>
  <c r="E24" i="4"/>
  <c r="D24" i="4"/>
  <c r="K22" i="4"/>
  <c r="J22" i="4"/>
  <c r="I22" i="4"/>
  <c r="H22" i="4"/>
  <c r="G22" i="4"/>
  <c r="F22" i="4"/>
  <c r="E22" i="4"/>
  <c r="D22" i="4"/>
  <c r="K20" i="4"/>
  <c r="J20" i="4"/>
  <c r="I20" i="4"/>
  <c r="H20" i="4"/>
  <c r="G20" i="4"/>
  <c r="F20" i="4"/>
  <c r="E20" i="4"/>
  <c r="D20" i="4"/>
  <c r="K19" i="4"/>
  <c r="J19" i="4"/>
  <c r="I19" i="4"/>
  <c r="H19" i="4"/>
  <c r="G19" i="4"/>
  <c r="F19" i="4"/>
  <c r="E19" i="4"/>
  <c r="D19" i="4"/>
  <c r="K18" i="4"/>
  <c r="J18" i="4"/>
  <c r="I18" i="4"/>
  <c r="H18" i="4"/>
  <c r="G18" i="4"/>
  <c r="F18" i="4"/>
  <c r="E18" i="4"/>
  <c r="D18" i="4"/>
  <c r="K17" i="4"/>
  <c r="J17" i="4"/>
  <c r="I17" i="4"/>
  <c r="H17" i="4"/>
  <c r="G17" i="4"/>
  <c r="F17" i="4"/>
  <c r="E17" i="4"/>
  <c r="D17" i="4"/>
  <c r="K16" i="4"/>
  <c r="J16" i="4"/>
  <c r="I16" i="4"/>
  <c r="H16" i="4"/>
  <c r="G16" i="4"/>
  <c r="F16" i="4"/>
  <c r="E16" i="4"/>
  <c r="D16" i="4"/>
  <c r="K15" i="4"/>
  <c r="K9" i="4" s="1"/>
  <c r="J15" i="4"/>
  <c r="I15" i="4"/>
  <c r="H15" i="4"/>
  <c r="G15" i="4"/>
  <c r="F15" i="4"/>
  <c r="E15" i="4"/>
  <c r="D15" i="4"/>
  <c r="K14" i="4"/>
  <c r="J14" i="4"/>
  <c r="I14" i="4"/>
  <c r="H14" i="4"/>
  <c r="G14" i="4"/>
  <c r="F14" i="4"/>
  <c r="E14" i="4"/>
  <c r="D14" i="4"/>
  <c r="K12" i="4"/>
  <c r="J12" i="4"/>
  <c r="I12" i="4"/>
  <c r="H12" i="4"/>
  <c r="G12" i="4"/>
  <c r="F12" i="4"/>
  <c r="K11" i="4"/>
  <c r="J11" i="4"/>
  <c r="I11" i="4"/>
  <c r="H11" i="4"/>
  <c r="G11" i="4"/>
  <c r="F11" i="4"/>
  <c r="E11" i="4"/>
  <c r="D11" i="4"/>
  <c r="K10" i="4"/>
  <c r="J10" i="4"/>
  <c r="I10" i="4"/>
  <c r="H10" i="4"/>
  <c r="G10" i="4"/>
  <c r="F10" i="4"/>
  <c r="E10" i="4"/>
  <c r="D10" i="4"/>
  <c r="K8" i="4"/>
  <c r="J8" i="4"/>
  <c r="I8" i="4"/>
  <c r="H8" i="4"/>
  <c r="G8" i="4"/>
  <c r="F8" i="4"/>
  <c r="E8" i="4"/>
  <c r="D8" i="4"/>
  <c r="K7" i="4"/>
  <c r="J7" i="4"/>
  <c r="I7" i="4"/>
  <c r="H7" i="4"/>
  <c r="G7" i="4"/>
  <c r="F7" i="4"/>
  <c r="F6" i="4" s="1"/>
  <c r="E7" i="4"/>
  <c r="E6" i="4" s="1"/>
  <c r="D7" i="4"/>
  <c r="D6" i="4" s="1"/>
  <c r="K6" i="4"/>
  <c r="J6" i="4"/>
  <c r="I6" i="4"/>
  <c r="H6" i="4"/>
  <c r="G6" i="4"/>
  <c r="H98" i="4" l="1"/>
  <c r="G98" i="4"/>
  <c r="E98" i="4"/>
  <c r="G30" i="4"/>
  <c r="F30" i="4"/>
  <c r="J30" i="4"/>
  <c r="E30" i="4"/>
  <c r="I30" i="4"/>
  <c r="F58" i="4"/>
  <c r="J58" i="4"/>
  <c r="D99" i="4"/>
  <c r="D98" i="4" s="1"/>
  <c r="G58" i="4"/>
  <c r="K58" i="4"/>
  <c r="F99" i="4"/>
  <c r="F98" i="4" s="1"/>
  <c r="J99" i="4"/>
  <c r="J98" i="4" s="1"/>
  <c r="K99" i="4"/>
  <c r="K98" i="4" s="1"/>
  <c r="I99" i="4"/>
  <c r="I98" i="4" s="1"/>
  <c r="K4" i="4"/>
  <c r="F9" i="4"/>
  <c r="F4" i="4" s="1"/>
  <c r="E12" i="4"/>
  <c r="E9" i="4" s="1"/>
  <c r="E4" i="4" s="1"/>
  <c r="I9" i="4"/>
  <c r="I4" i="4" s="1"/>
  <c r="D30" i="4"/>
  <c r="D9" i="4"/>
  <c r="D4" i="4" s="1"/>
  <c r="G9" i="4"/>
  <c r="G4" i="4" s="1"/>
  <c r="J9" i="4"/>
  <c r="J4" i="4" s="1"/>
  <c r="H9" i="4"/>
  <c r="H4" i="4" s="1"/>
  <c r="G152" i="3"/>
  <c r="G12" i="3"/>
  <c r="G86" i="3"/>
  <c r="J10" i="3"/>
  <c r="I10" i="3"/>
  <c r="H10" i="3"/>
  <c r="G10" i="3"/>
  <c r="F10" i="3"/>
  <c r="E10" i="3"/>
  <c r="D10" i="3"/>
  <c r="H12" i="3"/>
  <c r="I12" i="3"/>
  <c r="J12" i="3"/>
  <c r="K12" i="3"/>
  <c r="H86" i="3"/>
  <c r="I86" i="3"/>
  <c r="J86" i="3"/>
  <c r="K86" i="3"/>
  <c r="K105" i="3" l="1"/>
  <c r="J6" i="3"/>
  <c r="I46" i="3"/>
  <c r="H46" i="3"/>
  <c r="H7" i="3"/>
  <c r="H6" i="3" s="1"/>
  <c r="I7" i="3"/>
  <c r="I6" i="3" s="1"/>
  <c r="J7" i="3"/>
  <c r="K7" i="3"/>
  <c r="K6" i="3" s="1"/>
  <c r="G7" i="3"/>
  <c r="H8" i="3"/>
  <c r="I8" i="3"/>
  <c r="J8" i="3"/>
  <c r="K8" i="3"/>
  <c r="G8" i="3"/>
  <c r="H11" i="3"/>
  <c r="I11" i="3"/>
  <c r="J11" i="3"/>
  <c r="K11" i="3"/>
  <c r="G11" i="3"/>
  <c r="F13" i="3"/>
  <c r="E13" i="3"/>
  <c r="D13" i="3"/>
  <c r="H13" i="3"/>
  <c r="I13" i="3"/>
  <c r="J13" i="3"/>
  <c r="G13" i="3"/>
  <c r="J16" i="3"/>
  <c r="K16" i="3"/>
  <c r="F14" i="3"/>
  <c r="E14" i="3"/>
  <c r="D14" i="3"/>
  <c r="G14" i="3"/>
  <c r="H14" i="3"/>
  <c r="I14" i="3"/>
  <c r="J14" i="3"/>
  <c r="K14" i="3"/>
  <c r="K107" i="3"/>
  <c r="I89" i="3"/>
  <c r="J89" i="3"/>
  <c r="K89" i="3"/>
  <c r="H89" i="3"/>
  <c r="I73" i="3"/>
  <c r="H73" i="3"/>
  <c r="H59" i="3"/>
  <c r="K47" i="3"/>
  <c r="K13" i="3" s="1"/>
  <c r="I37" i="3"/>
  <c r="J37" i="3"/>
  <c r="K37" i="3"/>
  <c r="H37" i="3"/>
  <c r="G6" i="3" l="1"/>
  <c r="K10" i="3"/>
  <c r="K148" i="3"/>
  <c r="J148" i="3"/>
  <c r="F148" i="3"/>
  <c r="E148" i="3"/>
  <c r="D148" i="3"/>
  <c r="K146" i="3"/>
  <c r="J146" i="3"/>
  <c r="I146" i="3"/>
  <c r="H146" i="3"/>
  <c r="G146" i="3"/>
  <c r="F146" i="3"/>
  <c r="F145" i="3" s="1"/>
  <c r="E146" i="3"/>
  <c r="D146" i="3"/>
  <c r="D145" i="3" s="1"/>
  <c r="K145" i="3"/>
  <c r="K141" i="3"/>
  <c r="J141" i="3"/>
  <c r="I141" i="3"/>
  <c r="H141" i="3"/>
  <c r="G141" i="3"/>
  <c r="F141" i="3"/>
  <c r="E141" i="3"/>
  <c r="D141" i="3"/>
  <c r="K139" i="3"/>
  <c r="J139" i="3"/>
  <c r="I139" i="3"/>
  <c r="H139" i="3"/>
  <c r="G139" i="3"/>
  <c r="F139" i="3"/>
  <c r="E139" i="3"/>
  <c r="D139" i="3"/>
  <c r="K137" i="3"/>
  <c r="J137" i="3"/>
  <c r="I137" i="3"/>
  <c r="H137" i="3"/>
  <c r="G137" i="3"/>
  <c r="F137" i="3"/>
  <c r="E137" i="3"/>
  <c r="D137" i="3"/>
  <c r="K135" i="3"/>
  <c r="J135" i="3"/>
  <c r="I135" i="3"/>
  <c r="H135" i="3"/>
  <c r="G135" i="3"/>
  <c r="F135" i="3"/>
  <c r="E135" i="3"/>
  <c r="D135" i="3"/>
  <c r="K133" i="3"/>
  <c r="J133" i="3"/>
  <c r="I133" i="3"/>
  <c r="H133" i="3"/>
  <c r="G133" i="3"/>
  <c r="F133" i="3"/>
  <c r="E133" i="3"/>
  <c r="D133" i="3"/>
  <c r="K131" i="3"/>
  <c r="K130" i="3" s="1"/>
  <c r="J131" i="3"/>
  <c r="J130" i="3" s="1"/>
  <c r="I131" i="3"/>
  <c r="I130" i="3" s="1"/>
  <c r="H131" i="3"/>
  <c r="H130" i="3" s="1"/>
  <c r="G131" i="3"/>
  <c r="G130" i="3" s="1"/>
  <c r="F131" i="3"/>
  <c r="F130" i="3" s="1"/>
  <c r="E131" i="3"/>
  <c r="D131" i="3"/>
  <c r="D130" i="3" s="1"/>
  <c r="K128" i="3"/>
  <c r="J128" i="3"/>
  <c r="I128" i="3"/>
  <c r="H128" i="3"/>
  <c r="G128" i="3"/>
  <c r="F128" i="3"/>
  <c r="E128" i="3"/>
  <c r="D128" i="3"/>
  <c r="K126" i="3"/>
  <c r="J126" i="3"/>
  <c r="I126" i="3"/>
  <c r="H126" i="3"/>
  <c r="G126" i="3"/>
  <c r="F126" i="3"/>
  <c r="E126" i="3"/>
  <c r="D126" i="3"/>
  <c r="K124" i="3"/>
  <c r="J124" i="3"/>
  <c r="I124" i="3"/>
  <c r="H124" i="3"/>
  <c r="G124" i="3"/>
  <c r="F124" i="3"/>
  <c r="E124" i="3"/>
  <c r="D124" i="3"/>
  <c r="K122" i="3"/>
  <c r="J122" i="3"/>
  <c r="I122" i="3"/>
  <c r="H122" i="3"/>
  <c r="G122" i="3"/>
  <c r="F122" i="3"/>
  <c r="E122" i="3"/>
  <c r="D122" i="3"/>
  <c r="K120" i="3"/>
  <c r="K119" i="3" s="1"/>
  <c r="J120" i="3"/>
  <c r="J119" i="3" s="1"/>
  <c r="I120" i="3"/>
  <c r="I119" i="3" s="1"/>
  <c r="H120" i="3"/>
  <c r="H119" i="3" s="1"/>
  <c r="G120" i="3"/>
  <c r="G119" i="3" s="1"/>
  <c r="F120" i="3"/>
  <c r="F119" i="3" s="1"/>
  <c r="E120" i="3"/>
  <c r="E119" i="3" s="1"/>
  <c r="D120" i="3"/>
  <c r="D119" i="3" s="1"/>
  <c r="K117" i="3"/>
  <c r="J117" i="3"/>
  <c r="I117" i="3"/>
  <c r="H117" i="3"/>
  <c r="G117" i="3"/>
  <c r="F117" i="3"/>
  <c r="E117" i="3"/>
  <c r="D117" i="3"/>
  <c r="K115" i="3"/>
  <c r="J115" i="3"/>
  <c r="I115" i="3"/>
  <c r="H115" i="3"/>
  <c r="G115" i="3"/>
  <c r="F115" i="3"/>
  <c r="E115" i="3"/>
  <c r="D115" i="3"/>
  <c r="K113" i="3"/>
  <c r="K112" i="3" s="1"/>
  <c r="J113" i="3"/>
  <c r="J112" i="3" s="1"/>
  <c r="I113" i="3"/>
  <c r="I112" i="3" s="1"/>
  <c r="H113" i="3"/>
  <c r="H112" i="3" s="1"/>
  <c r="G113" i="3"/>
  <c r="G112" i="3" s="1"/>
  <c r="F113" i="3"/>
  <c r="E113" i="3"/>
  <c r="D113" i="3"/>
  <c r="K110" i="3"/>
  <c r="J110" i="3"/>
  <c r="I110" i="3"/>
  <c r="G110" i="3"/>
  <c r="F110" i="3"/>
  <c r="E110" i="3"/>
  <c r="D110" i="3"/>
  <c r="K106" i="3"/>
  <c r="J106" i="3"/>
  <c r="I106" i="3"/>
  <c r="H106" i="3"/>
  <c r="G106" i="3"/>
  <c r="F106" i="3"/>
  <c r="E106" i="3"/>
  <c r="D106" i="3"/>
  <c r="K104" i="3"/>
  <c r="J104" i="3"/>
  <c r="I104" i="3"/>
  <c r="H104" i="3"/>
  <c r="G104" i="3"/>
  <c r="F104" i="3"/>
  <c r="E104" i="3"/>
  <c r="D104" i="3"/>
  <c r="K102" i="3"/>
  <c r="J102" i="3"/>
  <c r="I102" i="3"/>
  <c r="H102" i="3"/>
  <c r="G102" i="3"/>
  <c r="F102" i="3"/>
  <c r="E102" i="3"/>
  <c r="D102" i="3"/>
  <c r="K100" i="3"/>
  <c r="J100" i="3"/>
  <c r="I100" i="3"/>
  <c r="H100" i="3"/>
  <c r="G100" i="3"/>
  <c r="F100" i="3"/>
  <c r="E100" i="3"/>
  <c r="D100" i="3"/>
  <c r="J98" i="3"/>
  <c r="I98" i="3"/>
  <c r="H98" i="3"/>
  <c r="G98" i="3"/>
  <c r="F98" i="3"/>
  <c r="E98" i="3"/>
  <c r="D98" i="3"/>
  <c r="K96" i="3"/>
  <c r="J96" i="3"/>
  <c r="I96" i="3"/>
  <c r="H96" i="3"/>
  <c r="G96" i="3"/>
  <c r="F96" i="3"/>
  <c r="E96" i="3"/>
  <c r="D96" i="3"/>
  <c r="G89" i="3"/>
  <c r="F89" i="3"/>
  <c r="E89" i="3"/>
  <c r="D89" i="3"/>
  <c r="F86" i="3"/>
  <c r="E86" i="3"/>
  <c r="D86" i="3"/>
  <c r="K84" i="3"/>
  <c r="J84" i="3"/>
  <c r="I84" i="3"/>
  <c r="H84" i="3"/>
  <c r="G84" i="3"/>
  <c r="F84" i="3"/>
  <c r="E84" i="3"/>
  <c r="D84" i="3"/>
  <c r="K81" i="3"/>
  <c r="J81" i="3"/>
  <c r="I81" i="3"/>
  <c r="H81" i="3"/>
  <c r="G81" i="3"/>
  <c r="F81" i="3"/>
  <c r="E81" i="3"/>
  <c r="D81" i="3"/>
  <c r="K79" i="3"/>
  <c r="J79" i="3"/>
  <c r="I79" i="3"/>
  <c r="H79" i="3"/>
  <c r="G79" i="3"/>
  <c r="F79" i="3"/>
  <c r="E79" i="3"/>
  <c r="D79" i="3"/>
  <c r="K77" i="3"/>
  <c r="J77" i="3"/>
  <c r="I77" i="3"/>
  <c r="H77" i="3"/>
  <c r="G77" i="3"/>
  <c r="F77" i="3"/>
  <c r="E77" i="3"/>
  <c r="D77" i="3"/>
  <c r="K75" i="3"/>
  <c r="J75" i="3"/>
  <c r="I75" i="3"/>
  <c r="H75" i="3"/>
  <c r="G75" i="3"/>
  <c r="F75" i="3"/>
  <c r="E75" i="3"/>
  <c r="D75" i="3"/>
  <c r="K73" i="3"/>
  <c r="J73" i="3"/>
  <c r="G73" i="3"/>
  <c r="F73" i="3"/>
  <c r="E73" i="3"/>
  <c r="D73" i="3"/>
  <c r="K71" i="3"/>
  <c r="J71" i="3"/>
  <c r="I71" i="3"/>
  <c r="H71" i="3"/>
  <c r="G71" i="3"/>
  <c r="F71" i="3"/>
  <c r="E71" i="3"/>
  <c r="D71" i="3"/>
  <c r="K69" i="3"/>
  <c r="J69" i="3"/>
  <c r="I69" i="3"/>
  <c r="H69" i="3"/>
  <c r="G69" i="3"/>
  <c r="F69" i="3"/>
  <c r="E69" i="3"/>
  <c r="D69" i="3"/>
  <c r="K67" i="3"/>
  <c r="J67" i="3"/>
  <c r="I67" i="3"/>
  <c r="H67" i="3"/>
  <c r="G67" i="3"/>
  <c r="F67" i="3"/>
  <c r="E67" i="3"/>
  <c r="D67" i="3"/>
  <c r="K65" i="3"/>
  <c r="J65" i="3"/>
  <c r="I65" i="3"/>
  <c r="H65" i="3"/>
  <c r="G65" i="3"/>
  <c r="F65" i="3"/>
  <c r="E65" i="3"/>
  <c r="D65" i="3"/>
  <c r="K63" i="3"/>
  <c r="J63" i="3"/>
  <c r="I63" i="3"/>
  <c r="H63" i="3"/>
  <c r="G63" i="3"/>
  <c r="F63" i="3"/>
  <c r="E63" i="3"/>
  <c r="D63" i="3"/>
  <c r="K61" i="3"/>
  <c r="J61" i="3"/>
  <c r="I61" i="3"/>
  <c r="H61" i="3"/>
  <c r="G61" i="3"/>
  <c r="F61" i="3"/>
  <c r="E61" i="3"/>
  <c r="D61" i="3"/>
  <c r="K59" i="3"/>
  <c r="J59" i="3"/>
  <c r="I59" i="3"/>
  <c r="G59" i="3"/>
  <c r="F59" i="3"/>
  <c r="E59" i="3"/>
  <c r="D59" i="3"/>
  <c r="K57" i="3"/>
  <c r="J57" i="3"/>
  <c r="I57" i="3"/>
  <c r="H57" i="3"/>
  <c r="G57" i="3"/>
  <c r="F57" i="3"/>
  <c r="E57" i="3"/>
  <c r="D57" i="3"/>
  <c r="K55" i="3"/>
  <c r="J55" i="3"/>
  <c r="I55" i="3"/>
  <c r="H55" i="3"/>
  <c r="G55" i="3"/>
  <c r="F55" i="3"/>
  <c r="E55" i="3"/>
  <c r="D55" i="3"/>
  <c r="K52" i="3"/>
  <c r="J52" i="3"/>
  <c r="I52" i="3"/>
  <c r="H52" i="3"/>
  <c r="G52" i="3"/>
  <c r="F52" i="3"/>
  <c r="E52" i="3"/>
  <c r="D52" i="3"/>
  <c r="K50" i="3"/>
  <c r="J50" i="3"/>
  <c r="I50" i="3"/>
  <c r="H50" i="3"/>
  <c r="G50" i="3"/>
  <c r="F50" i="3"/>
  <c r="E50" i="3"/>
  <c r="D50" i="3"/>
  <c r="K48" i="3"/>
  <c r="J48" i="3"/>
  <c r="I48" i="3"/>
  <c r="H48" i="3"/>
  <c r="G48" i="3"/>
  <c r="F48" i="3"/>
  <c r="E48" i="3"/>
  <c r="D48" i="3"/>
  <c r="K46" i="3"/>
  <c r="J46" i="3"/>
  <c r="G46" i="3"/>
  <c r="F46" i="3"/>
  <c r="E46" i="3"/>
  <c r="E12" i="3" s="1"/>
  <c r="D46" i="3"/>
  <c r="D12" i="3" s="1"/>
  <c r="K44" i="3"/>
  <c r="J44" i="3"/>
  <c r="I44" i="3"/>
  <c r="H44" i="3"/>
  <c r="G44" i="3"/>
  <c r="F44" i="3"/>
  <c r="E44" i="3"/>
  <c r="D44" i="3"/>
  <c r="K42" i="3"/>
  <c r="J42" i="3"/>
  <c r="I42" i="3"/>
  <c r="H42" i="3"/>
  <c r="G42" i="3"/>
  <c r="F42" i="3"/>
  <c r="E42" i="3"/>
  <c r="D42" i="3"/>
  <c r="K40" i="3"/>
  <c r="J40" i="3"/>
  <c r="I40" i="3"/>
  <c r="H40" i="3"/>
  <c r="G40" i="3"/>
  <c r="F40" i="3"/>
  <c r="E40" i="3"/>
  <c r="D40" i="3"/>
  <c r="G37" i="3"/>
  <c r="F37" i="3"/>
  <c r="E37" i="3"/>
  <c r="D37" i="3"/>
  <c r="K35" i="3"/>
  <c r="J35" i="3"/>
  <c r="I35" i="3"/>
  <c r="H35" i="3"/>
  <c r="G35" i="3"/>
  <c r="F35" i="3"/>
  <c r="E35" i="3"/>
  <c r="D35" i="3"/>
  <c r="J31" i="3"/>
  <c r="G31" i="3"/>
  <c r="F31" i="3"/>
  <c r="E31" i="3"/>
  <c r="D31" i="3"/>
  <c r="K28" i="3"/>
  <c r="J28" i="3"/>
  <c r="I28" i="3"/>
  <c r="H28" i="3"/>
  <c r="G28" i="3"/>
  <c r="F28" i="3"/>
  <c r="E28" i="3"/>
  <c r="D28" i="3"/>
  <c r="K26" i="3"/>
  <c r="J26" i="3"/>
  <c r="I26" i="3"/>
  <c r="H26" i="3"/>
  <c r="G26" i="3"/>
  <c r="F26" i="3"/>
  <c r="E26" i="3"/>
  <c r="D26" i="3"/>
  <c r="K24" i="3"/>
  <c r="J24" i="3"/>
  <c r="I24" i="3"/>
  <c r="H24" i="3"/>
  <c r="G24" i="3"/>
  <c r="F24" i="3"/>
  <c r="E24" i="3"/>
  <c r="D24" i="3"/>
  <c r="K22" i="3"/>
  <c r="J22" i="3"/>
  <c r="I22" i="3"/>
  <c r="H22" i="3"/>
  <c r="G22" i="3"/>
  <c r="F22" i="3"/>
  <c r="E22" i="3"/>
  <c r="D22" i="3"/>
  <c r="K20" i="3"/>
  <c r="J20" i="3"/>
  <c r="J19" i="3" s="1"/>
  <c r="I20" i="3"/>
  <c r="I19" i="3" s="1"/>
  <c r="H20" i="3"/>
  <c r="H19" i="3" s="1"/>
  <c r="G20" i="3"/>
  <c r="G19" i="3" s="1"/>
  <c r="F20" i="3"/>
  <c r="F19" i="3" s="1"/>
  <c r="E20" i="3"/>
  <c r="D20" i="3"/>
  <c r="D19" i="3" s="1"/>
  <c r="K19" i="3"/>
  <c r="K18" i="3"/>
  <c r="J18" i="3"/>
  <c r="I18" i="3"/>
  <c r="H18" i="3"/>
  <c r="G18" i="3"/>
  <c r="F18" i="3"/>
  <c r="E18" i="3"/>
  <c r="D18" i="3"/>
  <c r="K17" i="3"/>
  <c r="J17" i="3"/>
  <c r="I17" i="3"/>
  <c r="H17" i="3"/>
  <c r="G17" i="3"/>
  <c r="F17" i="3"/>
  <c r="E17" i="3"/>
  <c r="D17" i="3"/>
  <c r="I16" i="3"/>
  <c r="H16" i="3"/>
  <c r="G16" i="3"/>
  <c r="F16" i="3"/>
  <c r="E16" i="3"/>
  <c r="D16" i="3"/>
  <c r="K15" i="3"/>
  <c r="K9" i="3" s="1"/>
  <c r="J15" i="3"/>
  <c r="J9" i="3" s="1"/>
  <c r="I15" i="3"/>
  <c r="I9" i="3" s="1"/>
  <c r="H15" i="3"/>
  <c r="H9" i="3" s="1"/>
  <c r="G15" i="3"/>
  <c r="G9" i="3" s="1"/>
  <c r="G4" i="3" s="1"/>
  <c r="F15" i="3"/>
  <c r="E15" i="3"/>
  <c r="D15" i="3"/>
  <c r="F11" i="3"/>
  <c r="E11" i="3"/>
  <c r="D11" i="3"/>
  <c r="F8" i="3"/>
  <c r="E8" i="3"/>
  <c r="D8" i="3"/>
  <c r="F7" i="3"/>
  <c r="E7" i="3"/>
  <c r="D7" i="3"/>
  <c r="G54" i="3" l="1"/>
  <c r="F12" i="3"/>
  <c r="F6" i="3"/>
  <c r="G95" i="3"/>
  <c r="G94" i="3" s="1"/>
  <c r="K4" i="3"/>
  <c r="K159" i="3" s="1"/>
  <c r="J4" i="3"/>
  <c r="J159" i="3" s="1"/>
  <c r="H4" i="3"/>
  <c r="H159" i="3" s="1"/>
  <c r="I4" i="3"/>
  <c r="I159" i="3" s="1"/>
  <c r="E6" i="3"/>
  <c r="D6" i="3"/>
  <c r="F9" i="3"/>
  <c r="F4" i="3" s="1"/>
  <c r="E9" i="3"/>
  <c r="D9" i="3"/>
  <c r="E145" i="3"/>
  <c r="G145" i="3"/>
  <c r="I145" i="3"/>
  <c r="H145" i="3"/>
  <c r="E54" i="3"/>
  <c r="I54" i="3"/>
  <c r="K54" i="3"/>
  <c r="D54" i="3"/>
  <c r="H54" i="3"/>
  <c r="F54" i="3"/>
  <c r="J54" i="3"/>
  <c r="J152" i="3" s="1"/>
  <c r="H30" i="3"/>
  <c r="G30" i="3"/>
  <c r="I30" i="3"/>
  <c r="D30" i="3"/>
  <c r="K30" i="3"/>
  <c r="J145" i="3"/>
  <c r="D95" i="3"/>
  <c r="D94" i="3" s="1"/>
  <c r="D152" i="3" s="1"/>
  <c r="H95" i="3"/>
  <c r="H94" i="3" s="1"/>
  <c r="E130" i="3"/>
  <c r="F30" i="3"/>
  <c r="E30" i="3"/>
  <c r="F95" i="3"/>
  <c r="F94" i="3" s="1"/>
  <c r="F152" i="3" s="1"/>
  <c r="D112" i="3"/>
  <c r="J95" i="3"/>
  <c r="J94" i="3" s="1"/>
  <c r="F112" i="3"/>
  <c r="E95" i="3"/>
  <c r="E94" i="3" s="1"/>
  <c r="E152" i="3" s="1"/>
  <c r="I95" i="3"/>
  <c r="I94" i="3" s="1"/>
  <c r="J30" i="3"/>
  <c r="E112" i="3"/>
  <c r="E19" i="3"/>
  <c r="K95" i="3"/>
  <c r="K94" i="3" s="1"/>
  <c r="S108" i="2"/>
  <c r="T108" i="2"/>
  <c r="R108" i="2"/>
  <c r="K152" i="3" l="1"/>
  <c r="G159" i="3"/>
  <c r="H152" i="3"/>
  <c r="I152" i="3"/>
  <c r="D4" i="3"/>
  <c r="D159" i="3" s="1"/>
  <c r="E4" i="3"/>
  <c r="E159" i="3" s="1"/>
  <c r="F159" i="3"/>
  <c r="G20" i="2"/>
  <c r="K157" i="2"/>
  <c r="J157" i="2"/>
  <c r="F157" i="2"/>
  <c r="E157" i="2"/>
  <c r="D157" i="2"/>
  <c r="K155" i="2"/>
  <c r="K154" i="2" s="1"/>
  <c r="J155" i="2"/>
  <c r="J154" i="2" s="1"/>
  <c r="I155" i="2"/>
  <c r="H155" i="2"/>
  <c r="H154" i="2" s="1"/>
  <c r="G155" i="2"/>
  <c r="G154" i="2" s="1"/>
  <c r="F155" i="2"/>
  <c r="F154" i="2" s="1"/>
  <c r="E155" i="2"/>
  <c r="D155" i="2"/>
  <c r="D154" i="2" s="1"/>
  <c r="I154" i="2"/>
  <c r="E154" i="2"/>
  <c r="K150" i="2"/>
  <c r="J150" i="2"/>
  <c r="I150" i="2"/>
  <c r="H150" i="2"/>
  <c r="G150" i="2"/>
  <c r="F150" i="2"/>
  <c r="E150" i="2"/>
  <c r="D150" i="2"/>
  <c r="K148" i="2"/>
  <c r="J148" i="2"/>
  <c r="I148" i="2"/>
  <c r="H148" i="2"/>
  <c r="G148" i="2"/>
  <c r="F148" i="2"/>
  <c r="E148" i="2"/>
  <c r="D148" i="2"/>
  <c r="K146" i="2"/>
  <c r="J146" i="2"/>
  <c r="I146" i="2"/>
  <c r="H146" i="2"/>
  <c r="G146" i="2"/>
  <c r="F146" i="2"/>
  <c r="E146" i="2"/>
  <c r="D146" i="2"/>
  <c r="K144" i="2"/>
  <c r="J144" i="2"/>
  <c r="I144" i="2"/>
  <c r="H144" i="2"/>
  <c r="G144" i="2"/>
  <c r="F144" i="2"/>
  <c r="E144" i="2"/>
  <c r="D144" i="2"/>
  <c r="K142" i="2"/>
  <c r="J142" i="2"/>
  <c r="I142" i="2"/>
  <c r="H142" i="2"/>
  <c r="G142" i="2"/>
  <c r="F142" i="2"/>
  <c r="E142" i="2"/>
  <c r="D142" i="2"/>
  <c r="K140" i="2"/>
  <c r="K139" i="2" s="1"/>
  <c r="J140" i="2"/>
  <c r="I140" i="2"/>
  <c r="I139" i="2" s="1"/>
  <c r="H140" i="2"/>
  <c r="H139" i="2" s="1"/>
  <c r="G140" i="2"/>
  <c r="G139" i="2" s="1"/>
  <c r="F140" i="2"/>
  <c r="E140" i="2"/>
  <c r="E139" i="2" s="1"/>
  <c r="D140" i="2"/>
  <c r="J139" i="2"/>
  <c r="F139" i="2"/>
  <c r="K137" i="2"/>
  <c r="J137" i="2"/>
  <c r="I137" i="2"/>
  <c r="H137" i="2"/>
  <c r="G137" i="2"/>
  <c r="F137" i="2"/>
  <c r="E137" i="2"/>
  <c r="D137" i="2"/>
  <c r="K135" i="2"/>
  <c r="J135" i="2"/>
  <c r="I135" i="2"/>
  <c r="H135" i="2"/>
  <c r="G135" i="2"/>
  <c r="F135" i="2"/>
  <c r="E135" i="2"/>
  <c r="D135" i="2"/>
  <c r="K133" i="2"/>
  <c r="J133" i="2"/>
  <c r="I133" i="2"/>
  <c r="H133" i="2"/>
  <c r="G133" i="2"/>
  <c r="F133" i="2"/>
  <c r="E133" i="2"/>
  <c r="D133" i="2"/>
  <c r="K131" i="2"/>
  <c r="J131" i="2"/>
  <c r="I131" i="2"/>
  <c r="H131" i="2"/>
  <c r="G131" i="2"/>
  <c r="F131" i="2"/>
  <c r="E131" i="2"/>
  <c r="D131" i="2"/>
  <c r="K129" i="2"/>
  <c r="J129" i="2"/>
  <c r="J128" i="2" s="1"/>
  <c r="I129" i="2"/>
  <c r="I128" i="2" s="1"/>
  <c r="H129" i="2"/>
  <c r="G129" i="2"/>
  <c r="G128" i="2" s="1"/>
  <c r="F129" i="2"/>
  <c r="F128" i="2" s="1"/>
  <c r="E129" i="2"/>
  <c r="E128" i="2" s="1"/>
  <c r="D129" i="2"/>
  <c r="K128" i="2"/>
  <c r="H128" i="2"/>
  <c r="D128" i="2"/>
  <c r="K126" i="2"/>
  <c r="J126" i="2"/>
  <c r="I126" i="2"/>
  <c r="H126" i="2"/>
  <c r="G126" i="2"/>
  <c r="F126" i="2"/>
  <c r="E126" i="2"/>
  <c r="D126" i="2"/>
  <c r="K124" i="2"/>
  <c r="J124" i="2"/>
  <c r="I124" i="2"/>
  <c r="H124" i="2"/>
  <c r="G124" i="2"/>
  <c r="F124" i="2"/>
  <c r="E124" i="2"/>
  <c r="D124" i="2"/>
  <c r="K122" i="2"/>
  <c r="J122" i="2"/>
  <c r="I122" i="2"/>
  <c r="G122" i="2"/>
  <c r="F122" i="2"/>
  <c r="E122" i="2"/>
  <c r="D122" i="2"/>
  <c r="K120" i="2"/>
  <c r="J120" i="2"/>
  <c r="I120" i="2"/>
  <c r="H120" i="2"/>
  <c r="G120" i="2"/>
  <c r="F120" i="2"/>
  <c r="E120" i="2"/>
  <c r="D120" i="2"/>
  <c r="K113" i="2"/>
  <c r="J113" i="2"/>
  <c r="I113" i="2"/>
  <c r="G113" i="2"/>
  <c r="F113" i="2"/>
  <c r="E113" i="2"/>
  <c r="D113" i="2"/>
  <c r="K109" i="2"/>
  <c r="J109" i="2"/>
  <c r="I109" i="2"/>
  <c r="H109" i="2"/>
  <c r="G109" i="2"/>
  <c r="F109" i="2"/>
  <c r="E109" i="2"/>
  <c r="D109" i="2"/>
  <c r="K107" i="2"/>
  <c r="J107" i="2"/>
  <c r="I107" i="2"/>
  <c r="H107" i="2"/>
  <c r="G107" i="2"/>
  <c r="F107" i="2"/>
  <c r="E107" i="2"/>
  <c r="D107" i="2"/>
  <c r="K105" i="2"/>
  <c r="J105" i="2"/>
  <c r="I105" i="2"/>
  <c r="H105" i="2"/>
  <c r="G105" i="2"/>
  <c r="F105" i="2"/>
  <c r="E105" i="2"/>
  <c r="D105" i="2"/>
  <c r="K103" i="2"/>
  <c r="J103" i="2"/>
  <c r="I103" i="2"/>
  <c r="H103" i="2"/>
  <c r="G103" i="2"/>
  <c r="F103" i="2"/>
  <c r="E103" i="2"/>
  <c r="D103" i="2"/>
  <c r="J101" i="2"/>
  <c r="I101" i="2"/>
  <c r="H101" i="2"/>
  <c r="G101" i="2"/>
  <c r="F101" i="2"/>
  <c r="E101" i="2"/>
  <c r="D101" i="2"/>
  <c r="K99" i="2"/>
  <c r="J99" i="2"/>
  <c r="I99" i="2"/>
  <c r="I98" i="2" s="1"/>
  <c r="H99" i="2"/>
  <c r="H98" i="2" s="1"/>
  <c r="G99" i="2"/>
  <c r="F99" i="2"/>
  <c r="F98" i="2" s="1"/>
  <c r="E99" i="2"/>
  <c r="E98" i="2" s="1"/>
  <c r="D99" i="2"/>
  <c r="D98" i="2" s="1"/>
  <c r="N94" i="2"/>
  <c r="K93" i="2"/>
  <c r="J93" i="2"/>
  <c r="I93" i="2"/>
  <c r="H93" i="2"/>
  <c r="G93" i="2"/>
  <c r="F93" i="2"/>
  <c r="E93" i="2"/>
  <c r="D93" i="2"/>
  <c r="N92" i="2"/>
  <c r="K91" i="2"/>
  <c r="J91" i="2"/>
  <c r="I91" i="2"/>
  <c r="H91" i="2"/>
  <c r="G91" i="2"/>
  <c r="F91" i="2"/>
  <c r="E91" i="2"/>
  <c r="D91" i="2"/>
  <c r="N90" i="2"/>
  <c r="K89" i="2"/>
  <c r="J89" i="2"/>
  <c r="I89" i="2"/>
  <c r="H89" i="2"/>
  <c r="G89" i="2"/>
  <c r="F89" i="2"/>
  <c r="E89" i="2"/>
  <c r="D89" i="2"/>
  <c r="N88" i="2"/>
  <c r="K87" i="2"/>
  <c r="J87" i="2"/>
  <c r="I87" i="2"/>
  <c r="H87" i="2"/>
  <c r="G87" i="2"/>
  <c r="F87" i="2"/>
  <c r="E87" i="2"/>
  <c r="D87" i="2"/>
  <c r="N86" i="2"/>
  <c r="N85" i="2"/>
  <c r="K84" i="2"/>
  <c r="J84" i="2"/>
  <c r="I84" i="2"/>
  <c r="H84" i="2"/>
  <c r="N84" i="2" s="1"/>
  <c r="G84" i="2"/>
  <c r="F84" i="2"/>
  <c r="E84" i="2"/>
  <c r="D84" i="2"/>
  <c r="N83" i="2"/>
  <c r="K82" i="2"/>
  <c r="J82" i="2"/>
  <c r="I82" i="2"/>
  <c r="H82" i="2"/>
  <c r="G82" i="2"/>
  <c r="F82" i="2"/>
  <c r="E82" i="2"/>
  <c r="D82" i="2"/>
  <c r="N81" i="2"/>
  <c r="K80" i="2"/>
  <c r="J80" i="2"/>
  <c r="I80" i="2"/>
  <c r="H80" i="2"/>
  <c r="G80" i="2"/>
  <c r="F80" i="2"/>
  <c r="E80" i="2"/>
  <c r="D80" i="2"/>
  <c r="N79" i="2"/>
  <c r="K78" i="2"/>
  <c r="J78" i="2"/>
  <c r="I78" i="2"/>
  <c r="H78" i="2"/>
  <c r="G78" i="2"/>
  <c r="F78" i="2"/>
  <c r="E78" i="2"/>
  <c r="D78" i="2"/>
  <c r="N77" i="2"/>
  <c r="N76" i="2"/>
  <c r="K75" i="2"/>
  <c r="J75" i="2"/>
  <c r="I75" i="2"/>
  <c r="H75" i="2"/>
  <c r="G75" i="2"/>
  <c r="F75" i="2"/>
  <c r="E75" i="2"/>
  <c r="D75" i="2"/>
  <c r="N74" i="2"/>
  <c r="K73" i="2"/>
  <c r="J73" i="2"/>
  <c r="I73" i="2"/>
  <c r="H73" i="2"/>
  <c r="G73" i="2"/>
  <c r="F73" i="2"/>
  <c r="E73" i="2"/>
  <c r="D73" i="2"/>
  <c r="N72" i="2"/>
  <c r="K71" i="2"/>
  <c r="J71" i="2"/>
  <c r="I71" i="2"/>
  <c r="H71" i="2"/>
  <c r="G71" i="2"/>
  <c r="F71" i="2"/>
  <c r="E71" i="2"/>
  <c r="D71" i="2"/>
  <c r="N70" i="2"/>
  <c r="K69" i="2"/>
  <c r="J69" i="2"/>
  <c r="I69" i="2"/>
  <c r="H69" i="2"/>
  <c r="N69" i="2" s="1"/>
  <c r="G69" i="2"/>
  <c r="F69" i="2"/>
  <c r="E69" i="2"/>
  <c r="D69" i="2"/>
  <c r="N68" i="2"/>
  <c r="K67" i="2"/>
  <c r="J67" i="2"/>
  <c r="I67" i="2"/>
  <c r="H67" i="2"/>
  <c r="G67" i="2"/>
  <c r="F67" i="2"/>
  <c r="E67" i="2"/>
  <c r="D67" i="2"/>
  <c r="N66" i="2"/>
  <c r="K65" i="2"/>
  <c r="J65" i="2"/>
  <c r="I65" i="2"/>
  <c r="H65" i="2"/>
  <c r="G65" i="2"/>
  <c r="F65" i="2"/>
  <c r="E65" i="2"/>
  <c r="D65" i="2"/>
  <c r="N64" i="2"/>
  <c r="K63" i="2"/>
  <c r="J63" i="2"/>
  <c r="I63" i="2"/>
  <c r="H63" i="2"/>
  <c r="G63" i="2"/>
  <c r="F63" i="2"/>
  <c r="E63" i="2"/>
  <c r="D63" i="2"/>
  <c r="N62" i="2"/>
  <c r="K61" i="2"/>
  <c r="J61" i="2"/>
  <c r="I61" i="2"/>
  <c r="G61" i="2"/>
  <c r="N61" i="2" s="1"/>
  <c r="F61" i="2"/>
  <c r="E61" i="2"/>
  <c r="D61" i="2"/>
  <c r="N60" i="2"/>
  <c r="K59" i="2"/>
  <c r="J59" i="2"/>
  <c r="I59" i="2"/>
  <c r="H59" i="2"/>
  <c r="G59" i="2"/>
  <c r="F59" i="2"/>
  <c r="E59" i="2"/>
  <c r="D59" i="2"/>
  <c r="N58" i="2"/>
  <c r="K57" i="2"/>
  <c r="J57" i="2"/>
  <c r="I57" i="2"/>
  <c r="I56" i="2" s="1"/>
  <c r="H57" i="2"/>
  <c r="G57" i="2"/>
  <c r="F57" i="2"/>
  <c r="E57" i="2"/>
  <c r="E56" i="2" s="1"/>
  <c r="D57" i="2"/>
  <c r="N55" i="2"/>
  <c r="K54" i="2"/>
  <c r="J54" i="2"/>
  <c r="I54" i="2"/>
  <c r="H54" i="2"/>
  <c r="G54" i="2"/>
  <c r="F54" i="2"/>
  <c r="E54" i="2"/>
  <c r="D54" i="2"/>
  <c r="N53" i="2"/>
  <c r="K52" i="2"/>
  <c r="J52" i="2"/>
  <c r="I52" i="2"/>
  <c r="H52" i="2"/>
  <c r="G52" i="2"/>
  <c r="F52" i="2"/>
  <c r="E52" i="2"/>
  <c r="D52" i="2"/>
  <c r="N51" i="2"/>
  <c r="K50" i="2"/>
  <c r="J50" i="2"/>
  <c r="I50" i="2"/>
  <c r="H50" i="2"/>
  <c r="G50" i="2"/>
  <c r="F50" i="2"/>
  <c r="E50" i="2"/>
  <c r="D50" i="2"/>
  <c r="N49" i="2"/>
  <c r="N48" i="2"/>
  <c r="K47" i="2"/>
  <c r="J47" i="2"/>
  <c r="H47" i="2"/>
  <c r="G47" i="2"/>
  <c r="N47" i="2" s="1"/>
  <c r="F47" i="2"/>
  <c r="E47" i="2"/>
  <c r="D47" i="2"/>
  <c r="N46" i="2"/>
  <c r="K45" i="2"/>
  <c r="J45" i="2"/>
  <c r="I45" i="2"/>
  <c r="H45" i="2"/>
  <c r="G45" i="2"/>
  <c r="F45" i="2"/>
  <c r="E45" i="2"/>
  <c r="D45" i="2"/>
  <c r="N44" i="2"/>
  <c r="K43" i="2"/>
  <c r="J43" i="2"/>
  <c r="I43" i="2"/>
  <c r="H43" i="2"/>
  <c r="G43" i="2"/>
  <c r="F43" i="2"/>
  <c r="E43" i="2"/>
  <c r="D43" i="2"/>
  <c r="N42" i="2"/>
  <c r="K41" i="2"/>
  <c r="J41" i="2"/>
  <c r="I41" i="2"/>
  <c r="H41" i="2"/>
  <c r="G41" i="2"/>
  <c r="F41" i="2"/>
  <c r="E41" i="2"/>
  <c r="D41" i="2"/>
  <c r="N40" i="2"/>
  <c r="N39" i="2"/>
  <c r="J38" i="2"/>
  <c r="G38" i="2"/>
  <c r="N38" i="2" s="1"/>
  <c r="F38" i="2"/>
  <c r="E38" i="2"/>
  <c r="D38" i="2"/>
  <c r="N37" i="2"/>
  <c r="K36" i="2"/>
  <c r="J36" i="2"/>
  <c r="I36" i="2"/>
  <c r="H36" i="2"/>
  <c r="G36" i="2"/>
  <c r="F36" i="2"/>
  <c r="E36" i="2"/>
  <c r="D36" i="2"/>
  <c r="N32" i="2"/>
  <c r="J31" i="2"/>
  <c r="G31" i="2"/>
  <c r="F31" i="2"/>
  <c r="E31" i="2"/>
  <c r="D31" i="2"/>
  <c r="I30" i="2"/>
  <c r="K28" i="2"/>
  <c r="J28" i="2"/>
  <c r="I28" i="2"/>
  <c r="H28" i="2"/>
  <c r="G28" i="2"/>
  <c r="F28" i="2"/>
  <c r="E28" i="2"/>
  <c r="D28" i="2"/>
  <c r="K26" i="2"/>
  <c r="J26" i="2"/>
  <c r="I26" i="2"/>
  <c r="H26" i="2"/>
  <c r="G26" i="2"/>
  <c r="F26" i="2"/>
  <c r="E26" i="2"/>
  <c r="D26" i="2"/>
  <c r="K24" i="2"/>
  <c r="J24" i="2"/>
  <c r="I24" i="2"/>
  <c r="H24" i="2"/>
  <c r="G24" i="2"/>
  <c r="F24" i="2"/>
  <c r="E24" i="2"/>
  <c r="D24" i="2"/>
  <c r="K22" i="2"/>
  <c r="J22" i="2"/>
  <c r="I22" i="2"/>
  <c r="H22" i="2"/>
  <c r="G22" i="2"/>
  <c r="G19" i="2" s="1"/>
  <c r="F22" i="2"/>
  <c r="E22" i="2"/>
  <c r="D22" i="2"/>
  <c r="K20" i="2"/>
  <c r="K19" i="2" s="1"/>
  <c r="J20" i="2"/>
  <c r="J19" i="2" s="1"/>
  <c r="I20" i="2"/>
  <c r="I19" i="2" s="1"/>
  <c r="H20" i="2"/>
  <c r="F20" i="2"/>
  <c r="E20" i="2"/>
  <c r="D20" i="2"/>
  <c r="K18" i="2"/>
  <c r="J18" i="2"/>
  <c r="I18" i="2"/>
  <c r="H18" i="2"/>
  <c r="G18" i="2"/>
  <c r="F18" i="2"/>
  <c r="E18" i="2"/>
  <c r="D18" i="2"/>
  <c r="K17" i="2"/>
  <c r="J17" i="2"/>
  <c r="I17" i="2"/>
  <c r="H17" i="2"/>
  <c r="G17" i="2"/>
  <c r="F17" i="2"/>
  <c r="E17" i="2"/>
  <c r="D17" i="2"/>
  <c r="K16" i="2"/>
  <c r="J16" i="2"/>
  <c r="I16" i="2"/>
  <c r="H16" i="2"/>
  <c r="G16" i="2"/>
  <c r="F16" i="2"/>
  <c r="E16" i="2"/>
  <c r="D16" i="2"/>
  <c r="K15" i="2"/>
  <c r="J15" i="2"/>
  <c r="I15" i="2"/>
  <c r="H15" i="2"/>
  <c r="G15" i="2"/>
  <c r="F15" i="2"/>
  <c r="E15" i="2"/>
  <c r="D15" i="2"/>
  <c r="K14" i="2"/>
  <c r="J14" i="2"/>
  <c r="I14" i="2"/>
  <c r="H14" i="2"/>
  <c r="G14" i="2"/>
  <c r="F14" i="2"/>
  <c r="E14" i="2"/>
  <c r="D14" i="2"/>
  <c r="K13" i="2"/>
  <c r="J13" i="2"/>
  <c r="I13" i="2"/>
  <c r="H13" i="2"/>
  <c r="G13" i="2"/>
  <c r="F13" i="2"/>
  <c r="E13" i="2"/>
  <c r="D13" i="2"/>
  <c r="K12" i="2"/>
  <c r="J12" i="2"/>
  <c r="I12" i="2"/>
  <c r="H12" i="2"/>
  <c r="G12" i="2"/>
  <c r="F12" i="2"/>
  <c r="E12" i="2"/>
  <c r="D12" i="2"/>
  <c r="K11" i="2"/>
  <c r="J11" i="2"/>
  <c r="I11" i="2"/>
  <c r="H11" i="2"/>
  <c r="G11" i="2"/>
  <c r="F11" i="2"/>
  <c r="E11" i="2"/>
  <c r="D11" i="2"/>
  <c r="K7" i="2"/>
  <c r="J7" i="2"/>
  <c r="I7" i="2"/>
  <c r="H7" i="2"/>
  <c r="G7" i="2"/>
  <c r="F7" i="2"/>
  <c r="E7" i="2"/>
  <c r="D7" i="2"/>
  <c r="K10" i="2"/>
  <c r="J10" i="2"/>
  <c r="I10" i="2"/>
  <c r="H10" i="2"/>
  <c r="G10" i="2"/>
  <c r="F10" i="2"/>
  <c r="E10" i="2"/>
  <c r="D10" i="2"/>
  <c r="K9" i="2"/>
  <c r="J9" i="2"/>
  <c r="I9" i="2"/>
  <c r="H9" i="2"/>
  <c r="G9" i="2"/>
  <c r="F9" i="2"/>
  <c r="E9" i="2"/>
  <c r="D9" i="2"/>
  <c r="H30" i="2" l="1"/>
  <c r="E119" i="2"/>
  <c r="I119" i="2"/>
  <c r="G119" i="2"/>
  <c r="N119" i="2" s="1"/>
  <c r="J98" i="2"/>
  <c r="F19" i="2"/>
  <c r="G56" i="2"/>
  <c r="K56" i="2"/>
  <c r="F56" i="2"/>
  <c r="J56" i="2"/>
  <c r="N65" i="2"/>
  <c r="N67" i="2"/>
  <c r="N73" i="2"/>
  <c r="N75" i="2"/>
  <c r="N80" i="2"/>
  <c r="K119" i="2"/>
  <c r="F119" i="2"/>
  <c r="N36" i="2"/>
  <c r="E30" i="2"/>
  <c r="F97" i="2"/>
  <c r="F4" i="2" s="1"/>
  <c r="F5" i="2" s="1"/>
  <c r="D139" i="2"/>
  <c r="N7" i="2"/>
  <c r="N11" i="2"/>
  <c r="E19" i="2"/>
  <c r="G30" i="2"/>
  <c r="N30" i="2" s="1"/>
  <c r="N43" i="2"/>
  <c r="N45" i="2"/>
  <c r="N52" i="2"/>
  <c r="N54" i="2"/>
  <c r="D56" i="2"/>
  <c r="N57" i="2"/>
  <c r="N59" i="2"/>
  <c r="N82" i="2"/>
  <c r="N89" i="2"/>
  <c r="N91" i="2"/>
  <c r="G98" i="2"/>
  <c r="N98" i="2" s="1"/>
  <c r="K98" i="2"/>
  <c r="J119" i="2"/>
  <c r="J97" i="2" s="1"/>
  <c r="N154" i="2"/>
  <c r="D30" i="2"/>
  <c r="J30" i="2"/>
  <c r="N63" i="2"/>
  <c r="N71" i="2"/>
  <c r="D97" i="2"/>
  <c r="H97" i="2"/>
  <c r="D119" i="2"/>
  <c r="D19" i="2"/>
  <c r="H19" i="2"/>
  <c r="N19" i="2" s="1"/>
  <c r="F30" i="2"/>
  <c r="N41" i="2"/>
  <c r="K30" i="2"/>
  <c r="N50" i="2"/>
  <c r="N78" i="2"/>
  <c r="N87" i="2"/>
  <c r="N93" i="2"/>
  <c r="E97" i="2"/>
  <c r="E4" i="2" s="1"/>
  <c r="E5" i="2" s="1"/>
  <c r="I97" i="2"/>
  <c r="I4" i="2" s="1"/>
  <c r="N139" i="2"/>
  <c r="N20" i="2"/>
  <c r="N128" i="2"/>
  <c r="N31" i="2"/>
  <c r="H56" i="2"/>
  <c r="N56" i="2" s="1"/>
  <c r="H138" i="1"/>
  <c r="G97" i="2" l="1"/>
  <c r="G4" i="2" s="1"/>
  <c r="D4" i="2"/>
  <c r="D5" i="2" s="1"/>
  <c r="J4" i="2"/>
  <c r="K97" i="2"/>
  <c r="K4" i="2" s="1"/>
  <c r="O128" i="2"/>
  <c r="N97" i="2"/>
  <c r="H4" i="2"/>
  <c r="N19" i="1"/>
  <c r="N4" i="2" l="1"/>
  <c r="N84" i="1"/>
  <c r="H53" i="1" l="1"/>
  <c r="N31" i="1" l="1"/>
  <c r="N36" i="1"/>
  <c r="N38" i="1"/>
  <c r="N39" i="1"/>
  <c r="N41" i="1"/>
  <c r="N43" i="1"/>
  <c r="N45" i="1"/>
  <c r="N47" i="1"/>
  <c r="N48" i="1"/>
  <c r="N50" i="1"/>
  <c r="N52" i="1"/>
  <c r="N54" i="1"/>
  <c r="N57" i="1"/>
  <c r="N59" i="1"/>
  <c r="N61" i="1"/>
  <c r="N63" i="1"/>
  <c r="N65" i="1"/>
  <c r="N67" i="1"/>
  <c r="N69" i="1"/>
  <c r="N71" i="1"/>
  <c r="N73" i="1"/>
  <c r="N75" i="1"/>
  <c r="N76" i="1"/>
  <c r="N78" i="1"/>
  <c r="N80" i="1"/>
  <c r="N82" i="1"/>
  <c r="N85" i="1"/>
  <c r="N87" i="1"/>
  <c r="N89" i="1"/>
  <c r="N91" i="1"/>
  <c r="N93" i="1"/>
  <c r="E125" i="1"/>
  <c r="F125" i="1"/>
  <c r="G125" i="1"/>
  <c r="H125" i="1"/>
  <c r="I125" i="1"/>
  <c r="J125" i="1"/>
  <c r="K125" i="1"/>
  <c r="E14" i="1"/>
  <c r="F14" i="1"/>
  <c r="G14" i="1"/>
  <c r="H14" i="1"/>
  <c r="I14" i="1"/>
  <c r="J14" i="1"/>
  <c r="K14" i="1"/>
  <c r="D14" i="1"/>
  <c r="G98" i="1"/>
  <c r="H98" i="1"/>
  <c r="J98" i="1"/>
  <c r="K98" i="1"/>
  <c r="E98" i="1"/>
  <c r="F98" i="1"/>
  <c r="D7" i="1"/>
  <c r="E7" i="1"/>
  <c r="F7" i="1"/>
  <c r="G7" i="1"/>
  <c r="H7" i="1"/>
  <c r="I7" i="1"/>
  <c r="J7" i="1"/>
  <c r="K7" i="1"/>
  <c r="D8" i="1"/>
  <c r="E8" i="1"/>
  <c r="F8" i="1"/>
  <c r="G8" i="1"/>
  <c r="H8" i="1"/>
  <c r="I8" i="1"/>
  <c r="J8" i="1"/>
  <c r="K8" i="1"/>
  <c r="E15" i="1"/>
  <c r="F15" i="1"/>
  <c r="G15" i="1"/>
  <c r="H15" i="1"/>
  <c r="I15" i="1"/>
  <c r="J15" i="1"/>
  <c r="K15" i="1"/>
  <c r="D15" i="1"/>
  <c r="E9" i="1"/>
  <c r="F9" i="1"/>
  <c r="G9" i="1"/>
  <c r="H9" i="1"/>
  <c r="I9" i="1"/>
  <c r="J9" i="1"/>
  <c r="K9" i="1"/>
  <c r="E10" i="1"/>
  <c r="F10" i="1"/>
  <c r="G10" i="1"/>
  <c r="H10" i="1"/>
  <c r="I10" i="1"/>
  <c r="J10" i="1"/>
  <c r="K10" i="1"/>
  <c r="E11" i="1"/>
  <c r="F11" i="1"/>
  <c r="G11" i="1"/>
  <c r="H11" i="1"/>
  <c r="J11" i="1"/>
  <c r="K11" i="1"/>
  <c r="E12" i="1"/>
  <c r="F12" i="1"/>
  <c r="G12" i="1"/>
  <c r="H12" i="1"/>
  <c r="I12" i="1"/>
  <c r="J12" i="1"/>
  <c r="K12" i="1"/>
  <c r="E13" i="1"/>
  <c r="F13" i="1"/>
  <c r="G13" i="1"/>
  <c r="H13" i="1"/>
  <c r="I13" i="1"/>
  <c r="J13" i="1"/>
  <c r="K13" i="1"/>
  <c r="E16" i="1"/>
  <c r="F16" i="1"/>
  <c r="G16" i="1"/>
  <c r="H16" i="1"/>
  <c r="I16" i="1"/>
  <c r="J16" i="1"/>
  <c r="K16" i="1"/>
  <c r="E17" i="1"/>
  <c r="F17" i="1"/>
  <c r="G17" i="1"/>
  <c r="H17" i="1"/>
  <c r="I17" i="1"/>
  <c r="J17" i="1"/>
  <c r="K17" i="1"/>
  <c r="D17" i="1"/>
  <c r="D16" i="1"/>
  <c r="D13" i="1"/>
  <c r="D12" i="1"/>
  <c r="D11" i="1"/>
  <c r="D10" i="1"/>
  <c r="D9" i="1"/>
  <c r="K149" i="1"/>
  <c r="J149" i="1"/>
  <c r="I149" i="1"/>
  <c r="H149" i="1"/>
  <c r="G149" i="1"/>
  <c r="F149" i="1"/>
  <c r="E149" i="1"/>
  <c r="D149" i="1"/>
  <c r="K136" i="1"/>
  <c r="J136" i="1"/>
  <c r="I136" i="1"/>
  <c r="H136" i="1"/>
  <c r="G136" i="1"/>
  <c r="F136" i="1"/>
  <c r="E136" i="1"/>
  <c r="D136" i="1"/>
  <c r="K134" i="1"/>
  <c r="J134" i="1"/>
  <c r="I134" i="1"/>
  <c r="H134" i="1"/>
  <c r="G134" i="1"/>
  <c r="F134" i="1"/>
  <c r="E134" i="1"/>
  <c r="D134" i="1"/>
  <c r="F128" i="1"/>
  <c r="G128" i="1"/>
  <c r="H128" i="1"/>
  <c r="I128" i="1"/>
  <c r="J128" i="1"/>
  <c r="K128" i="1"/>
  <c r="K108" i="1"/>
  <c r="J108" i="1"/>
  <c r="I108" i="1"/>
  <c r="H108" i="1"/>
  <c r="G108" i="1"/>
  <c r="F108" i="1"/>
  <c r="E108" i="1"/>
  <c r="D108" i="1"/>
  <c r="K106" i="1"/>
  <c r="J106" i="1"/>
  <c r="I106" i="1"/>
  <c r="H106" i="1"/>
  <c r="G106" i="1"/>
  <c r="F106" i="1"/>
  <c r="E106" i="1"/>
  <c r="D106" i="1"/>
  <c r="I74" i="1"/>
  <c r="H74" i="1"/>
  <c r="I98" i="1"/>
  <c r="K156" i="1"/>
  <c r="J156" i="1"/>
  <c r="F156" i="1"/>
  <c r="E156" i="1"/>
  <c r="D156" i="1"/>
  <c r="K154" i="1"/>
  <c r="J154" i="1"/>
  <c r="I154" i="1"/>
  <c r="H154" i="1"/>
  <c r="H153" i="1" s="1"/>
  <c r="G154" i="1"/>
  <c r="G153" i="1" s="1"/>
  <c r="F154" i="1"/>
  <c r="F153" i="1" s="1"/>
  <c r="E154" i="1"/>
  <c r="E153" i="1" s="1"/>
  <c r="D154" i="1"/>
  <c r="K147" i="1"/>
  <c r="J147" i="1"/>
  <c r="I147" i="1"/>
  <c r="H147" i="1"/>
  <c r="G147" i="1"/>
  <c r="F147" i="1"/>
  <c r="E147" i="1"/>
  <c r="D147" i="1"/>
  <c r="K145" i="1"/>
  <c r="J145" i="1"/>
  <c r="I145" i="1"/>
  <c r="H145" i="1"/>
  <c r="G145" i="1"/>
  <c r="F145" i="1"/>
  <c r="E145" i="1"/>
  <c r="D145" i="1"/>
  <c r="K143" i="1"/>
  <c r="J143" i="1"/>
  <c r="I143" i="1"/>
  <c r="H143" i="1"/>
  <c r="G143" i="1"/>
  <c r="F143" i="1"/>
  <c r="E143" i="1"/>
  <c r="D143" i="1"/>
  <c r="K141" i="1"/>
  <c r="J141" i="1"/>
  <c r="I141" i="1"/>
  <c r="H141" i="1"/>
  <c r="G141" i="1"/>
  <c r="F141" i="1"/>
  <c r="E141" i="1"/>
  <c r="D141" i="1"/>
  <c r="E139" i="1"/>
  <c r="F139" i="1"/>
  <c r="G139" i="1"/>
  <c r="H139" i="1"/>
  <c r="I139" i="1"/>
  <c r="J139" i="1"/>
  <c r="K139" i="1"/>
  <c r="D139" i="1"/>
  <c r="D138" i="1" s="1"/>
  <c r="H132" i="1"/>
  <c r="G132" i="1"/>
  <c r="F132" i="1"/>
  <c r="E132" i="1"/>
  <c r="D132" i="1"/>
  <c r="K130" i="1"/>
  <c r="J130" i="1"/>
  <c r="I130" i="1"/>
  <c r="H130" i="1"/>
  <c r="G130" i="1"/>
  <c r="F130" i="1"/>
  <c r="E130" i="1"/>
  <c r="D130" i="1"/>
  <c r="E128" i="1"/>
  <c r="D128" i="1"/>
  <c r="D125" i="1"/>
  <c r="K123" i="1"/>
  <c r="J123" i="1"/>
  <c r="I123" i="1"/>
  <c r="H123" i="1"/>
  <c r="G123" i="1"/>
  <c r="F123" i="1"/>
  <c r="E123" i="1"/>
  <c r="D123" i="1"/>
  <c r="K121" i="1"/>
  <c r="J121" i="1"/>
  <c r="I121" i="1"/>
  <c r="G121" i="1"/>
  <c r="F121" i="1"/>
  <c r="E121" i="1"/>
  <c r="D121" i="1"/>
  <c r="K119" i="1"/>
  <c r="J119" i="1"/>
  <c r="I119" i="1"/>
  <c r="H119" i="1"/>
  <c r="G119" i="1"/>
  <c r="F119" i="1"/>
  <c r="E119" i="1"/>
  <c r="D119" i="1"/>
  <c r="K112" i="1"/>
  <c r="J112" i="1"/>
  <c r="I112" i="1"/>
  <c r="G112" i="1"/>
  <c r="F112" i="1"/>
  <c r="E112" i="1"/>
  <c r="D112" i="1"/>
  <c r="K104" i="1"/>
  <c r="J104" i="1"/>
  <c r="I104" i="1"/>
  <c r="H104" i="1"/>
  <c r="G104" i="1"/>
  <c r="F104" i="1"/>
  <c r="E104" i="1"/>
  <c r="D104" i="1"/>
  <c r="K102" i="1"/>
  <c r="J102" i="1"/>
  <c r="I102" i="1"/>
  <c r="H102" i="1"/>
  <c r="G102" i="1"/>
  <c r="F102" i="1"/>
  <c r="E102" i="1"/>
  <c r="D102" i="1"/>
  <c r="J100" i="1"/>
  <c r="I100" i="1"/>
  <c r="H100" i="1"/>
  <c r="G100" i="1"/>
  <c r="F100" i="1"/>
  <c r="E100" i="1"/>
  <c r="D100" i="1"/>
  <c r="D98" i="1"/>
  <c r="E92" i="1"/>
  <c r="F92" i="1"/>
  <c r="G92" i="1"/>
  <c r="H92" i="1"/>
  <c r="I92" i="1"/>
  <c r="J92" i="1"/>
  <c r="K92" i="1"/>
  <c r="D92" i="1"/>
  <c r="K60" i="1"/>
  <c r="J60" i="1"/>
  <c r="I60" i="1"/>
  <c r="G60" i="1"/>
  <c r="F60" i="1"/>
  <c r="E60" i="1"/>
  <c r="D60" i="1"/>
  <c r="K62" i="1"/>
  <c r="J62" i="1"/>
  <c r="I62" i="1"/>
  <c r="H62" i="1"/>
  <c r="G62" i="1"/>
  <c r="F62" i="1"/>
  <c r="E62" i="1"/>
  <c r="D62" i="1"/>
  <c r="K64" i="1"/>
  <c r="J64" i="1"/>
  <c r="I64" i="1"/>
  <c r="H64" i="1"/>
  <c r="G64" i="1"/>
  <c r="F64" i="1"/>
  <c r="E64" i="1"/>
  <c r="D64" i="1"/>
  <c r="K66" i="1"/>
  <c r="J66" i="1"/>
  <c r="I66" i="1"/>
  <c r="H66" i="1"/>
  <c r="G66" i="1"/>
  <c r="F66" i="1"/>
  <c r="E66" i="1"/>
  <c r="D66" i="1"/>
  <c r="K68" i="1"/>
  <c r="J68" i="1"/>
  <c r="I68" i="1"/>
  <c r="H68" i="1"/>
  <c r="G68" i="1"/>
  <c r="F68" i="1"/>
  <c r="E68" i="1"/>
  <c r="D68" i="1"/>
  <c r="K70" i="1"/>
  <c r="J70" i="1"/>
  <c r="I70" i="1"/>
  <c r="H70" i="1"/>
  <c r="G70" i="1"/>
  <c r="F70" i="1"/>
  <c r="E70" i="1"/>
  <c r="D70" i="1"/>
  <c r="E72" i="1"/>
  <c r="F72" i="1"/>
  <c r="G72" i="1"/>
  <c r="H72" i="1"/>
  <c r="I72" i="1"/>
  <c r="J72" i="1"/>
  <c r="K72" i="1"/>
  <c r="D72" i="1"/>
  <c r="K74" i="1"/>
  <c r="J74" i="1"/>
  <c r="G74" i="1"/>
  <c r="F74" i="1"/>
  <c r="E74" i="1"/>
  <c r="D74" i="1"/>
  <c r="E77" i="1"/>
  <c r="F77" i="1"/>
  <c r="G77" i="1"/>
  <c r="H77" i="1"/>
  <c r="I77" i="1"/>
  <c r="J77" i="1"/>
  <c r="K77" i="1"/>
  <c r="D77" i="1"/>
  <c r="K79" i="1"/>
  <c r="J79" i="1"/>
  <c r="I79" i="1"/>
  <c r="H79" i="1"/>
  <c r="G79" i="1"/>
  <c r="F79" i="1"/>
  <c r="E79" i="1"/>
  <c r="D79" i="1"/>
  <c r="K81" i="1"/>
  <c r="J81" i="1"/>
  <c r="I81" i="1"/>
  <c r="H81" i="1"/>
  <c r="G81" i="1"/>
  <c r="F81" i="1"/>
  <c r="E81" i="1"/>
  <c r="D81" i="1"/>
  <c r="K83" i="1"/>
  <c r="J83" i="1"/>
  <c r="I83" i="1"/>
  <c r="H83" i="1"/>
  <c r="G83" i="1"/>
  <c r="F83" i="1"/>
  <c r="E83" i="1"/>
  <c r="D83" i="1"/>
  <c r="K86" i="1"/>
  <c r="J86" i="1"/>
  <c r="I86" i="1"/>
  <c r="H86" i="1"/>
  <c r="G86" i="1"/>
  <c r="F86" i="1"/>
  <c r="E86" i="1"/>
  <c r="D86" i="1"/>
  <c r="E88" i="1"/>
  <c r="F88" i="1"/>
  <c r="G88" i="1"/>
  <c r="H88" i="1"/>
  <c r="I88" i="1"/>
  <c r="J88" i="1"/>
  <c r="K88" i="1"/>
  <c r="D88" i="1"/>
  <c r="K58" i="1"/>
  <c r="J58" i="1"/>
  <c r="I58" i="1"/>
  <c r="H58" i="1"/>
  <c r="G58" i="1"/>
  <c r="F58" i="1"/>
  <c r="E58" i="1"/>
  <c r="D58" i="1"/>
  <c r="E56" i="1"/>
  <c r="F56" i="1"/>
  <c r="G56" i="1"/>
  <c r="H56" i="1"/>
  <c r="I56" i="1"/>
  <c r="J56" i="1"/>
  <c r="K56" i="1"/>
  <c r="D56" i="1"/>
  <c r="E53" i="1"/>
  <c r="F53" i="1"/>
  <c r="G53" i="1"/>
  <c r="I53" i="1"/>
  <c r="J53" i="1"/>
  <c r="K53" i="1"/>
  <c r="D53" i="1"/>
  <c r="E49" i="1"/>
  <c r="F49" i="1"/>
  <c r="G49" i="1"/>
  <c r="H49" i="1"/>
  <c r="I49" i="1"/>
  <c r="J49" i="1"/>
  <c r="K49" i="1"/>
  <c r="D49" i="1"/>
  <c r="E46" i="1"/>
  <c r="F46" i="1"/>
  <c r="G46" i="1"/>
  <c r="H46" i="1"/>
  <c r="J46" i="1"/>
  <c r="K46" i="1"/>
  <c r="D46" i="1"/>
  <c r="K44" i="1"/>
  <c r="J44" i="1"/>
  <c r="I44" i="1"/>
  <c r="H44" i="1"/>
  <c r="G44" i="1"/>
  <c r="F44" i="1"/>
  <c r="E44" i="1"/>
  <c r="D44" i="1"/>
  <c r="K42" i="1"/>
  <c r="J42" i="1"/>
  <c r="I42" i="1"/>
  <c r="H42" i="1"/>
  <c r="G42" i="1"/>
  <c r="F42" i="1"/>
  <c r="E42" i="1"/>
  <c r="D42" i="1"/>
  <c r="K40" i="1"/>
  <c r="J40" i="1"/>
  <c r="I40" i="1"/>
  <c r="H40" i="1"/>
  <c r="G40" i="1"/>
  <c r="F40" i="1"/>
  <c r="E40" i="1"/>
  <c r="D40" i="1"/>
  <c r="E37" i="1"/>
  <c r="F37" i="1"/>
  <c r="G37" i="1"/>
  <c r="J37" i="1"/>
  <c r="D37" i="1"/>
  <c r="E35" i="1"/>
  <c r="F35" i="1"/>
  <c r="G35" i="1"/>
  <c r="H35" i="1"/>
  <c r="I35" i="1"/>
  <c r="J35" i="1"/>
  <c r="K35" i="1"/>
  <c r="D35" i="1"/>
  <c r="E30" i="1"/>
  <c r="F30" i="1"/>
  <c r="G30" i="1"/>
  <c r="J30" i="1"/>
  <c r="D30" i="1"/>
  <c r="E27" i="1"/>
  <c r="F27" i="1"/>
  <c r="G27" i="1"/>
  <c r="H27" i="1"/>
  <c r="I27" i="1"/>
  <c r="J27" i="1"/>
  <c r="K27" i="1"/>
  <c r="D27" i="1"/>
  <c r="E25" i="1"/>
  <c r="F25" i="1"/>
  <c r="G25" i="1"/>
  <c r="H25" i="1"/>
  <c r="I25" i="1"/>
  <c r="J25" i="1"/>
  <c r="K25" i="1"/>
  <c r="D25" i="1"/>
  <c r="H51" i="1"/>
  <c r="I51" i="1"/>
  <c r="J51" i="1"/>
  <c r="K51" i="1"/>
  <c r="E51" i="1"/>
  <c r="F51" i="1"/>
  <c r="G51" i="1"/>
  <c r="D51" i="1"/>
  <c r="E23" i="1"/>
  <c r="F23" i="1"/>
  <c r="G23" i="1"/>
  <c r="H23" i="1"/>
  <c r="I23" i="1"/>
  <c r="J23" i="1"/>
  <c r="K23" i="1"/>
  <c r="D23" i="1"/>
  <c r="K21" i="1"/>
  <c r="J21" i="1"/>
  <c r="I21" i="1"/>
  <c r="H21" i="1"/>
  <c r="G21" i="1"/>
  <c r="F21" i="1"/>
  <c r="E21" i="1"/>
  <c r="D21" i="1"/>
  <c r="E19" i="1"/>
  <c r="F19" i="1"/>
  <c r="G19" i="1"/>
  <c r="H19" i="1"/>
  <c r="H18" i="1" s="1"/>
  <c r="I19" i="1"/>
  <c r="J19" i="1"/>
  <c r="J18" i="1" s="1"/>
  <c r="K19" i="1"/>
  <c r="D19" i="1"/>
  <c r="D18" i="1" s="1"/>
  <c r="G90" i="1"/>
  <c r="K90" i="1"/>
  <c r="J90" i="1"/>
  <c r="I90" i="1"/>
  <c r="H90" i="1"/>
  <c r="F90" i="1"/>
  <c r="E90" i="1"/>
  <c r="D90" i="1"/>
  <c r="K132" i="1"/>
  <c r="J132" i="1"/>
  <c r="I132" i="1"/>
  <c r="K153" i="1" l="1"/>
  <c r="E118" i="1"/>
  <c r="G118" i="1"/>
  <c r="K118" i="1"/>
  <c r="D118" i="1"/>
  <c r="F18" i="1"/>
  <c r="N74" i="1"/>
  <c r="N10" i="1"/>
  <c r="N9" i="1"/>
  <c r="N77" i="1"/>
  <c r="N70" i="1"/>
  <c r="N68" i="1"/>
  <c r="N53" i="1"/>
  <c r="N66" i="1"/>
  <c r="N64" i="1"/>
  <c r="N62" i="1"/>
  <c r="N51" i="1"/>
  <c r="N86" i="1"/>
  <c r="N30" i="1"/>
  <c r="N37" i="1"/>
  <c r="N46" i="1"/>
  <c r="N49" i="1"/>
  <c r="N56" i="1"/>
  <c r="N60" i="1"/>
  <c r="N35" i="1"/>
  <c r="N88" i="1"/>
  <c r="N90" i="1"/>
  <c r="N40" i="1"/>
  <c r="N42" i="1"/>
  <c r="N44" i="1"/>
  <c r="N58" i="1"/>
  <c r="N83" i="1"/>
  <c r="N81" i="1"/>
  <c r="N79" i="1"/>
  <c r="N72" i="1"/>
  <c r="N92" i="1"/>
  <c r="J118" i="1"/>
  <c r="I153" i="1"/>
  <c r="N153" i="1" s="1"/>
  <c r="I118" i="1"/>
  <c r="F118" i="1"/>
  <c r="F97" i="1"/>
  <c r="K97" i="1"/>
  <c r="J153" i="1"/>
  <c r="E18" i="1"/>
  <c r="I18" i="1"/>
  <c r="N118" i="1"/>
  <c r="E97" i="1"/>
  <c r="I29" i="1"/>
  <c r="J97" i="1"/>
  <c r="I55" i="1"/>
  <c r="E55" i="1"/>
  <c r="E29" i="1"/>
  <c r="K127" i="1"/>
  <c r="G127" i="1"/>
  <c r="J29" i="1"/>
  <c r="F29" i="1"/>
  <c r="J55" i="1"/>
  <c r="F55" i="1"/>
  <c r="H127" i="1"/>
  <c r="K18" i="1"/>
  <c r="K29" i="1"/>
  <c r="G55" i="1"/>
  <c r="G97" i="1"/>
  <c r="E127" i="1"/>
  <c r="I127" i="1"/>
  <c r="G18" i="1"/>
  <c r="G29" i="1"/>
  <c r="K55" i="1"/>
  <c r="H29" i="1"/>
  <c r="H55" i="1"/>
  <c r="H97" i="1"/>
  <c r="H96" i="1" s="1"/>
  <c r="I97" i="1"/>
  <c r="J127" i="1"/>
  <c r="F127" i="1"/>
  <c r="F138" i="1"/>
  <c r="I11" i="1"/>
  <c r="D97" i="1"/>
  <c r="J138" i="1"/>
  <c r="K138" i="1"/>
  <c r="G138" i="1"/>
  <c r="I138" i="1"/>
  <c r="E138" i="1"/>
  <c r="D29" i="1"/>
  <c r="D55" i="1"/>
  <c r="D127" i="1"/>
  <c r="D153" i="1"/>
  <c r="N138" i="1" l="1"/>
  <c r="N18" i="1"/>
  <c r="N55" i="1"/>
  <c r="N127" i="1"/>
  <c r="O127" i="1" s="1"/>
  <c r="N29" i="1"/>
  <c r="N97" i="1"/>
  <c r="F96" i="1"/>
  <c r="F4" i="1" s="1"/>
  <c r="F5" i="1" s="1"/>
  <c r="K96" i="1"/>
  <c r="K4" i="1" s="1"/>
  <c r="E96" i="1"/>
  <c r="E4" i="1" s="1"/>
  <c r="G96" i="1"/>
  <c r="J96" i="1"/>
  <c r="J4" i="1" s="1"/>
  <c r="I96" i="1"/>
  <c r="I4" i="1" s="1"/>
  <c r="D96" i="1"/>
  <c r="N96" i="1" l="1"/>
  <c r="G4" i="1"/>
  <c r="H4" i="1"/>
  <c r="H5" i="1" s="1"/>
  <c r="D4" i="1"/>
  <c r="D5" i="1" s="1"/>
  <c r="J5" i="1"/>
  <c r="I5" i="1"/>
  <c r="K5" i="1"/>
  <c r="E5" i="1"/>
  <c r="N4" i="1" l="1"/>
  <c r="G5" i="1"/>
</calcChain>
</file>

<file path=xl/comments1.xml><?xml version="1.0" encoding="utf-8"?>
<comments xmlns="http://schemas.openxmlformats.org/spreadsheetml/2006/main">
  <authors>
    <author>VM_Sandra_Kasparenko</author>
  </authors>
  <commentList>
    <comment ref="D100" authorId="0" shapeId="0">
      <text>
        <r>
          <rPr>
            <sz val="9"/>
            <color indexed="81"/>
            <rFont val="Tahoma"/>
            <family val="2"/>
            <charset val="186"/>
          </rPr>
          <t xml:space="preserve">mk not nr.899 groz (nr.706) norādīts finansējums 1 947 384
</t>
        </r>
      </text>
    </comment>
  </commentList>
</comments>
</file>

<file path=xl/sharedStrings.xml><?xml version="1.0" encoding="utf-8"?>
<sst xmlns="http://schemas.openxmlformats.org/spreadsheetml/2006/main" count="3010" uniqueCount="286">
  <si>
    <t>Uzdevums</t>
  </si>
  <si>
    <t>Pasākums</t>
  </si>
  <si>
    <t>kods un nosaukums</t>
  </si>
  <si>
    <t>Vidēja termiņa budžeta ietvara likumā plānotais finansējums</t>
  </si>
  <si>
    <t>Nepieciešamais papildu finansējums</t>
  </si>
  <si>
    <t>(ja pasākuma īstenošana ir terminēta)</t>
  </si>
  <si>
    <t>turpmākajā laikposmā līdz pasākuma pabeigšanai</t>
  </si>
  <si>
    <t>turpmāk ik gadu</t>
  </si>
  <si>
    <t>(ja pasākuma izpilde nav terminēta)</t>
  </si>
  <si>
    <t>Finansējums plāna realizācijai kopā</t>
  </si>
  <si>
    <t>tajā skaitā</t>
  </si>
  <si>
    <t>x. Budžeta resors</t>
  </si>
  <si>
    <t>Pašvaldību budžets</t>
  </si>
  <si>
    <t>Eiropas Sociālais fonds</t>
  </si>
  <si>
    <t>46.01.00 "Uzraudzība un kontrole" (EKK 2000 Preces un pakalpojumi)</t>
  </si>
  <si>
    <t>46.03.00 "Slimību profilakses nodrošināšana" (EKK 2000 Preces un pakalpojumi)</t>
  </si>
  <si>
    <t>04.01.00 "Ieslodzījuma vietas" (EKK 2000 "Preces un paklpojumi")</t>
  </si>
  <si>
    <t>04.03.00 "Probācijas īstenošana" (EKK 2000 "Preces un pakalpojumi")</t>
  </si>
  <si>
    <t>Veselībai drošu pakalpojumu nodrošināšanas uzlabošana un uzraudzība</t>
  </si>
  <si>
    <t>33.03.00 „Kompensējamo medikamentu un materiālu apmaksāšana” (EKK 3000 Subsīdijas un dotācijas)</t>
  </si>
  <si>
    <t>33.01.00 „Ārstniecība” (EKK 3000 Subsīdijas un dotācijas)</t>
  </si>
  <si>
    <t>Epidemioloģisko datu ieguves un apkopošanas kvalitātes uzlabošana</t>
  </si>
  <si>
    <t>45.01.00 „Veselības aprūpes finansējuma administrēšana un ekonomiskā novērtēšana” (EKK 2000 Preces un pakalpojumi)</t>
  </si>
  <si>
    <t xml:space="preserve">Pasākuma īstenošanas </t>
  </si>
  <si>
    <t>gads (ja pasākuma īstenošana ir terminēta)</t>
  </si>
  <si>
    <t>Budžeta programmas (apakšprogrammas)</t>
  </si>
  <si>
    <t>NVO finansējums</t>
  </si>
  <si>
    <t>Veselības aprūpes pakalpojumu pieejamības, agrīnas diagnostikas, ārstēšanas un vakcinācijas uzlabošana</t>
  </si>
  <si>
    <t>6.1. Izvērtēt un pilnveidot esošās higiēnas prasības pakalpojumu sniedzējiem</t>
  </si>
  <si>
    <t>2.6. Nodrošināt HPP un NVO sniegto pakalpojumu atbilstību vienotiem labas prakses principiem eksprestestēšanas un konsultēšanas jomā</t>
  </si>
  <si>
    <t>2.7. Veikt HPP darbības kvalitātes regulāru izvērtējumu</t>
  </si>
  <si>
    <t>3.4. Organizēt ieslodzījuma vietu darbinieku apmācību par narkotisko un psihotropo vielu drošas lietošanas un kaitējuma mazināšanas pasākumiem</t>
  </si>
  <si>
    <t>Norvēģijas finanšu instruments</t>
  </si>
  <si>
    <t>70.07.00 "Citu Eiropas kopienas projektu īstenošana"</t>
  </si>
  <si>
    <t>Telpu uzturēšanas izmaksas</t>
  </si>
  <si>
    <t>2.1. Nodrošināt specifiskus pasākumus konkrētām riska grupām, tai skaitā paplašināt mobilo vienību darbību</t>
  </si>
  <si>
    <t>2.5. Pilnveidot sociālās aprūpes pakalpojumu sniedzēju iemaņas darbam ar HIV un C hepatīta inficēšanās riskam pakļautām grupām, lai sniegtu šīm personām kvalitatīvāku atbalstu</t>
  </si>
  <si>
    <t>pastāvīgi</t>
  </si>
  <si>
    <t>2019 II pusgads</t>
  </si>
  <si>
    <t>2019 I pusgads</t>
  </si>
  <si>
    <t>2018 II pusgads</t>
  </si>
  <si>
    <t>2018 I pusgads</t>
  </si>
  <si>
    <t>2.9. Ieviest jaunākos farmakoloģiskos līdzekļus no valsts apmaksāto farmakoloģiskās opioīdu atkarības ārstēšanas programmās  un paplašināt terapiju saņemošo pacientu loku</t>
  </si>
  <si>
    <t>2020 II pusgads</t>
  </si>
  <si>
    <t xml:space="preserve"> </t>
  </si>
  <si>
    <t>3.7. Izvērtēt iespējas un uzsākt ieslodzījuma vietu darbinieku, kuru darbs ir saistīts ar taktilo kontaktu ar ieslodzītajiem, darba vides aizsardzības pasākumus (ādas cimdi, personīgie dezinfektanti u.c.)</t>
  </si>
  <si>
    <t>1. Rīcības virziens</t>
  </si>
  <si>
    <t>2. Rīcības virziens</t>
  </si>
  <si>
    <t>3. Rīcības virziens</t>
  </si>
  <si>
    <t>4. Rīcības virziens</t>
  </si>
  <si>
    <t>4. Diagnostikas, ārstēšanas un epidemioloģiskās uzraudzības uzlabošana</t>
  </si>
  <si>
    <t>4.1. Rīcības apakšvirziens</t>
  </si>
  <si>
    <t>4.1.1. Uzlabot HIV ambulatorai ārstēšanai nepieciešamo zāļu pieejamību</t>
  </si>
  <si>
    <t>4.1.4. Izvērtēt Lymphoganuloma venereum (LGV) genotipu noteikšanas metodes ieviešanas iespēju</t>
  </si>
  <si>
    <t>4.2. Rīcības apakšvirziens</t>
  </si>
  <si>
    <t>4.1.9. Veicināt HIV diagnostikas un ārstēšanas paklpojumu piejamību reģionos</t>
  </si>
  <si>
    <t>4.3. Rīcības apakšvirziens</t>
  </si>
  <si>
    <t>4.3.1. Uzlabot HIV/AIDS izplatības epidemioloģisko datu ieguvi un apkopošanas kvalitāti</t>
  </si>
  <si>
    <t>5. Rīcības apakšvirziens</t>
  </si>
  <si>
    <t>Ārstniecības personu kapacitātes stiprināšna</t>
  </si>
  <si>
    <t>5.1. Nodrošināt STI profilaksi atbilstoši labas prakses piemēriem un noteikt pasākumus iedzimtā sifilisa novēršanai</t>
  </si>
  <si>
    <t>2020 I pusgads</t>
  </si>
  <si>
    <t>6. Rīcības apakšvirziens</t>
  </si>
  <si>
    <t>2.2. Organizēt atbalsta pasākumus riska grupām reaktīva HIV, VHB un/vai VHC testa gadījumā</t>
  </si>
  <si>
    <t>Slimību profilakses nodrošināšana</t>
  </si>
  <si>
    <t>Slimību profilakses un kontroles centrs</t>
  </si>
  <si>
    <t>46.03.00 "Slimību profilakses nodrošināšana" (materiāli un darba alga)</t>
  </si>
  <si>
    <t>4.1.2. Paplašināta HIV izmeklējumu pieejamība</t>
  </si>
  <si>
    <t>4.1.7. VHB ārstēšanas pieejamības uzlabošana</t>
  </si>
  <si>
    <t>4.1.8. Izvērtēt grozījumu nepieciešamību normatīvajos aktos, lai uzlabotu HIV infekcijas apstiprināšanu riska grupas personām ar HIV eksprestesta pozitīvo rezultātu</t>
  </si>
  <si>
    <t>4.2.2. Izvērtēt iespējas informācijas aprites uzlabošanai starp ginekologiem, dzemdību speciālistiem un infektologiem</t>
  </si>
  <si>
    <t>4.3.3. Uzlabot VHC pacientu reģistra darbību</t>
  </si>
  <si>
    <t>4.3.4. Uzlabot gonokoku rezistences epidemioloģisko uzraudzību</t>
  </si>
  <si>
    <t>5.2. Izstrādāt vadlīnijas STI diagnostikas un ārstēšanas uzlabošanai</t>
  </si>
  <si>
    <t xml:space="preserve">5.3. Uzlabot HIV pirmstesta un pēctesta konsultēšanu  </t>
  </si>
  <si>
    <t>5.5. Uzlabot laboratoriju kvalifikāciju VHC apstiprinošās diagnostikas veikšanai</t>
  </si>
  <si>
    <t>5.6. Uzlabot ģimenes ārstu un dermatovenerologu iesaisti HIV diagnostikā</t>
  </si>
  <si>
    <t>1.1. Izglītojoši pasākumi par HIV/AIDS, STI, VHB un VHC profilakses jautājumiem</t>
  </si>
  <si>
    <t>1.2. Līdzdalība Pasaules AIDS dienās, Eiropas HIV testēšanas nedēļās,  Pasaules Hepatīta dienas pasākumos, iesaistot NVO</t>
  </si>
  <si>
    <t>1.3. Uzlabot pedagogu zināšanas par HIV infekciju, STI, VHB un VHC izplatību un profilaksi atbilstoši jaunākajiem labas prakses piemēriem</t>
  </si>
  <si>
    <t>1.4. Nodrošināt sabiedrībai pieejamu informāciju par veselības aprūpes un skaistumkopšanas pakalpojumu sniedzējiem, par kuriem pieņemts lēmums par darbības apturēšanu higiēnas prasību pārkāpuma dēļ</t>
  </si>
  <si>
    <t>1.5. Nodrošināt sabiedrībai pieejamu informāciju par infekcijas slimību profilaksi invazīvo skaistumkopšanas un veselības aprūpes pakalpojumu sniegšanas laikā</t>
  </si>
  <si>
    <t>Sabiedrības izglītošana par HIV, STI, VHB un VHC inficēšanās riskiem un agrīnu diagnostiku</t>
  </si>
  <si>
    <t>Darbs ar apzinātajām riska grupām (INL, prostitūcijā iesaistītas personas, VSV)</t>
  </si>
  <si>
    <t>2.3. Izvērtēt iespējas un nepieciešamos pasākumus riska grupu  vakcinācijai pret VHB</t>
  </si>
  <si>
    <t>2.4. Dalība Eiropas Komisijas Vienotās rīcības projektā “HIV un pavadošo infekcijas slimību profilakse un kaitējuma mazināšana”</t>
  </si>
  <si>
    <t>2.8. Nodrošināt farmakoloģiskās opioīdu atkarības terapijas pieejamību INL</t>
  </si>
  <si>
    <t>2.10. Izstrādāt Informatīvus materiālus par HIV, STI, VHB un VHC profilaksi un ārstēšanas iespējām prostitūcijā nodarbināto personu vidū</t>
  </si>
  <si>
    <t>2.11. Izstrādāt informatīvus materiālus par HIV, STI, VHB un VHC profilaksi un ārstēšanas iespējām INL vidū</t>
  </si>
  <si>
    <t>HIV, VHB, VHC un STI profilakses un terapijas uzlabošana ieslodzījuma vietās, Valsts probācijas dienestā un Iekšlietu ministrijas institūcijās</t>
  </si>
  <si>
    <t>3.1. Nodrošināt agrīnu un izmaksu efektīvu HIV, VHB un VHC diagnostiku ieslodzījumā esošajām personām</t>
  </si>
  <si>
    <t>3.2. Organizēt apmācības par HIV infekcijas, STI, VHB un VHC profilakses un ārstēšanas jautājumiem IeVP darbiniekiem</t>
  </si>
  <si>
    <t>3.3. Organizēt apmācības par HIV infekcijas, STI, VHB un VHC profilakses un ārstēšanas jautājumiem VPD darbiniekiem</t>
  </si>
  <si>
    <t>3.5. Organizēt apmācības ieslodzījuma vietu ārstniecības personām par HIV, STI, VHB un VHC un injicējamo narkotisko vielu atkarības jautājumiem</t>
  </si>
  <si>
    <t>3.6.  Uzsākt ieslodzījuma vietu darbinieku, kuru darbs ir saistīts ar taktilo kontaktu ar ieslodzītajiem, vakcināciju pret VHB</t>
  </si>
  <si>
    <t>3.8. Apmācīt ieslodzītos par STI, HIV, VHB un VHC inficēšanās riskiem un to profilaksi, nodrošinot informāciju par HIV, STI, VHB un VHC profilakses, agrīnas diagnostikas un ārstēšanas jautājumiem</t>
  </si>
  <si>
    <t>3.9. Izvērtēt iespējas un veikt izmaiņas normatīvajos aktos, kas regulē VHB un VHC diagnostikas pieejamību ieslodzījumā esošām personām</t>
  </si>
  <si>
    <t>3.10. Uzlabot ieslodzīto zināšanas par narkotisko un psihotropo vielu lietošanas riskiem un pilnveidot kaitējuma mazināšans pasākumu iespējas ieslodzījumā esošajām personām</t>
  </si>
  <si>
    <t>3.11. Nodrošināt nepieciešamos aizsardzības līdzekļus HIV, VHB un VHC profilaksei VPD</t>
  </si>
  <si>
    <t>3.12. Pilnveidot AĀIC un ĪAV darbinieku zināšanas par HIV infekcijas, STI, VHB un VHC profilakses  jautājumiem</t>
  </si>
  <si>
    <t>3.13. Uzsākt AĀIC un ĪAV darbinieku, kuru darbs ir saistīts ar taktilo kontaktu ar aizturētajiem, vakcināciju</t>
  </si>
  <si>
    <t>3.14. Izvērtēt iespējas un uzsākt AĀIC un ĪAV darbinieku, kuru darbs ir saistīts ar taktilo kontaktu ar aizturētajiem, darba vides aizsardzības pasākumus (ādas cimdi, personīgie dezinfektanti u.c.)</t>
  </si>
  <si>
    <t>3.15. Veikt darba vides risku monitoringu VRS un VP struktūrvienībās, lai noteiktu tās struktūrvienības, vai darbiniekus, kuru darbs ir saistīts ar taktilo kontaktu ar riska grupas personām un uz kurām attiecināmi šajā plānā paredzētā AĀIC un ĪAV darbinieku apmācība  un veselības aizsardzības pasākumi</t>
  </si>
  <si>
    <t>3.16. Pārskatīt VRS un VP darbinieku, kuru darbs ir saistīts ar taktilo kontaktu ar riska grupām, veselības pārbaudes kārtību un apjomu</t>
  </si>
  <si>
    <t>3.17. Paplašināt VHC diagnostikas iespējas ieslodzījuma vietās</t>
  </si>
  <si>
    <t>3.18. Nodrošināt aktīvāku bijušo ieslodzīto iesaistīšanos ārstēšanās procesā un samazināt infekciju izplatību sabiedrībā, t.sk. veicinot līdzestību HIV, VHB un VHC ārstēšanai  pēc ieslodzījuma</t>
  </si>
  <si>
    <t>3.19. Izstrādāt algoritmu VPD speciālistiem klientu veselības risku izvērtēšanai un nosūtīšanai pie veselības aprūpes speciālistiem</t>
  </si>
  <si>
    <t>4.1.3. Izvērtēt situāciju uroģenitālās hlamidiozes diagnostikas uzlabošanai un izplatības ierobežošanai</t>
  </si>
  <si>
    <t>4.1.5. Uzlabot VHC pacientu izpratni par līdzestības nozīmīgumu veiksmīgas ārstēšanas nodrošināšanai</t>
  </si>
  <si>
    <t>4.1.6. Nodrošināt finansējumu VHC ambulatorai  ārstēšanai nepieciešamo medikamentu kompensēšanai</t>
  </si>
  <si>
    <t>Grūtnieču, sieviešu pēcdzemdību periodā un zīdaiņu HIV, STI, VHB un VHC diagnostikas un profilakses uzlabošana</t>
  </si>
  <si>
    <t>4.2.1. Uzlabot ģimenes ārstu, infektologu, ginekologu kvalifikāciju darbā ar HIV un VHC inficētām grūtniecēm</t>
  </si>
  <si>
    <t>4.2.3. Nodrošināt mākslīgos maisījumus zīdaiņiem un mākslīgos papildus ēdināšanas maisījumus zīdaiņiem, kas dzimuši HIV inficētām sievietēm, lai mazinātu jaundzimušo inficēšanās draudus ar mātes pienu</t>
  </si>
  <si>
    <t>4.3.2. Uzlabot ziņošanas kārtību par HIV, STI, VHB un VHC gadījumiem</t>
  </si>
  <si>
    <t>4.3.5. Uzlabot HIV, STI, VHB un VHC slimnieku kontaktpersonu līdzdalību ārstēšanā</t>
  </si>
  <si>
    <t>5.4. Aktualizēt "Labas sabiedrības veselības prakses vadlīnijas par VHB, VHC un HIV infekcijas profilaksi ārstniecības iestādēs"</t>
  </si>
  <si>
    <r>
      <t xml:space="preserve"> </t>
    </r>
    <r>
      <rPr>
        <b/>
        <sz val="10"/>
        <rFont val="Times New Roman"/>
        <family val="1"/>
      </rPr>
      <t>5.7. Nodrošināt speciālistu ģimenes ārstu, infektologu, ginekologu komandas darbu ar HIV un VHC inficēšanās riskam pakļautām sievietēm</t>
    </r>
  </si>
  <si>
    <t xml:space="preserve">6.2. Nodrošināt ārstniecības iestāžu speciālistu kvalifikācijas celšanu jautājumos par higiēniskā un pretepidēmiskā režīma nodrošināšanu ārstniecības iestādē, tai skaitā veicinot roku mazgāšanas un cimdu lietošanas iemaņas </t>
  </si>
  <si>
    <t xml:space="preserve"> 6.3. Sniegt rekomendācijas par nepieciešamajiem grozījumiem normatīvajos aktos par darba aizsardzību, lai veicinātu personu, kas rada risku cilvēku veselībai, vakcināciju pret VHB</t>
  </si>
  <si>
    <t>2016.gads</t>
  </si>
  <si>
    <t>2017.gads</t>
  </si>
  <si>
    <t>2018.gads</t>
  </si>
  <si>
    <r>
      <t>Kompensējamo medikamentu apmaksai (C hepatīta un HIV/AIDS pacientiem)</t>
    </r>
    <r>
      <rPr>
        <sz val="9"/>
        <color rgb="FF000000"/>
        <rFont val="Times New Roman"/>
        <family val="1"/>
        <charset val="186"/>
      </rPr>
      <t>, tai skaitā:</t>
    </r>
  </si>
  <si>
    <t xml:space="preserve">HIV/AIDS terapija </t>
  </si>
  <si>
    <t>C hepatīta esošā terapija - kompensācijas apmēra palielinājums no 75% uz 100%</t>
  </si>
  <si>
    <t>1 329 218</t>
  </si>
  <si>
    <t xml:space="preserve">C hepatīta jaunās paaudzes terapija </t>
  </si>
  <si>
    <t>2 203 846</t>
  </si>
  <si>
    <t>29. Veselības ministrija</t>
  </si>
  <si>
    <t>19. Tieslietu ministrija</t>
  </si>
  <si>
    <t xml:space="preserve">04.01.00 "Ieslodzījuma vietas" </t>
  </si>
  <si>
    <t>46.03.00 "Slimību profilakses nodrošināšana"</t>
  </si>
  <si>
    <t xml:space="preserve">04.03.00 "Probācijas īstenošana" </t>
  </si>
  <si>
    <t xml:space="preserve">33.03.00 "Kompensējamo medikamentu un materiālu apmaksāšana" </t>
  </si>
  <si>
    <t>33.04.00 "Centralizēta medikamentu un materiālu iegāde"</t>
  </si>
  <si>
    <t>33.16.00 "Pārējo ambulatoro veselības aprūpes pakalpojumu nodrošināšana"</t>
  </si>
  <si>
    <t xml:space="preserve">46.03.00 "Slimību profilakses nodrošināšana" </t>
  </si>
  <si>
    <t xml:space="preserve">04.01.00 "Ieslodzījuma vietas"  </t>
  </si>
  <si>
    <t xml:space="preserve">3.11. </t>
  </si>
  <si>
    <t xml:space="preserve">3.12. </t>
  </si>
  <si>
    <t xml:space="preserve">3.13. </t>
  </si>
  <si>
    <t xml:space="preserve">3.14. </t>
  </si>
  <si>
    <t xml:space="preserve">3.15. </t>
  </si>
  <si>
    <t>3.10.  Nodrošināt nepieciešamos aizsardzības līdzekļus HIV, VHB un VHC profilaksei VPD</t>
  </si>
  <si>
    <t>3.16. Paplašināt ieslodzīto VHC padziļinātās izmeklēšanas iespējas [ēc skrīninga</t>
  </si>
  <si>
    <t>3.17. Nodrošināt aktīvāku bijušo ieslodzīto iesaistīšanos ārstēšanās procesā un samazināt infekciju izplatību sabiedrībā, t.sk. veicinot līdzestību HIV, VHB un VHC ārstēšanai pēc ieslodzījuma</t>
  </si>
  <si>
    <t>3.18. Izstrādāt algoritmu VPD speciālistiem klientu veselības risku izvērtēšanai un nosūtīšanai pie veselības aprūpes speciālistiem</t>
  </si>
  <si>
    <t>33.03.00 "Kompensējamo medikamentu un materiālu apmaksāšana"</t>
  </si>
  <si>
    <t xml:space="preserve">4.1.4. </t>
  </si>
  <si>
    <t xml:space="preserve">4.1.5. Nodrošināt finansējumu VHC ambulatorai ārstēšanai nepieciešamo medikamentu kompensēšanai </t>
  </si>
  <si>
    <t>4.1.6. VHB ārstēšanas pieejamības uzlabošana</t>
  </si>
  <si>
    <t xml:space="preserve">4.1.7. </t>
  </si>
  <si>
    <t xml:space="preserve">4.1.8. </t>
  </si>
  <si>
    <t>33.14.00 "Laboratorisko izmeklējumu nodrošināšana ambulatorajā aprūpē"</t>
  </si>
  <si>
    <t>2.12.Izstrādāt informatīvu materiālu par HIV, STI, VHB un VHC profilaksi un ārstēšanās iespējām VSV.</t>
  </si>
  <si>
    <t>2019. I pusgads</t>
  </si>
  <si>
    <t>2.13.Veikt atkarības vielu lietošanas un asociēto infekciju izplatības pētījumu VSV populācijā</t>
  </si>
  <si>
    <t>2018.gada II pusgads</t>
  </si>
  <si>
    <t>3.9.Uzlabot ieslodzījumā esošo personu zināšanas par narkotisko un psihotropo vielu lietošanas riskiem un pilnveidot kaitējuma mazināšanas pasākumu iespējas ieslodzījumā esošajām personām.</t>
  </si>
  <si>
    <t>3.11. Pilnveidot AĀIC un ĪAV darbinieku zināšanas par HIV infekcijas, STI, VHB un VHC profilakses jautājumiem.</t>
  </si>
  <si>
    <t>3.12. Uzsākt AĀIC un ĪAV darbinieku, kuru darbs ir saistīts ar taktilo kontaktu ar aizturētajiem, vakcināciju pret VHB.</t>
  </si>
  <si>
    <t>3.13. Izvērtēt iespējas un uzsākt AĀIC un ĪAV darbinieku, kuru darbs ir saistīts ar taktilo kontaktu ar aizturētajiem, darba vides aizsardzības pasākumus (ādas cimdi, personīgie dezinfektanti u.c.).</t>
  </si>
  <si>
    <t>3.14. Veikt darba vides risku monitoringu VRS un VP struktūrvienībās, lai noteiktu tās struktūrvienības vai darbiniekus, kuru darbs ir saistīts ar taktilo kontaktu ar riska grupas personām un uz kurām attiecināmi šajā plānā paredzētā AĀIC un ĪAV darbinieku apmācība un veselības aizsardzības pasākumi</t>
  </si>
  <si>
    <t>3.15. Pārskatīt VRS un VP darbinieku, kuru darbs ir saistīts ar taktilo kontaktu ar riska grupām, veselības pārbaudes kārtību un apjomu.</t>
  </si>
  <si>
    <t>4.1.4Uzlabot VHC pacientu izpratni par līdzestības nozīmīgumu veiksmīgas ārstēšanas nodrošināšanai.</t>
  </si>
  <si>
    <t xml:space="preserve">4.1.7. Izvērtēt grozījumu nepieciešamību normatīvajos aktos, lai uzlabotu HIV infekcijas apstiprināšanu riska grupas personām ar HIV eksprestesta pozitīvo rezultātu. </t>
  </si>
  <si>
    <t>4.1.8. Veicināt HIV diagnostikas un ārstēšanas pakalpojumu pieejamību reģionos.</t>
  </si>
  <si>
    <t>4.2.4.Izvērtēt iespējas nodrošināt grūtnieču izmeklēšanai efektīvākus sifilisa laboratoriskos izmeklējumus</t>
  </si>
  <si>
    <t>4.3.5. Uzlabot HIV, STI, VHB un VHC slimnieku kontaktpersonu informēšanu</t>
  </si>
  <si>
    <t>3.16. Paplašināt ieslodzīto VHC padziļinātās izmeklēšanas iespējas pēc skrīninga</t>
  </si>
  <si>
    <t>HIV, VHB, VHC un STI profilakses un terapijas uzlabošana IeVP, VPD un IeM institūcijās</t>
  </si>
  <si>
    <t>Veselības aprūpes pakalpojumu pieejamības, agrīnas diagnostikas un ārstēšanas uzlabošana</t>
  </si>
  <si>
    <t>4.1.4. Uzlabot VHC pacientu izpratni par līdzestības nozīmīgumu veiksmīgas ārstēšanas nodrošināšanai.</t>
  </si>
  <si>
    <t xml:space="preserve">4.1.7.  Uzlabot HIV infekcijas apstiprināšanu riska grupas personām ar HIV eksprestesta pozitīvo rezultātu. </t>
  </si>
  <si>
    <t>1.1. Izglītojoši pasākumi par HIV/AIDS, STI, VHB un VHC profilakses jautājumiem.</t>
  </si>
  <si>
    <t>1.2. Līdzdalība Pasaules AIDS dienās, Eiropas HIV testēšanas nedēļās,  Pasaules Hepatīta dienas pasākumos, iesaistot NVO.</t>
  </si>
  <si>
    <t>1.3. Uzlabot pedagogu zināšanas par HIV infekciju, STI, VHB un VHC izplatību un profilaksi atbilstoši jaunākajiem labas prakses piemēriem.</t>
  </si>
  <si>
    <t>1.4. Nodrošināt sabiedrībai pieejamu informāciju par veselības aprūpes un skaistumkopšanas pakalpojumu sniedzējiem, par kuriem pieņemts lēmums par darbības apturēšanu higiēnas prasību pārkāpuma dēļ.</t>
  </si>
  <si>
    <t>1.5. Nodrošināt sabiedrībai pieejamu informāciju par infekcijas slimību profilaksi invazīvo skaistumkopšanas un veselības aprūpes pakalpojumu sniegšanas laikā.</t>
  </si>
  <si>
    <t>2.1. Nodrošināt specifiskus pasākumus konkrētām riska grupām, tai skaitā paplašināt mobilo vienību darbību.</t>
  </si>
  <si>
    <t>2.2. Organizēt atbalsta pasākumus riska grupām pozitīva HIV, VHB un/vai VHC testa gadījumā.</t>
  </si>
  <si>
    <t>2.3. Izvērtēt iespējas un nepieciešamos pasākumus riska grupu  vakcinācijai pret VHB.</t>
  </si>
  <si>
    <t>2.4. Dalība Eiropas Komisijas Vienotās rīcības projektā “HIV un pavadošo infekcijas slimību profilakse un kaitējuma mazināšana”.</t>
  </si>
  <si>
    <t>2.5. Pilnveidot sociālās aprūpes pakalpojumu sniedzēju iemaņas darbam ar HIV, STI, VHB un VHC inficēšanās riskam pakļautām grupām, lai sniegtu šīm personām kvalitatīvāku atbalstu.</t>
  </si>
  <si>
    <t>2.6. Nodrošināt HPP un NVO sniegto pakalpojumu atbilstību vienotiem labas prakses principiem eksprestestēšanas un konsultēšanas jomā.</t>
  </si>
  <si>
    <t>2.7. Veikt HPP darbības kvalitātes regulāru izvērtējumu.</t>
  </si>
  <si>
    <t>2.8. Nodrošināt farmakoloģiskās opioīdu atkarības terapijas pieejamību INL.</t>
  </si>
  <si>
    <t>2.9. Ieviest jaunākos farmakoloģiskos līdzekļus no valsts apmaksāto farmakoloģiskās opioīdu atkarības ārstēšanas programmās  un paplašināt terapiju saņemošo pacientu loku.</t>
  </si>
  <si>
    <t>2.10. Izstrādāt Informatīvus materiālus par HIV, STI, VHB un VHC profilaksi un ārstēšanas iespējām prostitūcijā nodarbināto personu vidū.</t>
  </si>
  <si>
    <t>2.11. Izstrādāt informatīvus materiālus par HIV, STI, VHB un VHC profilaksi un ārstēšanas iespējām INL vidū.</t>
  </si>
  <si>
    <t>2.13.Veikt atkarības vielu lietošanas un asociēto infekciju izplatības pētījumu VSV populācijā.</t>
  </si>
  <si>
    <t>3.1. Nodrošināt agrīnu un izmaksu efektīvu HIV, VHB un VHC diagnostiku ieslodzījumā esošajām personām.</t>
  </si>
  <si>
    <t>3.2. Organizēt apmācības par HIV infekcijas, STI, VHB un VHC profilakses un ārstēšanas jautājumiem IeVP darbiniekiem.</t>
  </si>
  <si>
    <t>3.3. Organizēt apmācības par HIV infekcijas, STI, VHB un VHC profilakses un ārstēšanas jautājumiem VPD darbiniekiem.</t>
  </si>
  <si>
    <t>3.4. Organizēt IeVP darbinieku apmācību par narkotisko un psihotropo vielu drošas lietošanas un kaitējuma mazināšanas pasākumiem.</t>
  </si>
  <si>
    <t>3.5. Organizēt apmācības IeVP ārstniecības personām par HIV, STI, VHB un VHC un injicējamo narkotisko vielu atkarības jautājumiem.</t>
  </si>
  <si>
    <t>3.6.  Uzsākt IeVP darbinieku, kuru darbs ir saistīts ar taktilo kontaktu ar ieslodzītajiem, vakcināciju pret VHB.</t>
  </si>
  <si>
    <t>3.7. Izvērtēt iespējas un uzsākt IeVP darbinieku, kuru darbs ir saistīts ar taktilo kontaktu ar ieslodzītajiem, darba vides aizsardzības pasākumus (ādas cimdi, personīgie dezinfektanti u.c.).</t>
  </si>
  <si>
    <t>3.8. Apmācīt ieslodzījumā esošās personas par STI, HIV, VHB un VHC inficēšanās riskiem un to profilaksi, nodrošinot informāciju par HIV, STI, VHB un VHC profilakses, agrīnas diagnostikas un ārstēšanas jautājumiem.</t>
  </si>
  <si>
    <t>3.10.  Nodrošināt nepieciešamos aizsardzības līdzekļus HIV, VHB un VHC profilaksei VPD.</t>
  </si>
  <si>
    <t>3.14. Veikt darba vides risku monitoringu VRS un VP struktūrvienībās, lai noteiktu tās struktūrvienības vai darbiniekus, kuru darbs ir saistīts ar taktilo kontaktu ar riska grupas personām un uz kurām attiecināmi šajā plānā paredzētā AĀIC un ĪAV darbinieku apmācība un veselības aizsardzības pasākumi.</t>
  </si>
  <si>
    <t>3.16. Paplašināt ieslodzīto VHC padziļinātās izmeklēšanas iespējas pēc skrīninga.</t>
  </si>
  <si>
    <t>3.17. Nodrošināt aktīvāku bijušo ieslodzīto iesaistīšanos ārstēšanās procesā un samazināt infekciju izplatību sabiedrībā, t.sk. veicinot līdzestību HIV, VHB un VHC ārstēšanai pēc ieslodzījuma.</t>
  </si>
  <si>
    <t>3.18. Izstrādāt algoritmu VPD speciālistiem klientu veselības risku izvērtēšanai un nosūtīšanai pie veselības aprūpes speciālistiem.</t>
  </si>
  <si>
    <t>4.1.1. Uzlabot HIV ambulatorai ārstēšanai nepieciešamo zāļu pieejamību.</t>
  </si>
  <si>
    <t>4.1.2. Uzlabota HIV izmeklējumu pieejamība.</t>
  </si>
  <si>
    <t>4.1.3. Izvērtēt situāciju uroģenitālās hlamidiozes diagnostikas uzlabošanai un izplatības ierobežošanai.</t>
  </si>
  <si>
    <t>4.1.5. Nodrošināt finansējumu VHC ambulatorai ārstēšanai nepieciešamo medikamentu kompensēšanai.</t>
  </si>
  <si>
    <t>4.1.6. VHB ārstēšanas pieejamības uzlabošana.</t>
  </si>
  <si>
    <t>4.2.1. Uzlabot ĢĀ, infektologu, ginekologu kvalifikāciju darbā ar HIV un VHC inficētām grūtniecēm.</t>
  </si>
  <si>
    <t>4.2.2. Izvērtēt iespējas informācijas aprites uzlabošanai starp dzemdību speciālistiem un infektologiem.</t>
  </si>
  <si>
    <t>4.2.3. Nodrošināt mākslīgos maisījumus zīdaiņiem un mākslīgos papildus ēdināšanas maisījumus zīdaiņiem, kas dzimuši HIV inficētām sievietēm, lai mazinātu jaundzimušo inficēšanās draudus ar mātes pienu.</t>
  </si>
  <si>
    <t>4.2.4.Izvērtēt iespējas nodrošināt grūtnieču izmeklēšanai efektīvākus sifilisa laboratoriskos izmeklējumus.</t>
  </si>
  <si>
    <t>4.3.1. Uzlabot HIV/AIDS izplatības epidemioloģisko datu ieguvi un apkopošanas kvalitāti.</t>
  </si>
  <si>
    <t>4.3.2. Uzlabot ziņošanas kārtību par HIV, STI, VHB un VHC gadījumiem.</t>
  </si>
  <si>
    <t>4.3.3. Uzlabot VHC pacientu reģistra darbību.</t>
  </si>
  <si>
    <t>4.3.4. Uzlabot gonokoku rezistences epidemioloģisko uzraudzību.</t>
  </si>
  <si>
    <t>4.3.5. Uzlabot HIV, STI, VHB un VHC slimnieku kontaktpersonu informēšanu.</t>
  </si>
  <si>
    <t>5.1. Nodrošināt STI profilaksi atbilstoši labas prakses piemēriem un noteikt pasākumus iedzimtā sifilisa novēršanai.</t>
  </si>
  <si>
    <t>5.2. Izstrādāt vadlīnijas STI diagnostikas un ārstēšanas uzlabošanai.</t>
  </si>
  <si>
    <t xml:space="preserve">5.3. Uzlabot HIV pirmstesta un pēctesta konsultēšanu.  </t>
  </si>
  <si>
    <t>5.4.  Uzlabot VHB, VHC un HIV infekcijas profilaksi ārstniecības iestādēs.</t>
  </si>
  <si>
    <t>5.5. Laboratoriju kvalifikācijas celšana VHC apstiprinošās diagnostikas veikšanai.</t>
  </si>
  <si>
    <t>5.6. Uzlabot ĢĀ un dermatovenerologu iesaisti HIV diagnostikā.</t>
  </si>
  <si>
    <r>
      <t xml:space="preserve"> </t>
    </r>
    <r>
      <rPr>
        <b/>
        <sz val="10"/>
        <rFont val="Times New Roman"/>
        <family val="1"/>
      </rPr>
      <t>5.7. Nodrošināt speciālistu ĢĀ, infektologu, ginekologu komandas darbu ar HIV un VHC inficēšanās riskam pakļautām sievietēm.</t>
    </r>
  </si>
  <si>
    <t>6.1. Izvērtēt un pilnveidot esošās higiēnas prasības pakalpojumu sniedzējiem.</t>
  </si>
  <si>
    <t xml:space="preserve">6.2. Nodrošināt ārstniecības iestāžu speciālistu kvalifikācijas celšanu jautājumos par higiēniskā un pretepidēmiskā režīma nodrošināšanu ārstniecības iestādē, tai skaitā veicinot roku mazgāšanas un cimdu lietošanas iemaņas. </t>
  </si>
  <si>
    <t xml:space="preserve"> 6.3. Pilnveidot normatīvos aktus par darba aizsardzību, lai veicinātu personu, kas rada risku cilvēku veselībai, vakcināciju pret VHB.</t>
  </si>
  <si>
    <t>2.3. Izvērtēt iespējas un nepieciešamos pasākumus riska grupu vakcinācijai pret VHB ( INL;  ar HIV un VHC inficētiem bērniem; STI pacientiem; pacientiem ar jebkuru citu hronisku aknu slimību; pacientiem, kuriem plānota imūnsupresīva terapija; ieslodzījumā esošām personām; ar VHB inficēto kontaktpersonām).</t>
  </si>
  <si>
    <t xml:space="preserve">2.5. Pilnveidot sociālās aprūpes pakalpojumu sniedzēju, kuri strādā ar ģimenēm un bērniem, iemaņas darbam ar HIV, STI, VHB un VHC inficēšanās riskam pakļautām grupām, lai sniegtu šīm personām kvalitatīvāku atbalstu. </t>
  </si>
  <si>
    <t>2.7. Papildināt HPP darbības kvalitātes regulāru izvērtējumu ar klientu apmierinātības noteikšanu par saņemtajiem pakalpojumiem.</t>
  </si>
  <si>
    <t>4.1.2. Uzlabot HIV izmeklējumu pieejamību.</t>
  </si>
  <si>
    <t xml:space="preserve">4.1.7.  Izveidot starpinstitucionālu  darba grupu pieejamības pie infektologa uzlabošanai personām ar pozitīvu HIV eksprestesta rezultātu.  </t>
  </si>
  <si>
    <t>4.2.1. Uzlabot ĢĀ, infektologu, dermatologu, ginekologu kvalifikāciju darbā ar HIV un VHC inficētām grūtniecēm.</t>
  </si>
  <si>
    <t xml:space="preserve">4.2.2. Izvērtēt iespējas sadarbības nodrošināšanai veselības aprūpes sektorā, lai uzlabotu HIV inficētu bērnu veselības aprūpi. </t>
  </si>
  <si>
    <t xml:space="preserve">5.6. Uzlabot veselības aprūpes speciālistu iesaisti HIV diagnostikā. </t>
  </si>
  <si>
    <r>
      <t xml:space="preserve"> </t>
    </r>
    <r>
      <rPr>
        <b/>
        <sz val="10"/>
        <rFont val="Times New Roman"/>
        <family val="1"/>
      </rPr>
      <t xml:space="preserve">5.8. Pilnveidot medicīnas studentu izglītības programmas, tās papildinot ar  tēmām par HIV diagnostiku. </t>
    </r>
  </si>
  <si>
    <t xml:space="preserve"> 6.3. Pilnveidot normatīvos aktus par darba aizsardzību, lai veicinātu personu (mediķi; IeVP, AĀIC, ĪAV darbinieki un policisti), kas rada risku citu cilvēku veselībai, vakcināciju pret VHB.</t>
  </si>
  <si>
    <t>7. Rīcības apakšvirziens</t>
  </si>
  <si>
    <t>HIV infekcijas, STI, VHB un VHC izplatības ierobežošanas politikas plānošana</t>
  </si>
  <si>
    <t>7.1. Nodrošināt HIV/AIDS, TB un STI izplatības ierobežošanas koordinācijas komisijas darbību.</t>
  </si>
  <si>
    <t xml:space="preserve">7.2. Rīcības plāna projekta “HIV infekcijas, seksuālās transmisijas infekciju, B un C hepatīta izplatības ierobežošanas rīcības plāns 2021.-2023.gadam” izstrāde. </t>
  </si>
  <si>
    <t>2020.gada II pusgads</t>
  </si>
  <si>
    <t>1.1. Sabiedrības informēšanas kampaņa par seksuālo un reproduktīvo veselību, tai skaitā HIV un STI profilaksi.</t>
  </si>
  <si>
    <t>1.3.Uzlabot pedagogu zināšanas, kā komunicēt ar skolēniem par veselības izglītības jautājumiem, tai skaitā par HIV/AIDS un STI profilaksi.</t>
  </si>
  <si>
    <t>4.1.9. Nodrošināt  RAKUS stacionāru LIC ar  papildus vienu ārsta infektologa slodzi un vienu medicīnas māsas slodzi, kas sniedz pakalpojumus kā “līdzestības veicināšanas speciālisti”.</t>
  </si>
  <si>
    <t>33.15.00 "Laboratorisko izmeklējumu nodrošināšana ambulatorajā aprūpē"</t>
  </si>
  <si>
    <t>46.04.00 "Veselības veicināšana"</t>
  </si>
  <si>
    <r>
      <t xml:space="preserve">2.12.Izstrādāt informatīvu materiālu par HIV, STI, VHB un VHC profilaksi un ārstēšanās iespējām </t>
    </r>
    <r>
      <rPr>
        <b/>
        <sz val="10"/>
        <color rgb="FFFF0000"/>
        <rFont val="Times New Roman"/>
        <family val="1"/>
      </rPr>
      <t>MSM</t>
    </r>
    <r>
      <rPr>
        <b/>
        <sz val="10"/>
        <rFont val="Times New Roman"/>
        <family val="1"/>
        <charset val="186"/>
      </rPr>
      <t>.</t>
    </r>
  </si>
  <si>
    <r>
      <t xml:space="preserve">2.13.Veikt atkarības vielu lietošanas un asociēto infekciju izplatības pētījumu </t>
    </r>
    <r>
      <rPr>
        <b/>
        <sz val="10"/>
        <color rgb="FFFF0000"/>
        <rFont val="Times New Roman"/>
        <family val="1"/>
      </rPr>
      <t>MSM</t>
    </r>
    <r>
      <rPr>
        <b/>
        <sz val="10"/>
        <rFont val="Times New Roman"/>
        <family val="1"/>
        <charset val="186"/>
      </rPr>
      <t xml:space="preserve"> populācijā.</t>
    </r>
  </si>
  <si>
    <r>
      <t xml:space="preserve">2.5. Pilnveidot sociālās aprūpes pakalpojumu sniedzēju, kuri strādā ar ģimenēm un bērniem, iemaņas darbam ar HIV, STI, VHB un VHC inficēšanās riskam pakļautām grupām, lai sniegtu šīm personām </t>
    </r>
    <r>
      <rPr>
        <b/>
        <sz val="10"/>
        <color rgb="FFFF0000"/>
        <rFont val="Times New Roman"/>
        <family val="1"/>
      </rPr>
      <t>kvalitatīvāku informatīvo atbalstu attiecībā uz šo slimību agrīnu diagnostiku, profilaksi un citiem ar veselības aprūpi saistītiem jautājumiem.</t>
    </r>
  </si>
  <si>
    <r>
      <rPr>
        <b/>
        <sz val="10"/>
        <color rgb="FFFF0000"/>
        <rFont val="Times New Roman"/>
        <family val="1"/>
      </rPr>
      <t>2.4.</t>
    </r>
    <r>
      <rPr>
        <b/>
        <sz val="10"/>
        <rFont val="Times New Roman"/>
        <family val="1"/>
      </rPr>
      <t xml:space="preserve"> Dalība Eiropas Komisijas Vienotās rīcības projektā “HIV un pavadošo infekcijas slimību profilakse un kaitējuma mazināšana”.</t>
    </r>
  </si>
  <si>
    <r>
      <rPr>
        <b/>
        <sz val="10"/>
        <color rgb="FFFF0000"/>
        <rFont val="Times New Roman"/>
        <family val="1"/>
      </rPr>
      <t>2.3.</t>
    </r>
    <r>
      <rPr>
        <b/>
        <sz val="10"/>
        <rFont val="Times New Roman"/>
        <family val="1"/>
      </rPr>
      <t xml:space="preserve"> Izvērtēt iespējas un nepieciešamos pasākumus riska grupu vakcinācijai pret VHB ( INL;  STI pacientiem; pacientiem ar jebkuru citu hronisku aknu slimību; pacientiem, kuriem plānota imūnsupresīva terapija; ieslodzījumā esošām personām; ar VHB inficēto kontaktpersonām).</t>
    </r>
  </si>
  <si>
    <r>
      <rPr>
        <b/>
        <sz val="10"/>
        <color rgb="FFFF0000"/>
        <rFont val="Times New Roman"/>
        <family val="1"/>
      </rPr>
      <t>3.8.</t>
    </r>
    <r>
      <rPr>
        <b/>
        <sz val="10"/>
        <rFont val="Times New Roman"/>
        <family val="1"/>
      </rPr>
      <t xml:space="preserve"> Apmācīt ieslodzījumā esošās personas par STI, HIV, VHB un VHC inficēšanās riskiem un to profilaksi, nodrošinot informāciju par HIV, STI, VHB un VHC profilakses, agrīnas diagnostikas un ārstēšanas jautājumiem.</t>
    </r>
  </si>
  <si>
    <r>
      <rPr>
        <b/>
        <sz val="10"/>
        <color rgb="FFFF0000"/>
        <rFont val="Times New Roman"/>
        <family val="1"/>
      </rPr>
      <t>3.11</t>
    </r>
    <r>
      <rPr>
        <b/>
        <sz val="10"/>
        <rFont val="Times New Roman"/>
        <family val="1"/>
      </rPr>
      <t>. Pilnveidot AĀIC un ĪAV darbinieku zināšanas par HIV infekcijas, STI, VHB un VHC profilakses jautājumiem.</t>
    </r>
  </si>
  <si>
    <r>
      <rPr>
        <b/>
        <sz val="10"/>
        <color rgb="FFFF0000"/>
        <rFont val="Times New Roman"/>
        <family val="1"/>
      </rPr>
      <t>3.12.</t>
    </r>
    <r>
      <rPr>
        <b/>
        <sz val="10"/>
        <rFont val="Times New Roman"/>
        <family val="1"/>
      </rPr>
      <t xml:space="preserve"> Uzsākt AĀIC un ĪAV darbinieku, kuru darbs ir saistīts ar taktilo kontaktu ar aizturētajiem, vakcināciju pret VHB.</t>
    </r>
  </si>
  <si>
    <r>
      <rPr>
        <b/>
        <sz val="10"/>
        <color rgb="FFFF0000"/>
        <rFont val="Times New Roman"/>
        <family val="1"/>
      </rPr>
      <t xml:space="preserve">3.14. </t>
    </r>
    <r>
      <rPr>
        <b/>
        <sz val="10"/>
        <rFont val="Times New Roman"/>
        <family val="1"/>
      </rPr>
      <t>Paplašināt ieslodzīto VHC padziļinātās izmeklēšanas iespējas pēc skrīninga.</t>
    </r>
  </si>
  <si>
    <r>
      <rPr>
        <b/>
        <sz val="10"/>
        <color rgb="FFFF0000"/>
        <rFont val="Times New Roman"/>
        <family val="1"/>
      </rPr>
      <t>3.15.</t>
    </r>
    <r>
      <rPr>
        <b/>
        <sz val="10"/>
        <rFont val="Times New Roman"/>
        <family val="1"/>
      </rPr>
      <t xml:space="preserve"> Nodrošināt aktīvāku bijušo ieslodzīto iesaistīšanos ārstēšanās procesā un samazināt infekciju izplatību sabiedrībā, t.sk. veicinot līdzestību HIV, VHB un VHC ārstēšanai pēc ieslodzījuma.</t>
    </r>
  </si>
  <si>
    <r>
      <rPr>
        <b/>
        <sz val="10"/>
        <color rgb="FFFF0000"/>
        <rFont val="Times New Roman"/>
        <family val="1"/>
      </rPr>
      <t xml:space="preserve">3.16. </t>
    </r>
    <r>
      <rPr>
        <b/>
        <sz val="10"/>
        <rFont val="Times New Roman"/>
        <family val="1"/>
      </rPr>
      <t>Izstrādāt algoritmu VPD speciālistiem klientu veselības risku izvērtēšanai un nosūtīšanai pie veselības aprūpes speciālistiem.</t>
    </r>
  </si>
  <si>
    <t xml:space="preserve">4.1.10. Izvērtēt iespējas uzsākt latentās tuberkulozes ārstēšanu ar HIV inficētām personām. </t>
  </si>
  <si>
    <t>4.1.11. Veicināt HIV inficēto personu izmeklēšanu uz tuberkulozi.</t>
  </si>
  <si>
    <t>4.1.12. Nodrošināt valsts 100% apmaksātu jaundiagnosticēta sifilisa ārstēšanu.</t>
  </si>
  <si>
    <t>4.1.13. Izvērtēt iespējas uzlabot HIV pēcekspozīcijas profilakses pieejamību reģionālās ārstniecības iestādēs.</t>
  </si>
  <si>
    <t>4.1.14. Izvērtēt finanšu instrumentus ĢĀ komandas iesaistīšanai HIV pacientu aprūpē.</t>
  </si>
  <si>
    <t xml:space="preserve">4.1.15. ĢĀ komandas iesaistīšana HIV agrīnā diagnostikā. </t>
  </si>
  <si>
    <t>4.2.5. Izvērtēt iespējas palielināt samaksu par manipulāciju tarifiem ginekologiem, dzemdību speciālistiem un vecmātēm, kuri nodrošina HIV inficēto grūtnieču veselības aprūpi.</t>
  </si>
  <si>
    <r>
      <t xml:space="preserve">5.2. Izstrādāt </t>
    </r>
    <r>
      <rPr>
        <b/>
        <sz val="10"/>
        <color rgb="FFFF0000"/>
        <rFont val="Times New Roman"/>
        <family val="1"/>
      </rPr>
      <t>rekomendācijas</t>
    </r>
    <r>
      <rPr>
        <b/>
        <sz val="10"/>
        <rFont val="Times New Roman"/>
        <family val="1"/>
      </rPr>
      <t xml:space="preserve"> STI diagnostikas un ārstēšanas uzlabošanai.</t>
    </r>
  </si>
  <si>
    <t>6.4. Uzlabot zināšanas nodarbinātajiem, kas darba procesā saskaras vai var saskarties ar asiem priekšmetiem vai bioloģisko materiālu, kas var radīt inficēšanos, lai samazinātu darba vides bioloģisko risku ietekmi uz drošību un veselību.</t>
  </si>
  <si>
    <t xml:space="preserve">33.14.00 "Primārās ambulatorās veselības aprūpes nodrošināšana" </t>
  </si>
  <si>
    <t>33.14.00 "Primārās ambulatorās veselības aprūpes nodrošināšana"</t>
  </si>
  <si>
    <t>2.3. Izvērtēt iespējas un nepieciešamos pasākumus riska grupu vakcinācijai pret VHB ( INL;  STI pacientiem; pacientiem ar jebkuru citu hronisku aknu slimību; pacientiem, kuriem plānota imūnsupresīva terapija; ieslodzījumā esošām personām; ar VHB inficēto kontaktpersonām).</t>
  </si>
  <si>
    <t>2.5. Pilnveidot sociālās aprūpes pakalpojumu sniedzēju, kuri strādā ar ģimenēm un bērniem, iemaņas darbam ar HIV, STI, VHB un VHC inficēšanās riskam pakļautām grupām, lai sniegtu šīm personām kvalitatīvāku informatīvo atbalstu attiecībā uz šo slimību agrīnu diagnostiku, profilaksi un citiem ar veselības aprūpi saistītiem jautājumiem.</t>
  </si>
  <si>
    <r>
      <t xml:space="preserve">2.12.Izstrādāt informatīvu materiālu par HIV, STI, VHB un VHC profilaksi un ārstēšanās iespējām </t>
    </r>
    <r>
      <rPr>
        <b/>
        <sz val="10"/>
        <rFont val="Times New Roman"/>
        <family val="1"/>
      </rPr>
      <t>MSM</t>
    </r>
    <r>
      <rPr>
        <b/>
        <sz val="10"/>
        <rFont val="Times New Roman"/>
        <family val="1"/>
        <charset val="186"/>
      </rPr>
      <t>.</t>
    </r>
  </si>
  <si>
    <r>
      <t xml:space="preserve">2.13.Veikt atkarības vielu lietošanas un asociēto infekciju izplatības pētījumu </t>
    </r>
    <r>
      <rPr>
        <b/>
        <sz val="10"/>
        <rFont val="Times New Roman"/>
        <family val="1"/>
      </rPr>
      <t xml:space="preserve">MSM </t>
    </r>
    <r>
      <rPr>
        <b/>
        <sz val="10"/>
        <rFont val="Times New Roman"/>
        <family val="1"/>
        <charset val="186"/>
      </rPr>
      <t>populācijā.</t>
    </r>
  </si>
  <si>
    <r>
      <t>3.14.</t>
    </r>
    <r>
      <rPr>
        <b/>
        <sz val="10"/>
        <color rgb="FFFF0000"/>
        <rFont val="Times New Roman"/>
        <family val="1"/>
      </rPr>
      <t xml:space="preserve"> </t>
    </r>
    <r>
      <rPr>
        <b/>
        <sz val="10"/>
        <rFont val="Times New Roman"/>
        <family val="1"/>
      </rPr>
      <t>Paplašināt ieslodzīto VHC padziļinātās izmeklēšanas iespējas pēc skrīninga.</t>
    </r>
  </si>
  <si>
    <t>3.15. Nodrošināt aktīvāku bijušo ieslodzīto iesaistīšanos ārstēšanās procesā un samazināt infekciju izplatību sabiedrībā, t.sk. veicinot līdzestību HIV, VHB un VHC ārstēšanai pēc ieslodzījuma.</t>
  </si>
  <si>
    <r>
      <t>3.16.</t>
    </r>
    <r>
      <rPr>
        <b/>
        <sz val="10"/>
        <color rgb="FFFF0000"/>
        <rFont val="Times New Roman"/>
        <family val="1"/>
      </rPr>
      <t xml:space="preserve"> </t>
    </r>
    <r>
      <rPr>
        <b/>
        <sz val="10"/>
        <rFont val="Times New Roman"/>
        <family val="1"/>
      </rPr>
      <t>Izstrādāt algoritmu VPD speciālistiem klientu veselības risku izvērtēšanai un nosūtīšanai pie veselības aprūpes speciālistiem.</t>
    </r>
  </si>
  <si>
    <t>5.2. Izstrādāt rekomendācijas STI diagnostikas un ārstēšanas uzlabošanai.</t>
  </si>
  <si>
    <t>3.7. Izvērtēt iespējas un nodrošināt IeVP darbinieku, kuru darbs ir saistīts ar taktilo kontaktu ar ieslodzītajiem, darba aizsardzības pasākumus (ādas cimdi, personīgie dezinfektanti u.c.).</t>
  </si>
  <si>
    <t>3.13. Izvērtēt iespējas un nodrošināt AĀIC un ĪAV darbinieku, kuru darbs ir saistīts ar taktilo kontaktu ar aizturētajiem, darba  aizsardzības pasākumus (ādas cimdi, personīgie dezinfektanti u.c.).</t>
  </si>
  <si>
    <t>Darbs ar apzinātajām riska grupām (INL, prostitūcijā iesaistītas personas, MSM)</t>
  </si>
  <si>
    <t xml:space="preserve">4.1.10.Veicināt HIV inficēto personu izmeklēšanu uz tuberkulozi un uzsākt latentās tuberkulozes preventīvo ārstēšanu ar HIV inficētām personām. </t>
  </si>
  <si>
    <t>4.1.11. Nodrošināt pilnā apmērā valsts apmaksātu jaundiagnosticēta sifilisa ārstēšanu.</t>
  </si>
  <si>
    <t>4.1.12. Izvērtēt iespējas uzlabot HIV pēcekspozīcijas profilakses pieejamību reģionālās ārstniecības iestādēs.</t>
  </si>
  <si>
    <t xml:space="preserve">4.1.13. ĢĀ komandas iesaistīšana HIV agrīnā diagnostikā. </t>
  </si>
  <si>
    <t>Plāna projekta "HIV infekcijas, seksuālās transmisijas infekciju, B un C hepatīta izplatības ierobežošanas rīcības plāns 2018. - 2020.gadam" pielikums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</si>
</sst>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color theme="1"/>
      <name val="Calibri"/>
      <family val="2"/>
      <charset val="186"/>
      <scheme val="minor"/>
    </font>
    <font>
      <i/>
      <sz val="10"/>
      <color rgb="FFFF0000"/>
      <name val="Times New Roman"/>
      <family val="1"/>
    </font>
    <font>
      <sz val="11"/>
      <name val="Calibri"/>
      <family val="2"/>
      <charset val="186"/>
      <scheme val="minor"/>
    </font>
    <font>
      <b/>
      <sz val="10"/>
      <name val="Times New Roman"/>
      <family val="1"/>
    </font>
    <font>
      <sz val="10"/>
      <name val="Times New Roman"/>
      <family val="1"/>
    </font>
    <font>
      <b/>
      <sz val="11"/>
      <name val="Calibri"/>
      <family val="2"/>
      <charset val="186"/>
      <scheme val="minor"/>
    </font>
    <font>
      <b/>
      <strike/>
      <sz val="10"/>
      <name val="Times New Roman"/>
      <family val="1"/>
    </font>
    <font>
      <sz val="11"/>
      <color rgb="FFFF0000"/>
      <name val="Calibri"/>
      <family val="2"/>
      <charset val="186"/>
      <scheme val="minor"/>
    </font>
    <font>
      <sz val="9"/>
      <color indexed="81"/>
      <name val="Tahoma"/>
      <family val="2"/>
      <charset val="186"/>
    </font>
    <font>
      <b/>
      <sz val="9"/>
      <color rgb="FF000000"/>
      <name val="Times New Roman"/>
      <family val="1"/>
      <charset val="186"/>
    </font>
    <font>
      <sz val="9"/>
      <color rgb="FF000000"/>
      <name val="Times New Roman"/>
      <family val="1"/>
      <charset val="186"/>
    </font>
    <font>
      <i/>
      <sz val="9"/>
      <color rgb="FF000000"/>
      <name val="Times New Roman"/>
      <family val="1"/>
      <charset val="186"/>
    </font>
    <font>
      <i/>
      <sz val="9"/>
      <color theme="1"/>
      <name val="Times New Roman"/>
      <family val="1"/>
      <charset val="186"/>
    </font>
    <font>
      <b/>
      <sz val="10"/>
      <name val="Times New Roman"/>
      <family val="1"/>
      <charset val="186"/>
    </font>
    <font>
      <sz val="10"/>
      <name val="Times New Roman"/>
      <family val="1"/>
      <charset val="186"/>
    </font>
    <font>
      <i/>
      <sz val="10"/>
      <name val="Times New Roman"/>
      <family val="1"/>
    </font>
    <font>
      <sz val="11"/>
      <name val="Times New Roman"/>
      <family val="1"/>
      <charset val="186"/>
    </font>
    <font>
      <sz val="12"/>
      <color indexed="8"/>
      <name val="Times New Roman"/>
      <family val="2"/>
      <charset val="186"/>
    </font>
    <font>
      <sz val="11"/>
      <color indexed="8"/>
      <name val="Calibri"/>
      <family val="2"/>
      <charset val="186"/>
    </font>
    <font>
      <b/>
      <sz val="18"/>
      <color indexed="56"/>
      <name val="Cambria"/>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17"/>
      <name val="Calibri"/>
      <family val="2"/>
      <charset val="186"/>
    </font>
    <font>
      <sz val="11"/>
      <color indexed="20"/>
      <name val="Calibri"/>
      <family val="2"/>
      <charset val="186"/>
    </font>
    <font>
      <sz val="11"/>
      <color indexed="60"/>
      <name val="Calibri"/>
      <family val="2"/>
      <charset val="186"/>
    </font>
    <font>
      <sz val="11"/>
      <color indexed="62"/>
      <name val="Calibri"/>
      <family val="2"/>
      <charset val="186"/>
    </font>
    <font>
      <b/>
      <sz val="11"/>
      <color indexed="63"/>
      <name val="Calibri"/>
      <family val="2"/>
      <charset val="186"/>
    </font>
    <font>
      <b/>
      <sz val="11"/>
      <color indexed="52"/>
      <name val="Calibri"/>
      <family val="2"/>
      <charset val="186"/>
    </font>
    <font>
      <sz val="11"/>
      <color indexed="52"/>
      <name val="Calibri"/>
      <family val="2"/>
      <charset val="186"/>
    </font>
    <font>
      <b/>
      <sz val="11"/>
      <color indexed="9"/>
      <name val="Calibri"/>
      <family val="2"/>
      <charset val="186"/>
    </font>
    <font>
      <sz val="11"/>
      <color indexed="10"/>
      <name val="Calibri"/>
      <family val="2"/>
      <charset val="186"/>
    </font>
    <font>
      <i/>
      <sz val="11"/>
      <color indexed="23"/>
      <name val="Calibri"/>
      <family val="2"/>
      <charset val="186"/>
    </font>
    <font>
      <b/>
      <sz val="11"/>
      <color indexed="8"/>
      <name val="Calibri"/>
      <family val="2"/>
      <charset val="186"/>
    </font>
    <font>
      <sz val="11"/>
      <color indexed="9"/>
      <name val="Calibri"/>
      <family val="2"/>
      <charset val="186"/>
    </font>
    <font>
      <b/>
      <sz val="10"/>
      <color theme="1"/>
      <name val="Times New Roman"/>
      <family val="1"/>
      <charset val="186"/>
    </font>
    <font>
      <sz val="10"/>
      <name val="Arial"/>
      <family val="2"/>
      <charset val="186"/>
    </font>
    <font>
      <sz val="10"/>
      <name val="Arial"/>
      <family val="2"/>
    </font>
    <font>
      <sz val="10"/>
      <color theme="1"/>
      <name val="Times New Roman"/>
      <family val="1"/>
      <charset val="186"/>
    </font>
    <font>
      <sz val="12"/>
      <color theme="1"/>
      <name val="Times New Roman"/>
      <family val="1"/>
    </font>
    <font>
      <b/>
      <sz val="11"/>
      <color rgb="FFFF0000"/>
      <name val="Calibri"/>
      <family val="2"/>
      <charset val="186"/>
      <scheme val="minor"/>
    </font>
    <font>
      <b/>
      <sz val="10"/>
      <color rgb="FFFF0000"/>
      <name val="Times New Roman"/>
      <family val="1"/>
    </font>
    <font>
      <sz val="10"/>
      <color rgb="FFFF0000"/>
      <name val="Times New Roman"/>
      <family val="1"/>
    </font>
    <font>
      <sz val="12"/>
      <name val="Times New Roman"/>
      <family val="1"/>
      <charset val="186"/>
    </font>
    <font>
      <sz val="11"/>
      <name val="Times New Roman"/>
      <family val="1"/>
    </font>
  </fonts>
  <fills count="33">
    <fill>
      <patternFill patternType="none"/>
    </fill>
    <fill>
      <patternFill patternType="gray125"/>
    </fill>
    <fill>
      <patternFill patternType="solid">
        <fgColor rgb="FFF2F2F2"/>
        <bgColor indexed="64"/>
      </patternFill>
    </fill>
    <fill>
      <patternFill patternType="solid">
        <fgColor rgb="FFDDD9C3"/>
        <bgColor indexed="64"/>
      </patternFill>
    </fill>
    <fill>
      <patternFill patternType="solid">
        <fgColor rgb="FFFFFFFF"/>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4.9989318521683403E-2"/>
        <bgColor indexed="64"/>
      </patternFill>
    </fill>
  </fills>
  <borders count="53">
    <border>
      <left/>
      <right/>
      <top/>
      <bottom/>
      <diagonal/>
    </border>
    <border>
      <left style="medium">
        <color rgb="FF414142"/>
      </left>
      <right style="medium">
        <color rgb="FF414142"/>
      </right>
      <top style="medium">
        <color rgb="FF414142"/>
      </top>
      <bottom/>
      <diagonal/>
    </border>
    <border>
      <left style="medium">
        <color rgb="FF414142"/>
      </left>
      <right style="medium">
        <color rgb="FF414142"/>
      </right>
      <top/>
      <bottom/>
      <diagonal/>
    </border>
    <border>
      <left style="medium">
        <color rgb="FF414142"/>
      </left>
      <right style="medium">
        <color rgb="FF414142"/>
      </right>
      <top/>
      <bottom style="medium">
        <color rgb="FF414142"/>
      </bottom>
      <diagonal/>
    </border>
    <border>
      <left/>
      <right style="medium">
        <color rgb="FF414142"/>
      </right>
      <top style="medium">
        <color rgb="FF414142"/>
      </top>
      <bottom/>
      <diagonal/>
    </border>
    <border>
      <left/>
      <right style="medium">
        <color rgb="FF414142"/>
      </right>
      <top/>
      <bottom/>
      <diagonal/>
    </border>
    <border>
      <left/>
      <right style="medium">
        <color rgb="FF414142"/>
      </right>
      <top/>
      <bottom style="medium">
        <color rgb="FF414142"/>
      </bottom>
      <diagonal/>
    </border>
    <border>
      <left/>
      <right/>
      <top style="medium">
        <color rgb="FF414142"/>
      </top>
      <bottom/>
      <diagonal/>
    </border>
    <border>
      <left style="medium">
        <color rgb="FF414142"/>
      </left>
      <right/>
      <top style="medium">
        <color rgb="FF414142"/>
      </top>
      <bottom/>
      <diagonal/>
    </border>
    <border>
      <left style="medium">
        <color rgb="FF414142"/>
      </left>
      <right style="thin">
        <color rgb="FF414142"/>
      </right>
      <top style="medium">
        <color rgb="FF414142"/>
      </top>
      <bottom style="thin">
        <color rgb="FF414142"/>
      </bottom>
      <diagonal/>
    </border>
    <border>
      <left style="thin">
        <color rgb="FF414142"/>
      </left>
      <right style="thin">
        <color rgb="FF414142"/>
      </right>
      <top style="medium">
        <color rgb="FF414142"/>
      </top>
      <bottom style="thin">
        <color rgb="FF414142"/>
      </bottom>
      <diagonal/>
    </border>
    <border>
      <left style="thin">
        <color rgb="FF414142"/>
      </left>
      <right style="medium">
        <color rgb="FF414142"/>
      </right>
      <top style="medium">
        <color rgb="FF414142"/>
      </top>
      <bottom style="thin">
        <color rgb="FF414142"/>
      </bottom>
      <diagonal/>
    </border>
    <border>
      <left style="medium">
        <color rgb="FF414142"/>
      </left>
      <right style="thin">
        <color rgb="FF414142"/>
      </right>
      <top style="thin">
        <color rgb="FF414142"/>
      </top>
      <bottom style="thin">
        <color rgb="FF414142"/>
      </bottom>
      <diagonal/>
    </border>
    <border>
      <left style="thin">
        <color rgb="FF414142"/>
      </left>
      <right style="thin">
        <color rgb="FF414142"/>
      </right>
      <top style="thin">
        <color rgb="FF414142"/>
      </top>
      <bottom style="thin">
        <color rgb="FF414142"/>
      </bottom>
      <diagonal/>
    </border>
    <border>
      <left style="thin">
        <color rgb="FF414142"/>
      </left>
      <right style="medium">
        <color rgb="FF414142"/>
      </right>
      <top style="thin">
        <color rgb="FF414142"/>
      </top>
      <bottom style="thin">
        <color rgb="FF414142"/>
      </bottom>
      <diagonal/>
    </border>
    <border>
      <left style="thin">
        <color rgb="FF414142"/>
      </left>
      <right style="thin">
        <color rgb="FF414142"/>
      </right>
      <top style="thin">
        <color rgb="FF414142"/>
      </top>
      <bottom style="medium">
        <color rgb="FF414142"/>
      </bottom>
      <diagonal/>
    </border>
    <border>
      <left style="medium">
        <color rgb="FF414142"/>
      </left>
      <right/>
      <top style="thin">
        <color rgb="FF414142"/>
      </top>
      <bottom style="medium">
        <color rgb="FF414142"/>
      </bottom>
      <diagonal/>
    </border>
    <border>
      <left/>
      <right style="medium">
        <color rgb="FF414142"/>
      </right>
      <top style="thin">
        <color rgb="FF414142"/>
      </top>
      <bottom style="medium">
        <color rgb="FF414142"/>
      </bottom>
      <diagonal/>
    </border>
    <border>
      <left style="medium">
        <color rgb="FF414142"/>
      </left>
      <right/>
      <top style="medium">
        <color rgb="FF414142"/>
      </top>
      <bottom style="medium">
        <color rgb="FF414142"/>
      </bottom>
      <diagonal/>
    </border>
    <border>
      <left/>
      <right style="medium">
        <color rgb="FF414142"/>
      </right>
      <top style="medium">
        <color rgb="FF414142"/>
      </top>
      <bottom style="medium">
        <color rgb="FF414142"/>
      </bottom>
      <diagonal/>
    </border>
    <border>
      <left style="medium">
        <color rgb="FF414142"/>
      </left>
      <right style="thin">
        <color rgb="FF414142"/>
      </right>
      <top/>
      <bottom style="thin">
        <color rgb="FF414142"/>
      </bottom>
      <diagonal/>
    </border>
    <border>
      <left style="thin">
        <color rgb="FF414142"/>
      </left>
      <right style="thin">
        <color rgb="FF414142"/>
      </right>
      <top/>
      <bottom style="thin">
        <color rgb="FF414142"/>
      </bottom>
      <diagonal/>
    </border>
    <border>
      <left style="thin">
        <color rgb="FF414142"/>
      </left>
      <right style="medium">
        <color rgb="FF414142"/>
      </right>
      <top/>
      <bottom style="thin">
        <color rgb="FF414142"/>
      </bottom>
      <diagonal/>
    </border>
    <border>
      <left style="medium">
        <color rgb="FF414142"/>
      </left>
      <right style="thin">
        <color rgb="FF414142"/>
      </right>
      <top style="thin">
        <color rgb="FF414142"/>
      </top>
      <bottom/>
      <diagonal/>
    </border>
    <border>
      <left style="thin">
        <color rgb="FF414142"/>
      </left>
      <right style="thin">
        <color rgb="FF414142"/>
      </right>
      <top style="thin">
        <color rgb="FF414142"/>
      </top>
      <bottom/>
      <diagonal/>
    </border>
    <border>
      <left style="thin">
        <color rgb="FF414142"/>
      </left>
      <right style="medium">
        <color rgb="FF414142"/>
      </right>
      <top style="thin">
        <color rgb="FF414142"/>
      </top>
      <bottom/>
      <diagonal/>
    </border>
    <border>
      <left style="medium">
        <color rgb="FF414142"/>
      </left>
      <right/>
      <top/>
      <bottom style="medium">
        <color rgb="FF414142"/>
      </bottom>
      <diagonal/>
    </border>
    <border>
      <left style="thin">
        <color rgb="FF414142"/>
      </left>
      <right style="thin">
        <color rgb="FF414142"/>
      </right>
      <top style="medium">
        <color rgb="FF414142"/>
      </top>
      <bottom/>
      <diagonal/>
    </border>
    <border>
      <left style="thin">
        <color rgb="FF414142"/>
      </left>
      <right style="medium">
        <color rgb="FF414142"/>
      </right>
      <top style="medium">
        <color rgb="FF414142"/>
      </top>
      <bottom/>
      <diagonal/>
    </border>
    <border>
      <left style="thin">
        <color rgb="FF414142"/>
      </left>
      <right style="medium">
        <color rgb="FF414142"/>
      </right>
      <top style="thin">
        <color rgb="FF414142"/>
      </top>
      <bottom style="medium">
        <color rgb="FF414142"/>
      </bottom>
      <diagonal/>
    </border>
    <border>
      <left style="medium">
        <color rgb="FF414142"/>
      </left>
      <right style="thin">
        <color rgb="FF414142"/>
      </right>
      <top style="thin">
        <color rgb="FF414142"/>
      </top>
      <bottom style="medium">
        <color rgb="FF414142"/>
      </bottom>
      <diagonal/>
    </border>
    <border>
      <left style="thin">
        <color rgb="FF414142"/>
      </left>
      <right/>
      <top style="thin">
        <color rgb="FF414142"/>
      </top>
      <bottom style="medium">
        <color rgb="FF414142"/>
      </bottom>
      <diagonal/>
    </border>
    <border>
      <left/>
      <right/>
      <top style="thin">
        <color rgb="FF414142"/>
      </top>
      <bottom style="medium">
        <color rgb="FF414142"/>
      </bottom>
      <diagonal/>
    </border>
    <border>
      <left style="thin">
        <color indexed="64"/>
      </left>
      <right style="thin">
        <color indexed="64"/>
      </right>
      <top style="thin">
        <color indexed="64"/>
      </top>
      <bottom style="thin">
        <color indexed="64"/>
      </bottom>
      <diagonal/>
    </border>
    <border>
      <left/>
      <right style="thin">
        <color rgb="FF414142"/>
      </right>
      <top style="medium">
        <color rgb="FF414142"/>
      </top>
      <bottom style="thin">
        <color rgb="FF414142"/>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rgb="FF414142"/>
      </left>
      <right/>
      <top style="thin">
        <color rgb="FF414142"/>
      </top>
      <bottom style="thin">
        <color rgb="FF414142"/>
      </bottom>
      <diagonal/>
    </border>
    <border>
      <left/>
      <right style="thin">
        <color rgb="FF414142"/>
      </right>
      <top style="thin">
        <color rgb="FF414142"/>
      </top>
      <bottom style="thin">
        <color rgb="FF414142"/>
      </bottom>
      <diagonal/>
    </border>
    <border>
      <left/>
      <right/>
      <top style="thin">
        <color rgb="FF414142"/>
      </top>
      <bottom style="thin">
        <color rgb="FF41414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rgb="FF414142"/>
      </right>
      <top/>
      <bottom style="thin">
        <color rgb="FF414142"/>
      </bottom>
      <diagonal/>
    </border>
  </borders>
  <cellStyleXfs count="47">
    <xf numFmtId="0" fontId="0" fillId="0" borderId="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34" fillId="20"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7" borderId="0" applyNumberFormat="0" applyBorder="0" applyAlignment="0" applyProtection="0"/>
    <xf numFmtId="0" fontId="24" fillId="11" borderId="0" applyNumberFormat="0" applyBorder="0" applyAlignment="0" applyProtection="0"/>
    <xf numFmtId="0" fontId="28" fillId="28" borderId="43" applyNumberFormat="0" applyAlignment="0" applyProtection="0"/>
    <xf numFmtId="0" fontId="30" fillId="29" borderId="44" applyNumberFormat="0" applyAlignment="0" applyProtection="0"/>
    <xf numFmtId="0" fontId="32" fillId="0" borderId="0" applyNumberFormat="0" applyFill="0" applyBorder="0" applyAlignment="0" applyProtection="0"/>
    <xf numFmtId="0" fontId="23" fillId="12" borderId="0" applyNumberFormat="0" applyBorder="0" applyAlignment="0" applyProtection="0"/>
    <xf numFmtId="0" fontId="20" fillId="0" borderId="45" applyNumberFormat="0" applyFill="0" applyAlignment="0" applyProtection="0"/>
    <xf numFmtId="0" fontId="21" fillId="0" borderId="46" applyNumberFormat="0" applyFill="0" applyAlignment="0" applyProtection="0"/>
    <xf numFmtId="0" fontId="22" fillId="0" borderId="47" applyNumberFormat="0" applyFill="0" applyAlignment="0" applyProtection="0"/>
    <xf numFmtId="0" fontId="22" fillId="0" borderId="0" applyNumberFormat="0" applyFill="0" applyBorder="0" applyAlignment="0" applyProtection="0"/>
    <xf numFmtId="0" fontId="26" fillId="15" borderId="43" applyNumberFormat="0" applyAlignment="0" applyProtection="0"/>
    <xf numFmtId="0" fontId="29" fillId="0" borderId="48" applyNumberFormat="0" applyFill="0" applyAlignment="0" applyProtection="0"/>
    <xf numFmtId="0" fontId="25" fillId="30" borderId="0" applyNumberFormat="0" applyBorder="0" applyAlignment="0" applyProtection="0"/>
    <xf numFmtId="0" fontId="17" fillId="0" borderId="0"/>
    <xf numFmtId="0" fontId="17" fillId="31" borderId="49" applyNumberFormat="0" applyFont="0" applyAlignment="0" applyProtection="0"/>
    <xf numFmtId="0" fontId="27" fillId="28" borderId="50" applyNumberFormat="0" applyAlignment="0" applyProtection="0"/>
    <xf numFmtId="0" fontId="19" fillId="0" borderId="0" applyNumberFormat="0" applyFill="0" applyBorder="0" applyAlignment="0" applyProtection="0"/>
    <xf numFmtId="0" fontId="33" fillId="0" borderId="51" applyNumberFormat="0" applyFill="0" applyAlignment="0" applyProtection="0"/>
    <xf numFmtId="0" fontId="31" fillId="0" borderId="0" applyNumberFormat="0" applyFill="0" applyBorder="0" applyAlignment="0" applyProtection="0"/>
    <xf numFmtId="0" fontId="36" fillId="0" borderId="0"/>
    <xf numFmtId="0" fontId="36" fillId="0" borderId="0"/>
    <xf numFmtId="0" fontId="37" fillId="0" borderId="0"/>
    <xf numFmtId="0" fontId="36" fillId="0" borderId="0"/>
  </cellStyleXfs>
  <cellXfs count="282">
    <xf numFmtId="0" fontId="0" fillId="0" borderId="0" xfId="0"/>
    <xf numFmtId="3" fontId="1" fillId="2" borderId="6" xfId="0" applyNumberFormat="1" applyFont="1" applyFill="1" applyBorder="1" applyAlignment="1">
      <alignment horizontal="right" vertical="top" wrapText="1"/>
    </xf>
    <xf numFmtId="0" fontId="2" fillId="0" borderId="0" xfId="0" applyFont="1" applyAlignment="1">
      <alignment horizontal="left" vertical="top"/>
    </xf>
    <xf numFmtId="0" fontId="4" fillId="0" borderId="4" xfId="0" applyFont="1" applyBorder="1" applyAlignment="1">
      <alignment horizontal="left" vertical="top" wrapText="1"/>
    </xf>
    <xf numFmtId="49" fontId="4" fillId="0" borderId="4" xfId="0" applyNumberFormat="1" applyFont="1" applyBorder="1" applyAlignment="1">
      <alignment horizontal="left" vertical="top" wrapText="1"/>
    </xf>
    <xf numFmtId="0" fontId="4" fillId="0" borderId="5" xfId="0" applyFont="1" applyBorder="1" applyAlignment="1">
      <alignment horizontal="left" vertical="top" wrapText="1"/>
    </xf>
    <xf numFmtId="49" fontId="4" fillId="0" borderId="5" xfId="0" applyNumberFormat="1" applyFont="1" applyBorder="1" applyAlignment="1">
      <alignment horizontal="left" vertical="top" wrapText="1"/>
    </xf>
    <xf numFmtId="0" fontId="4" fillId="0" borderId="6" xfId="0" applyFont="1" applyBorder="1" applyAlignment="1">
      <alignment horizontal="left" vertical="top" wrapText="1"/>
    </xf>
    <xf numFmtId="49" fontId="4" fillId="0" borderId="6" xfId="0" applyNumberFormat="1" applyFont="1" applyBorder="1" applyAlignment="1">
      <alignment horizontal="left" vertical="top" wrapText="1"/>
    </xf>
    <xf numFmtId="0" fontId="3" fillId="2" borderId="6" xfId="0" applyFont="1" applyFill="1" applyBorder="1" applyAlignment="1">
      <alignment horizontal="left" vertical="top" wrapText="1"/>
    </xf>
    <xf numFmtId="3" fontId="3" fillId="2" borderId="6" xfId="0" applyNumberFormat="1" applyFont="1" applyFill="1" applyBorder="1" applyAlignment="1">
      <alignment horizontal="right" vertical="top" wrapText="1"/>
    </xf>
    <xf numFmtId="0" fontId="4" fillId="2" borderId="3" xfId="0" applyFont="1" applyFill="1" applyBorder="1" applyAlignment="1">
      <alignment horizontal="left" vertical="top" wrapText="1"/>
    </xf>
    <xf numFmtId="0" fontId="4" fillId="2" borderId="6" xfId="0" applyFont="1" applyFill="1" applyBorder="1" applyAlignment="1">
      <alignment horizontal="left" vertical="top" wrapText="1"/>
    </xf>
    <xf numFmtId="49" fontId="4" fillId="2" borderId="6" xfId="0" applyNumberFormat="1" applyFont="1" applyFill="1" applyBorder="1" applyAlignment="1">
      <alignment horizontal="center" vertical="top" wrapText="1"/>
    </xf>
    <xf numFmtId="3" fontId="4" fillId="2" borderId="6" xfId="0" applyNumberFormat="1" applyFont="1" applyFill="1" applyBorder="1" applyAlignment="1">
      <alignment horizontal="right" vertical="top" wrapText="1"/>
    </xf>
    <xf numFmtId="0" fontId="4" fillId="2" borderId="3" xfId="0" applyFont="1" applyFill="1" applyBorder="1" applyAlignment="1">
      <alignment horizontal="left" vertical="top"/>
    </xf>
    <xf numFmtId="0" fontId="4" fillId="2" borderId="6" xfId="0" applyFont="1" applyFill="1" applyBorder="1" applyAlignment="1">
      <alignment vertical="top" wrapText="1"/>
    </xf>
    <xf numFmtId="3" fontId="2" fillId="0" borderId="0" xfId="0" applyNumberFormat="1" applyFont="1" applyAlignment="1">
      <alignment horizontal="left" vertical="top"/>
    </xf>
    <xf numFmtId="0" fontId="4" fillId="0" borderId="13" xfId="0" applyFont="1" applyBorder="1" applyAlignment="1">
      <alignment horizontal="left" vertical="top"/>
    </xf>
    <xf numFmtId="0" fontId="4" fillId="0" borderId="13" xfId="0" applyFont="1" applyBorder="1" applyAlignment="1">
      <alignment horizontal="left" vertical="top" wrapText="1"/>
    </xf>
    <xf numFmtId="0" fontId="4" fillId="3" borderId="3" xfId="0" applyFont="1" applyFill="1" applyBorder="1" applyAlignment="1">
      <alignment horizontal="left" vertical="top" wrapText="1"/>
    </xf>
    <xf numFmtId="3" fontId="4" fillId="3" borderId="6" xfId="0" applyNumberFormat="1" applyFont="1" applyFill="1" applyBorder="1" applyAlignment="1">
      <alignment horizontal="right" vertical="top" wrapText="1"/>
    </xf>
    <xf numFmtId="49" fontId="4" fillId="3" borderId="6" xfId="0" applyNumberFormat="1" applyFont="1" applyFill="1" applyBorder="1" applyAlignment="1">
      <alignment horizontal="center" vertical="top" wrapText="1"/>
    </xf>
    <xf numFmtId="0" fontId="3" fillId="4" borderId="9" xfId="0" applyFont="1" applyFill="1" applyBorder="1" applyAlignment="1">
      <alignment horizontal="left" vertical="top" wrapText="1"/>
    </xf>
    <xf numFmtId="0" fontId="3" fillId="4" borderId="10" xfId="0" applyFont="1" applyFill="1" applyBorder="1" applyAlignment="1">
      <alignment horizontal="left" vertical="top" wrapText="1"/>
    </xf>
    <xf numFmtId="3" fontId="3" fillId="4" borderId="10" xfId="0" applyNumberFormat="1" applyFont="1" applyFill="1" applyBorder="1" applyAlignment="1">
      <alignment horizontal="right" vertical="top" wrapText="1"/>
    </xf>
    <xf numFmtId="49" fontId="3" fillId="4" borderId="11" xfId="0" applyNumberFormat="1" applyFont="1" applyFill="1" applyBorder="1" applyAlignment="1">
      <alignment horizontal="center" vertical="top" wrapText="1"/>
    </xf>
    <xf numFmtId="0" fontId="5" fillId="0" borderId="0" xfId="0" applyFont="1" applyAlignment="1">
      <alignment horizontal="left" vertical="top"/>
    </xf>
    <xf numFmtId="0" fontId="4" fillId="4" borderId="12" xfId="0" applyFont="1" applyFill="1" applyBorder="1" applyAlignment="1">
      <alignment horizontal="left" vertical="top" wrapText="1"/>
    </xf>
    <xf numFmtId="0" fontId="4" fillId="4" borderId="13" xfId="0" applyFont="1" applyFill="1" applyBorder="1" applyAlignment="1">
      <alignment horizontal="left" vertical="top" wrapText="1"/>
    </xf>
    <xf numFmtId="3" fontId="4" fillId="4" borderId="13" xfId="0" applyNumberFormat="1" applyFont="1" applyFill="1" applyBorder="1" applyAlignment="1">
      <alignment horizontal="right" vertical="top" wrapText="1"/>
    </xf>
    <xf numFmtId="49" fontId="4" fillId="4" borderId="14" xfId="0" applyNumberFormat="1" applyFont="1" applyFill="1" applyBorder="1" applyAlignment="1">
      <alignment horizontal="center"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4" fillId="0" borderId="12" xfId="0" applyFont="1" applyBorder="1" applyAlignment="1">
      <alignment horizontal="left" vertical="top" wrapText="1"/>
    </xf>
    <xf numFmtId="0" fontId="3" fillId="5" borderId="10" xfId="0" applyFont="1" applyFill="1" applyBorder="1" applyAlignment="1">
      <alignment horizontal="left" vertical="top" wrapText="1"/>
    </xf>
    <xf numFmtId="3" fontId="4" fillId="0" borderId="13" xfId="0" applyNumberFormat="1" applyFont="1" applyBorder="1" applyAlignment="1">
      <alignment horizontal="right" vertical="top" wrapText="1"/>
    </xf>
    <xf numFmtId="3" fontId="4" fillId="5" borderId="13" xfId="0" applyNumberFormat="1" applyFont="1" applyFill="1" applyBorder="1" applyAlignment="1">
      <alignment horizontal="right" vertical="top" wrapText="1"/>
    </xf>
    <xf numFmtId="0" fontId="4" fillId="0" borderId="15" xfId="0" applyFont="1" applyBorder="1" applyAlignment="1">
      <alignment horizontal="left" vertical="top" wrapText="1"/>
    </xf>
    <xf numFmtId="3" fontId="4" fillId="0" borderId="15" xfId="0" applyNumberFormat="1" applyFont="1" applyBorder="1" applyAlignment="1">
      <alignment horizontal="right" vertical="top" wrapText="1"/>
    </xf>
    <xf numFmtId="49" fontId="4" fillId="0" borderId="14" xfId="0" applyNumberFormat="1" applyFont="1" applyBorder="1" applyAlignment="1">
      <alignment horizontal="center" vertical="top" wrapText="1"/>
    </xf>
    <xf numFmtId="0" fontId="3" fillId="5" borderId="9" xfId="0" applyFont="1" applyFill="1" applyBorder="1" applyAlignment="1">
      <alignment horizontal="left" vertical="top" wrapText="1"/>
    </xf>
    <xf numFmtId="3" fontId="3" fillId="5" borderId="10" xfId="0" applyNumberFormat="1" applyFont="1" applyFill="1" applyBorder="1" applyAlignment="1">
      <alignment horizontal="right" vertical="top" wrapText="1"/>
    </xf>
    <xf numFmtId="49" fontId="3" fillId="5" borderId="11" xfId="0" applyNumberFormat="1" applyFont="1" applyFill="1" applyBorder="1" applyAlignment="1">
      <alignment horizontal="center" vertical="top" wrapText="1"/>
    </xf>
    <xf numFmtId="0" fontId="5" fillId="5" borderId="0" xfId="0" applyFont="1" applyFill="1" applyAlignment="1">
      <alignment horizontal="left" vertical="top"/>
    </xf>
    <xf numFmtId="0" fontId="4" fillId="5" borderId="13" xfId="0" applyFont="1" applyFill="1" applyBorder="1" applyAlignment="1">
      <alignment horizontal="left" vertical="top" wrapText="1"/>
    </xf>
    <xf numFmtId="49" fontId="2" fillId="0" borderId="0" xfId="0" applyNumberFormat="1" applyFont="1" applyAlignment="1">
      <alignment horizontal="left" vertical="top"/>
    </xf>
    <xf numFmtId="3" fontId="4" fillId="4" borderId="10" xfId="0" applyNumberFormat="1" applyFont="1" applyFill="1" applyBorder="1" applyAlignment="1">
      <alignment horizontal="right" vertical="top" wrapText="1"/>
    </xf>
    <xf numFmtId="3" fontId="4" fillId="0" borderId="5" xfId="0" applyNumberFormat="1" applyFont="1" applyBorder="1" applyAlignment="1">
      <alignment horizontal="left" vertical="top" wrapText="1"/>
    </xf>
    <xf numFmtId="3" fontId="4" fillId="0" borderId="6" xfId="0" applyNumberFormat="1" applyFont="1" applyBorder="1" applyAlignment="1">
      <alignment horizontal="left" vertical="top" wrapText="1"/>
    </xf>
    <xf numFmtId="2" fontId="4" fillId="3" borderId="6" xfId="0" applyNumberFormat="1" applyFont="1" applyFill="1" applyBorder="1" applyAlignment="1">
      <alignment horizontal="center"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3" fontId="4" fillId="0" borderId="13" xfId="0" applyNumberFormat="1" applyFont="1" applyFill="1" applyBorder="1" applyAlignment="1">
      <alignment horizontal="right" vertical="top" wrapText="1"/>
    </xf>
    <xf numFmtId="49" fontId="4" fillId="0" borderId="14" xfId="0" applyNumberFormat="1" applyFont="1" applyFill="1" applyBorder="1" applyAlignment="1">
      <alignment horizontal="center" vertical="top" wrapText="1"/>
    </xf>
    <xf numFmtId="0" fontId="2" fillId="0" borderId="0" xfId="0" applyFont="1" applyFill="1" applyAlignment="1">
      <alignment horizontal="left" vertical="top"/>
    </xf>
    <xf numFmtId="1" fontId="3" fillId="2" borderId="6" xfId="0" applyNumberFormat="1" applyFont="1" applyFill="1" applyBorder="1" applyAlignment="1">
      <alignment horizontal="center" vertical="top" wrapText="1"/>
    </xf>
    <xf numFmtId="1" fontId="2" fillId="0" borderId="0" xfId="0" applyNumberFormat="1" applyFont="1" applyAlignment="1">
      <alignment horizontal="left" vertical="top"/>
    </xf>
    <xf numFmtId="3" fontId="3" fillId="0" borderId="10" xfId="0" applyNumberFormat="1" applyFont="1" applyFill="1" applyBorder="1" applyAlignment="1">
      <alignment horizontal="right" vertical="top" wrapText="1"/>
    </xf>
    <xf numFmtId="0" fontId="4" fillId="2" borderId="6" xfId="0" applyFont="1" applyFill="1" applyBorder="1" applyAlignment="1">
      <alignment horizontal="left" vertical="top"/>
    </xf>
    <xf numFmtId="0" fontId="3" fillId="2" borderId="3" xfId="0" applyFont="1" applyFill="1" applyBorder="1" applyAlignment="1">
      <alignment horizontal="left" vertical="top"/>
    </xf>
    <xf numFmtId="0" fontId="3" fillId="0" borderId="10" xfId="0" applyFont="1" applyFill="1" applyBorder="1" applyAlignment="1">
      <alignment horizontal="left" vertical="top" wrapText="1"/>
    </xf>
    <xf numFmtId="49" fontId="3" fillId="0" borderId="11" xfId="0" applyNumberFormat="1" applyFont="1" applyFill="1" applyBorder="1" applyAlignment="1">
      <alignment horizontal="center" vertical="top" wrapText="1"/>
    </xf>
    <xf numFmtId="3" fontId="2" fillId="0" borderId="0" xfId="0" applyNumberFormat="1" applyFont="1" applyFill="1" applyAlignment="1">
      <alignment horizontal="left" vertical="top"/>
    </xf>
    <xf numFmtId="3" fontId="4" fillId="0" borderId="15" xfId="0" applyNumberFormat="1" applyFont="1" applyFill="1" applyBorder="1" applyAlignment="1">
      <alignment horizontal="right" vertical="top" wrapText="1"/>
    </xf>
    <xf numFmtId="0" fontId="4" fillId="0" borderId="15" xfId="0" applyFont="1" applyFill="1" applyBorder="1" applyAlignment="1">
      <alignment horizontal="left" vertical="top" wrapText="1"/>
    </xf>
    <xf numFmtId="49" fontId="3" fillId="0" borderId="14" xfId="0" applyNumberFormat="1" applyFont="1" applyFill="1" applyBorder="1" applyAlignment="1">
      <alignment horizontal="center" vertical="top" wrapText="1"/>
    </xf>
    <xf numFmtId="0" fontId="5" fillId="0" borderId="0" xfId="0" applyFont="1" applyFill="1" applyAlignment="1">
      <alignment horizontal="left" vertical="top"/>
    </xf>
    <xf numFmtId="0" fontId="6" fillId="0" borderId="10" xfId="0" applyFont="1" applyFill="1" applyBorder="1" applyAlignment="1">
      <alignment horizontal="left" vertical="top" wrapText="1"/>
    </xf>
    <xf numFmtId="3" fontId="6" fillId="0" borderId="10" xfId="0" applyNumberFormat="1" applyFont="1" applyFill="1" applyBorder="1" applyAlignment="1">
      <alignment horizontal="right" vertical="top" wrapText="1"/>
    </xf>
    <xf numFmtId="0" fontId="3" fillId="4" borderId="20" xfId="0" applyFont="1" applyFill="1" applyBorder="1" applyAlignment="1">
      <alignment horizontal="left" vertical="top" wrapText="1"/>
    </xf>
    <xf numFmtId="0" fontId="3" fillId="4" borderId="21" xfId="0" applyFont="1" applyFill="1" applyBorder="1" applyAlignment="1">
      <alignment horizontal="left" vertical="top" wrapText="1"/>
    </xf>
    <xf numFmtId="3" fontId="3" fillId="4" borderId="21" xfId="0" applyNumberFormat="1" applyFont="1" applyFill="1" applyBorder="1" applyAlignment="1">
      <alignment horizontal="right" vertical="top" wrapText="1"/>
    </xf>
    <xf numFmtId="49" fontId="3" fillId="4" borderId="22" xfId="0" applyNumberFormat="1" applyFont="1" applyFill="1" applyBorder="1" applyAlignment="1">
      <alignment horizontal="center" vertical="top" wrapText="1"/>
    </xf>
    <xf numFmtId="3" fontId="4" fillId="4" borderId="0" xfId="0" applyNumberFormat="1" applyFont="1" applyFill="1" applyBorder="1" applyAlignment="1">
      <alignment horizontal="right" vertical="top" wrapText="1"/>
    </xf>
    <xf numFmtId="0" fontId="4" fillId="4" borderId="23" xfId="0" applyFont="1" applyFill="1" applyBorder="1" applyAlignment="1">
      <alignment horizontal="left" vertical="top" wrapText="1"/>
    </xf>
    <xf numFmtId="0" fontId="4" fillId="4" borderId="24" xfId="0" applyFont="1" applyFill="1" applyBorder="1" applyAlignment="1">
      <alignment horizontal="left" vertical="top" wrapText="1"/>
    </xf>
    <xf numFmtId="3" fontId="4" fillId="4" borderId="24" xfId="0" applyNumberFormat="1" applyFont="1" applyFill="1" applyBorder="1" applyAlignment="1">
      <alignment horizontal="right" vertical="top" wrapText="1"/>
    </xf>
    <xf numFmtId="49" fontId="4" fillId="4" borderId="25" xfId="0" applyNumberFormat="1" applyFont="1" applyFill="1" applyBorder="1" applyAlignment="1">
      <alignment horizontal="center" vertical="top" wrapText="1"/>
    </xf>
    <xf numFmtId="0" fontId="4" fillId="4" borderId="27" xfId="0" applyFont="1" applyFill="1" applyBorder="1" applyAlignment="1">
      <alignment horizontal="left" vertical="top" wrapText="1"/>
    </xf>
    <xf numFmtId="0" fontId="3" fillId="4" borderId="27" xfId="0" applyFont="1" applyFill="1" applyBorder="1" applyAlignment="1">
      <alignment horizontal="left" vertical="top" wrapText="1"/>
    </xf>
    <xf numFmtId="3" fontId="4" fillId="4" borderId="27" xfId="0" applyNumberFormat="1" applyFont="1" applyFill="1" applyBorder="1" applyAlignment="1">
      <alignment horizontal="right" vertical="top" wrapText="1"/>
    </xf>
    <xf numFmtId="49" fontId="3" fillId="4" borderId="28" xfId="0" applyNumberFormat="1" applyFont="1" applyFill="1" applyBorder="1" applyAlignment="1">
      <alignment horizontal="center" vertical="top" wrapText="1"/>
    </xf>
    <xf numFmtId="0" fontId="4" fillId="4" borderId="15" xfId="0" applyFont="1" applyFill="1" applyBorder="1" applyAlignment="1">
      <alignment horizontal="left" vertical="top" wrapText="1"/>
    </xf>
    <xf numFmtId="3" fontId="4" fillId="4" borderId="15" xfId="0" applyNumberFormat="1" applyFont="1" applyFill="1" applyBorder="1" applyAlignment="1">
      <alignment horizontal="right" vertical="top" wrapText="1"/>
    </xf>
    <xf numFmtId="49" fontId="3" fillId="4" borderId="15" xfId="0" applyNumberFormat="1" applyFont="1" applyFill="1" applyBorder="1" applyAlignment="1">
      <alignment horizontal="center" vertical="top" wrapText="1"/>
    </xf>
    <xf numFmtId="0" fontId="5" fillId="0" borderId="0" xfId="0" applyFont="1" applyFill="1" applyAlignment="1">
      <alignment horizontal="left" vertical="top" wrapText="1"/>
    </xf>
    <xf numFmtId="3" fontId="4" fillId="0" borderId="10" xfId="0" applyNumberFormat="1" applyFont="1" applyFill="1" applyBorder="1" applyAlignment="1">
      <alignment horizontal="right" vertical="top" wrapText="1"/>
    </xf>
    <xf numFmtId="3" fontId="4" fillId="6" borderId="6" xfId="0" applyNumberFormat="1" applyFont="1" applyFill="1" applyBorder="1" applyAlignment="1">
      <alignment horizontal="right" vertical="top" wrapText="1"/>
    </xf>
    <xf numFmtId="3" fontId="2" fillId="5" borderId="0" xfId="0" applyNumberFormat="1" applyFont="1" applyFill="1" applyAlignment="1">
      <alignment horizontal="left" vertical="top"/>
    </xf>
    <xf numFmtId="3" fontId="4" fillId="0" borderId="21" xfId="0" applyNumberFormat="1" applyFont="1" applyFill="1" applyBorder="1" applyAlignment="1">
      <alignment horizontal="right" vertical="top" wrapText="1"/>
    </xf>
    <xf numFmtId="0" fontId="4" fillId="4" borderId="10" xfId="0" applyFont="1" applyFill="1" applyBorder="1" applyAlignment="1">
      <alignment horizontal="left" vertical="top" wrapText="1"/>
    </xf>
    <xf numFmtId="49" fontId="4" fillId="0" borderId="29" xfId="0" applyNumberFormat="1" applyFont="1" applyFill="1" applyBorder="1" applyAlignment="1">
      <alignment horizontal="center" vertical="top" wrapText="1"/>
    </xf>
    <xf numFmtId="0" fontId="4" fillId="4" borderId="0" xfId="0" applyFont="1" applyFill="1" applyBorder="1" applyAlignment="1">
      <alignment horizontal="left" vertical="top" wrapText="1"/>
    </xf>
    <xf numFmtId="0" fontId="4" fillId="4" borderId="9" xfId="0" applyFont="1" applyFill="1" applyBorder="1" applyAlignment="1">
      <alignment horizontal="left" vertical="top" wrapText="1"/>
    </xf>
    <xf numFmtId="0" fontId="4" fillId="4" borderId="30" xfId="0" applyFont="1" applyFill="1" applyBorder="1" applyAlignment="1">
      <alignment horizontal="left" vertical="top" wrapText="1"/>
    </xf>
    <xf numFmtId="3" fontId="4" fillId="0" borderId="31" xfId="0" applyNumberFormat="1" applyFont="1" applyFill="1" applyBorder="1" applyAlignment="1">
      <alignment horizontal="right" vertical="top" wrapText="1"/>
    </xf>
    <xf numFmtId="3" fontId="4" fillId="0" borderId="32" xfId="0" applyNumberFormat="1" applyFont="1" applyFill="1" applyBorder="1" applyAlignment="1">
      <alignment horizontal="right" vertical="top" wrapText="1"/>
    </xf>
    <xf numFmtId="49" fontId="4" fillId="0" borderId="17" xfId="0" applyNumberFormat="1" applyFont="1" applyFill="1" applyBorder="1" applyAlignment="1">
      <alignment horizontal="center" vertical="top" wrapText="1"/>
    </xf>
    <xf numFmtId="0" fontId="5" fillId="5" borderId="0" xfId="0" applyFont="1" applyFill="1" applyAlignment="1">
      <alignment horizontal="left" vertical="top" wrapText="1"/>
    </xf>
    <xf numFmtId="49" fontId="4" fillId="5" borderId="14" xfId="0" applyNumberFormat="1" applyFont="1" applyFill="1" applyBorder="1" applyAlignment="1">
      <alignment horizontal="center" vertical="top" wrapText="1"/>
    </xf>
    <xf numFmtId="0" fontId="2" fillId="5" borderId="0" xfId="0" applyFont="1" applyFill="1" applyAlignment="1">
      <alignment horizontal="left" vertical="top"/>
    </xf>
    <xf numFmtId="2" fontId="4" fillId="6" borderId="6" xfId="0" applyNumberFormat="1" applyFont="1" applyFill="1" applyBorder="1" applyAlignment="1">
      <alignment horizontal="center" vertical="top" wrapText="1"/>
    </xf>
    <xf numFmtId="3" fontId="4" fillId="0" borderId="0" xfId="0" applyNumberFormat="1" applyFont="1" applyBorder="1" applyAlignment="1">
      <alignment horizontal="right" vertical="top" wrapText="1"/>
    </xf>
    <xf numFmtId="0" fontId="4" fillId="0" borderId="24" xfId="0" applyFont="1" applyBorder="1" applyAlignment="1">
      <alignment horizontal="left" vertical="top" wrapText="1"/>
    </xf>
    <xf numFmtId="3" fontId="4" fillId="0" borderId="24" xfId="0" applyNumberFormat="1" applyFont="1" applyBorder="1" applyAlignment="1">
      <alignment horizontal="right" vertical="top" wrapText="1"/>
    </xf>
    <xf numFmtId="0" fontId="4" fillId="0" borderId="10" xfId="0" applyFont="1" applyBorder="1" applyAlignment="1">
      <alignment horizontal="left" vertical="top" wrapText="1"/>
    </xf>
    <xf numFmtId="3" fontId="4" fillId="0" borderId="10" xfId="0" applyNumberFormat="1" applyFont="1" applyBorder="1" applyAlignment="1">
      <alignment horizontal="right" vertical="top" wrapText="1"/>
    </xf>
    <xf numFmtId="49" fontId="4" fillId="4" borderId="29" xfId="0" applyNumberFormat="1" applyFont="1" applyFill="1" applyBorder="1" applyAlignment="1">
      <alignment horizontal="center" vertical="top" wrapText="1"/>
    </xf>
    <xf numFmtId="49" fontId="4" fillId="4" borderId="0" xfId="0" applyNumberFormat="1" applyFont="1" applyFill="1" applyBorder="1" applyAlignment="1">
      <alignment horizontal="center" vertical="top" wrapText="1"/>
    </xf>
    <xf numFmtId="0" fontId="4" fillId="4" borderId="20" xfId="0" applyFont="1" applyFill="1" applyBorder="1" applyAlignment="1">
      <alignment horizontal="left" vertical="top" wrapText="1"/>
    </xf>
    <xf numFmtId="0" fontId="4" fillId="4" borderId="21" xfId="0" applyFont="1" applyFill="1" applyBorder="1" applyAlignment="1">
      <alignment horizontal="left" vertical="top" wrapText="1"/>
    </xf>
    <xf numFmtId="0" fontId="4" fillId="0" borderId="21" xfId="0" applyFont="1" applyBorder="1" applyAlignment="1">
      <alignment horizontal="left" vertical="top" wrapText="1"/>
    </xf>
    <xf numFmtId="3" fontId="4" fillId="5" borderId="21" xfId="0" applyNumberFormat="1" applyFont="1" applyFill="1" applyBorder="1" applyAlignment="1">
      <alignment horizontal="right" vertical="top" wrapText="1"/>
    </xf>
    <xf numFmtId="3" fontId="4" fillId="0" borderId="21" xfId="0" applyNumberFormat="1" applyFont="1" applyBorder="1" applyAlignment="1">
      <alignment horizontal="right" vertical="top" wrapText="1"/>
    </xf>
    <xf numFmtId="49" fontId="4" fillId="4" borderId="22" xfId="0" applyNumberFormat="1" applyFont="1" applyFill="1" applyBorder="1" applyAlignment="1">
      <alignment horizontal="center" vertical="top" wrapText="1"/>
    </xf>
    <xf numFmtId="3" fontId="3" fillId="5" borderId="13" xfId="0" applyNumberFormat="1" applyFont="1" applyFill="1" applyBorder="1" applyAlignment="1">
      <alignment horizontal="right" vertical="top" wrapText="1"/>
    </xf>
    <xf numFmtId="49" fontId="4" fillId="0" borderId="22" xfId="0" applyNumberFormat="1" applyFont="1" applyFill="1" applyBorder="1" applyAlignment="1">
      <alignment horizontal="center" vertical="top" wrapText="1"/>
    </xf>
    <xf numFmtId="3" fontId="3" fillId="4" borderId="34" xfId="0" applyNumberFormat="1" applyFont="1" applyFill="1" applyBorder="1" applyAlignment="1">
      <alignment horizontal="right" vertical="top" wrapText="1"/>
    </xf>
    <xf numFmtId="0" fontId="4" fillId="0" borderId="21" xfId="0" applyFont="1" applyFill="1" applyBorder="1" applyAlignment="1">
      <alignment horizontal="left" vertical="top" wrapText="1"/>
    </xf>
    <xf numFmtId="0" fontId="3" fillId="4" borderId="33" xfId="0" applyFont="1" applyFill="1" applyBorder="1" applyAlignment="1">
      <alignment horizontal="left" vertical="top" wrapText="1"/>
    </xf>
    <xf numFmtId="49" fontId="3" fillId="0" borderId="22" xfId="0" applyNumberFormat="1" applyFont="1" applyFill="1" applyBorder="1" applyAlignment="1">
      <alignment horizontal="center" vertical="top" wrapText="1"/>
    </xf>
    <xf numFmtId="3" fontId="7" fillId="0" borderId="0" xfId="0" applyNumberFormat="1" applyFont="1" applyAlignment="1">
      <alignment horizontal="left" vertical="top"/>
    </xf>
    <xf numFmtId="3" fontId="5" fillId="0" borderId="0" xfId="0" applyNumberFormat="1" applyFont="1" applyAlignment="1">
      <alignment horizontal="left" vertical="top"/>
    </xf>
    <xf numFmtId="3" fontId="3" fillId="0" borderId="21" xfId="0" applyNumberFormat="1" applyFont="1" applyFill="1" applyBorder="1" applyAlignment="1">
      <alignment horizontal="right" vertical="top" wrapText="1"/>
    </xf>
    <xf numFmtId="0" fontId="4" fillId="7" borderId="13" xfId="0" applyFont="1" applyFill="1" applyBorder="1" applyAlignment="1">
      <alignment horizontal="left" vertical="top" wrapText="1"/>
    </xf>
    <xf numFmtId="3" fontId="4" fillId="9" borderId="13" xfId="0" applyNumberFormat="1" applyFont="1" applyFill="1" applyBorder="1" applyAlignment="1">
      <alignment horizontal="right" vertical="top" wrapText="1"/>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vertical="center" wrapText="1"/>
    </xf>
    <xf numFmtId="3" fontId="9" fillId="0" borderId="38" xfId="0" applyNumberFormat="1" applyFont="1" applyBorder="1" applyAlignment="1">
      <alignment horizontal="right" vertical="center"/>
    </xf>
    <xf numFmtId="0" fontId="10" fillId="0" borderId="37" xfId="0" applyFont="1" applyBorder="1" applyAlignment="1">
      <alignment horizontal="left" vertical="center" wrapText="1" indent="3"/>
    </xf>
    <xf numFmtId="3" fontId="10" fillId="0" borderId="38" xfId="0" applyNumberFormat="1" applyFont="1" applyBorder="1" applyAlignment="1">
      <alignment horizontal="right" vertical="center"/>
    </xf>
    <xf numFmtId="2" fontId="10" fillId="0" borderId="38" xfId="0" applyNumberFormat="1" applyFont="1" applyBorder="1" applyAlignment="1">
      <alignment horizontal="right" vertical="center"/>
    </xf>
    <xf numFmtId="0" fontId="11" fillId="0" borderId="39" xfId="0" applyFont="1" applyBorder="1" applyAlignment="1">
      <alignment vertical="center" wrapText="1"/>
    </xf>
    <xf numFmtId="0" fontId="11" fillId="0" borderId="0" xfId="0" applyFont="1" applyBorder="1" applyAlignment="1">
      <alignment vertical="center" wrapText="1"/>
    </xf>
    <xf numFmtId="2" fontId="2" fillId="0" borderId="0" xfId="0" applyNumberFormat="1" applyFont="1" applyAlignment="1">
      <alignment horizontal="left" vertical="top"/>
    </xf>
    <xf numFmtId="3" fontId="5" fillId="7" borderId="0" xfId="0" applyNumberFormat="1" applyFont="1" applyFill="1" applyAlignment="1">
      <alignment horizontal="left" vertical="top"/>
    </xf>
    <xf numFmtId="0" fontId="3" fillId="2" borderId="13" xfId="0" applyFont="1" applyFill="1" applyBorder="1" applyAlignment="1">
      <alignment horizontal="left" vertical="top"/>
    </xf>
    <xf numFmtId="0" fontId="3" fillId="2" borderId="13" xfId="0" applyFont="1" applyFill="1" applyBorder="1" applyAlignment="1">
      <alignment horizontal="left" vertical="top" wrapText="1"/>
    </xf>
    <xf numFmtId="3" fontId="3" fillId="2" borderId="13" xfId="0" applyNumberFormat="1" applyFont="1" applyFill="1" applyBorder="1" applyAlignment="1">
      <alignment horizontal="right" vertical="top" wrapText="1"/>
    </xf>
    <xf numFmtId="1" fontId="3" fillId="2" borderId="13" xfId="0" applyNumberFormat="1" applyFont="1" applyFill="1" applyBorder="1" applyAlignment="1">
      <alignment horizontal="center" vertical="top" wrapText="1"/>
    </xf>
    <xf numFmtId="0" fontId="4" fillId="2" borderId="13" xfId="0" applyFont="1" applyFill="1" applyBorder="1" applyAlignment="1">
      <alignment horizontal="left" vertical="top" wrapText="1"/>
    </xf>
    <xf numFmtId="3" fontId="1" fillId="2" borderId="13" xfId="0" applyNumberFormat="1" applyFont="1" applyFill="1" applyBorder="1" applyAlignment="1">
      <alignment horizontal="right" vertical="top" wrapText="1"/>
    </xf>
    <xf numFmtId="49" fontId="4" fillId="2" borderId="13" xfId="0" applyNumberFormat="1" applyFont="1" applyFill="1" applyBorder="1" applyAlignment="1">
      <alignment horizontal="center" vertical="top" wrapText="1"/>
    </xf>
    <xf numFmtId="3" fontId="4" fillId="2" borderId="13" xfId="0" applyNumberFormat="1" applyFont="1" applyFill="1" applyBorder="1" applyAlignment="1">
      <alignment horizontal="right" vertical="top" wrapText="1"/>
    </xf>
    <xf numFmtId="0" fontId="4" fillId="2" borderId="13" xfId="0" applyFont="1" applyFill="1" applyBorder="1" applyAlignment="1">
      <alignment horizontal="left" vertical="top"/>
    </xf>
    <xf numFmtId="0" fontId="4" fillId="2" borderId="13" xfId="0" applyFont="1" applyFill="1" applyBorder="1" applyAlignment="1">
      <alignment vertical="top" wrapText="1"/>
    </xf>
    <xf numFmtId="0" fontId="4" fillId="3" borderId="13" xfId="0" applyFont="1" applyFill="1" applyBorder="1" applyAlignment="1">
      <alignment horizontal="left" vertical="top" wrapText="1"/>
    </xf>
    <xf numFmtId="3" fontId="4" fillId="3" borderId="13" xfId="0" applyNumberFormat="1" applyFont="1" applyFill="1" applyBorder="1" applyAlignment="1">
      <alignment horizontal="right" vertical="top" wrapText="1"/>
    </xf>
    <xf numFmtId="2" fontId="4" fillId="3" borderId="13" xfId="0" applyNumberFormat="1" applyFont="1" applyFill="1" applyBorder="1" applyAlignment="1">
      <alignment horizontal="center" vertical="top" wrapText="1"/>
    </xf>
    <xf numFmtId="0" fontId="3" fillId="4" borderId="13" xfId="0" applyFont="1" applyFill="1" applyBorder="1" applyAlignment="1">
      <alignment horizontal="left" vertical="top" wrapText="1"/>
    </xf>
    <xf numFmtId="0" fontId="3" fillId="0" borderId="13" xfId="0" applyFont="1" applyFill="1" applyBorder="1" applyAlignment="1">
      <alignment horizontal="left" vertical="top" wrapText="1"/>
    </xf>
    <xf numFmtId="3" fontId="3" fillId="4" borderId="13" xfId="0" applyNumberFormat="1" applyFont="1" applyFill="1" applyBorder="1" applyAlignment="1">
      <alignment horizontal="right" vertical="top" wrapText="1"/>
    </xf>
    <xf numFmtId="3" fontId="3" fillId="0" borderId="13" xfId="0" applyNumberFormat="1" applyFont="1" applyFill="1" applyBorder="1" applyAlignment="1">
      <alignment horizontal="right" vertical="top" wrapText="1"/>
    </xf>
    <xf numFmtId="49" fontId="3" fillId="0" borderId="13" xfId="0" applyNumberFormat="1" applyFont="1" applyFill="1" applyBorder="1" applyAlignment="1">
      <alignment horizontal="center" vertical="top" wrapText="1"/>
    </xf>
    <xf numFmtId="49" fontId="4" fillId="4" borderId="13" xfId="0" applyNumberFormat="1" applyFont="1" applyFill="1" applyBorder="1" applyAlignment="1">
      <alignment horizontal="center" vertical="top" wrapText="1"/>
    </xf>
    <xf numFmtId="0" fontId="3" fillId="0" borderId="13" xfId="0" applyFont="1" applyBorder="1" applyAlignment="1">
      <alignment horizontal="left" vertical="top" wrapText="1"/>
    </xf>
    <xf numFmtId="3" fontId="3" fillId="7" borderId="13" xfId="0" applyNumberFormat="1" applyFont="1" applyFill="1" applyBorder="1" applyAlignment="1">
      <alignment horizontal="right" vertical="top" wrapText="1"/>
    </xf>
    <xf numFmtId="49" fontId="3" fillId="4" borderId="13" xfId="0" applyNumberFormat="1" applyFont="1" applyFill="1" applyBorder="1" applyAlignment="1">
      <alignment horizontal="center" vertical="top" wrapText="1"/>
    </xf>
    <xf numFmtId="0" fontId="3" fillId="5" borderId="13" xfId="0" applyFont="1" applyFill="1" applyBorder="1" applyAlignment="1">
      <alignment horizontal="left" vertical="top" wrapText="1"/>
    </xf>
    <xf numFmtId="49" fontId="4" fillId="0" borderId="13" xfId="0" applyNumberFormat="1" applyFont="1" applyBorder="1" applyAlignment="1">
      <alignment horizontal="center" vertical="top" wrapText="1"/>
    </xf>
    <xf numFmtId="3" fontId="2" fillId="0" borderId="13" xfId="0" applyNumberFormat="1" applyFont="1" applyBorder="1" applyAlignment="1">
      <alignment horizontal="left" vertical="top"/>
    </xf>
    <xf numFmtId="0" fontId="6" fillId="0" borderId="13" xfId="0" applyFont="1" applyFill="1" applyBorder="1" applyAlignment="1">
      <alignment horizontal="left" vertical="top" wrapText="1"/>
    </xf>
    <xf numFmtId="3" fontId="6" fillId="0" borderId="13" xfId="0" applyNumberFormat="1" applyFont="1" applyFill="1" applyBorder="1" applyAlignment="1">
      <alignment horizontal="right" vertical="top" wrapText="1"/>
    </xf>
    <xf numFmtId="49" fontId="4" fillId="0" borderId="13" xfId="0" applyNumberFormat="1" applyFont="1" applyFill="1" applyBorder="1" applyAlignment="1">
      <alignment horizontal="center" vertical="top" wrapText="1"/>
    </xf>
    <xf numFmtId="49" fontId="3" fillId="5" borderId="13" xfId="0" applyNumberFormat="1" applyFont="1" applyFill="1" applyBorder="1" applyAlignment="1">
      <alignment horizontal="center" vertical="top" wrapText="1"/>
    </xf>
    <xf numFmtId="3" fontId="4" fillId="8" borderId="13" xfId="0" applyNumberFormat="1" applyFont="1" applyFill="1" applyBorder="1" applyAlignment="1">
      <alignment horizontal="right" vertical="top" wrapText="1"/>
    </xf>
    <xf numFmtId="3" fontId="4" fillId="6" borderId="13" xfId="0" applyNumberFormat="1" applyFont="1" applyFill="1" applyBorder="1" applyAlignment="1">
      <alignment horizontal="right" vertical="top" wrapText="1"/>
    </xf>
    <xf numFmtId="49" fontId="4" fillId="5" borderId="13" xfId="0" applyNumberFormat="1" applyFont="1" applyFill="1" applyBorder="1" applyAlignment="1">
      <alignment horizontal="center" vertical="top" wrapText="1"/>
    </xf>
    <xf numFmtId="2" fontId="4" fillId="6" borderId="13" xfId="0" applyNumberFormat="1" applyFont="1" applyFill="1" applyBorder="1" applyAlignment="1">
      <alignment horizontal="center" vertical="top" wrapText="1"/>
    </xf>
    <xf numFmtId="49" fontId="4" fillId="3" borderId="13" xfId="0" applyNumberFormat="1" applyFont="1" applyFill="1" applyBorder="1" applyAlignment="1">
      <alignment horizontal="center" vertical="top" wrapText="1"/>
    </xf>
    <xf numFmtId="0" fontId="4" fillId="0" borderId="13" xfId="0" applyFont="1" applyBorder="1" applyAlignment="1">
      <alignment horizontal="center" vertical="top" wrapText="1"/>
    </xf>
    <xf numFmtId="3" fontId="4" fillId="0" borderId="13" xfId="0" applyNumberFormat="1" applyFont="1" applyBorder="1" applyAlignment="1">
      <alignment horizontal="center" vertical="top" wrapText="1"/>
    </xf>
    <xf numFmtId="0" fontId="13" fillId="2" borderId="13" xfId="0" applyFont="1" applyFill="1" applyBorder="1" applyAlignment="1">
      <alignment horizontal="left" vertical="top" wrapText="1"/>
    </xf>
    <xf numFmtId="0" fontId="4" fillId="3" borderId="13" xfId="0" applyFont="1" applyFill="1" applyBorder="1" applyAlignment="1">
      <alignment horizontal="left" vertical="top" wrapText="1"/>
    </xf>
    <xf numFmtId="0" fontId="4" fillId="3" borderId="13" xfId="0" applyFont="1" applyFill="1" applyBorder="1" applyAlignment="1">
      <alignment horizontal="left" vertical="top" wrapText="1"/>
    </xf>
    <xf numFmtId="3" fontId="4" fillId="0" borderId="13" xfId="0" applyNumberFormat="1" applyFont="1" applyBorder="1" applyAlignment="1">
      <alignment horizontal="center" vertical="top" wrapText="1"/>
    </xf>
    <xf numFmtId="3" fontId="4" fillId="0" borderId="13" xfId="0" applyNumberFormat="1" applyFont="1" applyBorder="1" applyAlignment="1">
      <alignment horizontal="center" vertical="top" wrapText="1"/>
    </xf>
    <xf numFmtId="0" fontId="4" fillId="3" borderId="13" xfId="0" applyFont="1" applyFill="1" applyBorder="1" applyAlignment="1">
      <alignment horizontal="left" vertical="top" wrapText="1"/>
    </xf>
    <xf numFmtId="3" fontId="4" fillId="0" borderId="0" xfId="0" applyNumberFormat="1" applyFont="1" applyFill="1" applyBorder="1" applyAlignment="1">
      <alignment horizontal="right" vertical="top" wrapText="1"/>
    </xf>
    <xf numFmtId="3" fontId="4" fillId="7" borderId="13" xfId="0" applyNumberFormat="1" applyFont="1" applyFill="1" applyBorder="1" applyAlignment="1">
      <alignment horizontal="right" vertical="top" wrapText="1"/>
    </xf>
    <xf numFmtId="49" fontId="3" fillId="7" borderId="13" xfId="0" applyNumberFormat="1" applyFont="1" applyFill="1" applyBorder="1" applyAlignment="1">
      <alignment horizontal="center" vertical="top" wrapText="1"/>
    </xf>
    <xf numFmtId="49" fontId="14" fillId="4" borderId="13" xfId="0" applyNumberFormat="1" applyFont="1" applyFill="1" applyBorder="1" applyAlignment="1">
      <alignment horizontal="center" vertical="top" wrapText="1"/>
    </xf>
    <xf numFmtId="0" fontId="3" fillId="7" borderId="13" xfId="0" applyFont="1" applyFill="1" applyBorder="1" applyAlignment="1">
      <alignment horizontal="left" vertical="top" wrapText="1"/>
    </xf>
    <xf numFmtId="3" fontId="14" fillId="0" borderId="13" xfId="0" applyNumberFormat="1" applyFont="1" applyFill="1" applyBorder="1" applyAlignment="1">
      <alignment horizontal="right" vertical="top" wrapText="1"/>
    </xf>
    <xf numFmtId="3" fontId="13" fillId="0" borderId="13" xfId="0" applyNumberFormat="1" applyFont="1" applyFill="1" applyBorder="1" applyAlignment="1">
      <alignment horizontal="right" vertical="top" wrapText="1"/>
    </xf>
    <xf numFmtId="49" fontId="13" fillId="2" borderId="13" xfId="0" applyNumberFormat="1" applyFont="1" applyFill="1" applyBorder="1" applyAlignment="1">
      <alignment horizontal="center" vertical="top" wrapText="1"/>
    </xf>
    <xf numFmtId="3" fontId="15" fillId="0" borderId="13" xfId="0" applyNumberFormat="1" applyFont="1" applyFill="1" applyBorder="1" applyAlignment="1">
      <alignment horizontal="right" vertical="top" wrapText="1"/>
    </xf>
    <xf numFmtId="3" fontId="15" fillId="2" borderId="13" xfId="0" applyNumberFormat="1" applyFont="1" applyFill="1" applyBorder="1" applyAlignment="1">
      <alignment horizontal="right" vertical="top" wrapText="1"/>
    </xf>
    <xf numFmtId="3" fontId="13" fillId="2" borderId="13" xfId="0" applyNumberFormat="1" applyFont="1" applyFill="1" applyBorder="1" applyAlignment="1">
      <alignment horizontal="right" vertical="top" wrapText="1"/>
    </xf>
    <xf numFmtId="3" fontId="16" fillId="0" borderId="13" xfId="0" applyNumberFormat="1" applyFont="1" applyBorder="1" applyAlignment="1">
      <alignment horizontal="right" vertical="top"/>
    </xf>
    <xf numFmtId="3" fontId="14" fillId="0" borderId="13" xfId="0" applyNumberFormat="1" applyFont="1" applyBorder="1" applyAlignment="1">
      <alignment horizontal="right" vertical="top" wrapText="1"/>
    </xf>
    <xf numFmtId="0" fontId="3" fillId="4" borderId="40" xfId="0" applyFont="1" applyFill="1" applyBorder="1" applyAlignment="1">
      <alignment horizontal="left" vertical="top" wrapText="1"/>
    </xf>
    <xf numFmtId="3" fontId="3" fillId="4" borderId="41" xfId="0" applyNumberFormat="1" applyFont="1" applyFill="1" applyBorder="1" applyAlignment="1">
      <alignment horizontal="right" vertical="top" wrapText="1"/>
    </xf>
    <xf numFmtId="3" fontId="4" fillId="0" borderId="24" xfId="0" applyNumberFormat="1" applyFont="1" applyFill="1" applyBorder="1" applyAlignment="1">
      <alignment horizontal="right" vertical="top" wrapText="1"/>
    </xf>
    <xf numFmtId="0" fontId="4" fillId="3" borderId="21" xfId="0" applyFont="1" applyFill="1" applyBorder="1" applyAlignment="1">
      <alignment horizontal="left" vertical="top" wrapText="1"/>
    </xf>
    <xf numFmtId="3" fontId="4" fillId="3" borderId="21" xfId="0" applyNumberFormat="1" applyFont="1" applyFill="1" applyBorder="1" applyAlignment="1">
      <alignment horizontal="right" vertical="top" wrapText="1"/>
    </xf>
    <xf numFmtId="0" fontId="4" fillId="0" borderId="33" xfId="0" applyFont="1" applyBorder="1" applyAlignment="1">
      <alignment horizontal="left" vertical="top" wrapText="1"/>
    </xf>
    <xf numFmtId="3" fontId="4" fillId="0" borderId="33" xfId="0" applyNumberFormat="1" applyFont="1" applyFill="1" applyBorder="1" applyAlignment="1">
      <alignment horizontal="right" vertical="top" wrapText="1"/>
    </xf>
    <xf numFmtId="3" fontId="4" fillId="0" borderId="33" xfId="0" applyNumberFormat="1" applyFont="1" applyBorder="1" applyAlignment="1">
      <alignment horizontal="right" vertical="top" wrapText="1"/>
    </xf>
    <xf numFmtId="3" fontId="4" fillId="4" borderId="33" xfId="0" applyNumberFormat="1" applyFont="1" applyFill="1" applyBorder="1" applyAlignment="1">
      <alignment horizontal="right" vertical="top" wrapText="1"/>
    </xf>
    <xf numFmtId="0" fontId="13" fillId="4" borderId="33" xfId="0" applyFont="1" applyFill="1" applyBorder="1" applyAlignment="1">
      <alignment horizontal="left" vertical="top" wrapText="1"/>
    </xf>
    <xf numFmtId="3" fontId="3" fillId="4" borderId="42" xfId="0" applyNumberFormat="1" applyFont="1" applyFill="1" applyBorder="1" applyAlignment="1">
      <alignment horizontal="right" vertical="top" wrapText="1"/>
    </xf>
    <xf numFmtId="49" fontId="3" fillId="0" borderId="24" xfId="0" applyNumberFormat="1" applyFont="1" applyFill="1" applyBorder="1" applyAlignment="1">
      <alignment horizontal="center" vertical="top" wrapText="1"/>
    </xf>
    <xf numFmtId="49" fontId="3" fillId="0" borderId="21" xfId="0" applyNumberFormat="1" applyFont="1" applyFill="1" applyBorder="1" applyAlignment="1">
      <alignment horizontal="center" vertical="top" wrapText="1"/>
    </xf>
    <xf numFmtId="1" fontId="38" fillId="0" borderId="33" xfId="37" applyNumberFormat="1" applyFont="1" applyFill="1" applyBorder="1" applyAlignment="1">
      <alignment horizontal="center" vertical="center" wrapText="1"/>
    </xf>
    <xf numFmtId="1" fontId="35" fillId="0" borderId="33" xfId="37" applyNumberFormat="1" applyFont="1" applyFill="1" applyBorder="1" applyAlignment="1">
      <alignment horizontal="center" vertical="center" wrapText="1"/>
    </xf>
    <xf numFmtId="0" fontId="35" fillId="0" borderId="33" xfId="0" applyFont="1" applyBorder="1" applyAlignment="1">
      <alignment wrapText="1"/>
    </xf>
    <xf numFmtId="0" fontId="4" fillId="3" borderId="40" xfId="0" applyFont="1" applyFill="1" applyBorder="1" applyAlignment="1">
      <alignment horizontal="left" vertical="top" wrapText="1"/>
    </xf>
    <xf numFmtId="0" fontId="4" fillId="3" borderId="52" xfId="0" applyFont="1" applyFill="1" applyBorder="1" applyAlignment="1">
      <alignment horizontal="left" vertical="top" wrapText="1"/>
    </xf>
    <xf numFmtId="0" fontId="4" fillId="0" borderId="24" xfId="0" applyFont="1" applyBorder="1" applyAlignment="1">
      <alignment horizontal="left" vertical="top"/>
    </xf>
    <xf numFmtId="0" fontId="3" fillId="0" borderId="21" xfId="0" applyFont="1" applyFill="1" applyBorder="1" applyAlignment="1">
      <alignment horizontal="left" vertical="top" wrapText="1"/>
    </xf>
    <xf numFmtId="0" fontId="35" fillId="0" borderId="0" xfId="0" applyFont="1" applyAlignment="1">
      <alignment wrapText="1"/>
    </xf>
    <xf numFmtId="0" fontId="4" fillId="3" borderId="13" xfId="0" applyFont="1" applyFill="1" applyBorder="1" applyAlignment="1">
      <alignment horizontal="left" vertical="top" wrapText="1"/>
    </xf>
    <xf numFmtId="3" fontId="4" fillId="0" borderId="13" xfId="0" applyNumberFormat="1" applyFont="1" applyBorder="1" applyAlignment="1">
      <alignment horizontal="center" vertical="top" wrapText="1"/>
    </xf>
    <xf numFmtId="0" fontId="4" fillId="3" borderId="13" xfId="0" applyFont="1" applyFill="1" applyBorder="1" applyAlignment="1">
      <alignment horizontal="left" vertical="top" wrapText="1"/>
    </xf>
    <xf numFmtId="3" fontId="4" fillId="0" borderId="13" xfId="0" applyNumberFormat="1" applyFont="1" applyBorder="1" applyAlignment="1">
      <alignment horizontal="center" vertical="top" wrapText="1"/>
    </xf>
    <xf numFmtId="0" fontId="2" fillId="0" borderId="13" xfId="0" applyFont="1" applyFill="1" applyBorder="1" applyAlignment="1">
      <alignment horizontal="left" vertical="top"/>
    </xf>
    <xf numFmtId="0" fontId="4" fillId="3" borderId="13" xfId="0" applyFont="1" applyFill="1" applyBorder="1" applyAlignment="1">
      <alignment horizontal="left" vertical="top" wrapText="1"/>
    </xf>
    <xf numFmtId="0" fontId="39" fillId="0" borderId="0" xfId="0" applyFont="1"/>
    <xf numFmtId="0" fontId="35" fillId="0" borderId="33" xfId="0" applyFont="1" applyBorder="1" applyAlignment="1">
      <alignment horizontal="center" wrapText="1"/>
    </xf>
    <xf numFmtId="49" fontId="4" fillId="6" borderId="13" xfId="0" applyNumberFormat="1" applyFont="1" applyFill="1" applyBorder="1" applyAlignment="1">
      <alignment horizontal="center" vertical="top" wrapText="1"/>
    </xf>
    <xf numFmtId="3" fontId="4" fillId="0" borderId="13" xfId="0" applyNumberFormat="1" applyFont="1" applyBorder="1" applyAlignment="1">
      <alignment horizontal="center" vertical="top" wrapText="1"/>
    </xf>
    <xf numFmtId="0" fontId="4" fillId="3" borderId="13" xfId="0" applyFont="1" applyFill="1" applyBorder="1" applyAlignment="1">
      <alignment horizontal="left" vertical="top" wrapText="1"/>
    </xf>
    <xf numFmtId="3" fontId="14" fillId="4" borderId="13" xfId="0" applyNumberFormat="1" applyFont="1" applyFill="1" applyBorder="1" applyAlignment="1">
      <alignment horizontal="right" vertical="top" wrapText="1"/>
    </xf>
    <xf numFmtId="0" fontId="14" fillId="7" borderId="13" xfId="0" applyFont="1" applyFill="1" applyBorder="1" applyAlignment="1">
      <alignment horizontal="left" vertical="top" wrapText="1"/>
    </xf>
    <xf numFmtId="0" fontId="40" fillId="0" borderId="0" xfId="0" applyFont="1" applyFill="1" applyAlignment="1">
      <alignment horizontal="left" vertical="top"/>
    </xf>
    <xf numFmtId="3" fontId="4" fillId="0" borderId="13" xfId="0" applyNumberFormat="1" applyFont="1" applyBorder="1" applyAlignment="1">
      <alignment horizontal="center" vertical="top" wrapText="1"/>
    </xf>
    <xf numFmtId="0" fontId="4" fillId="3" borderId="13" xfId="0" applyFont="1" applyFill="1" applyBorder="1" applyAlignment="1">
      <alignment horizontal="left" vertical="top" wrapText="1"/>
    </xf>
    <xf numFmtId="49" fontId="41" fillId="4" borderId="13" xfId="0" applyNumberFormat="1" applyFont="1" applyFill="1" applyBorder="1" applyAlignment="1">
      <alignment horizontal="center" vertical="top" wrapText="1"/>
    </xf>
    <xf numFmtId="49" fontId="41" fillId="0" borderId="13" xfId="0" applyNumberFormat="1" applyFont="1" applyFill="1" applyBorder="1" applyAlignment="1">
      <alignment horizontal="center" vertical="top" wrapText="1"/>
    </xf>
    <xf numFmtId="0" fontId="41" fillId="4" borderId="13" xfId="0" applyFont="1" applyFill="1" applyBorder="1" applyAlignment="1">
      <alignment horizontal="left" vertical="top" wrapText="1"/>
    </xf>
    <xf numFmtId="0" fontId="42" fillId="0" borderId="13" xfId="0" applyFont="1" applyBorder="1" applyAlignment="1">
      <alignment horizontal="left" vertical="top" wrapText="1"/>
    </xf>
    <xf numFmtId="3" fontId="42" fillId="0" borderId="13" xfId="0" applyNumberFormat="1" applyFont="1" applyFill="1" applyBorder="1" applyAlignment="1">
      <alignment horizontal="right" vertical="top" wrapText="1"/>
    </xf>
    <xf numFmtId="0" fontId="42" fillId="4" borderId="13" xfId="0" applyFont="1" applyFill="1" applyBorder="1" applyAlignment="1">
      <alignment horizontal="left" vertical="top" wrapText="1"/>
    </xf>
    <xf numFmtId="14" fontId="41" fillId="4" borderId="13" xfId="0" applyNumberFormat="1" applyFont="1" applyFill="1" applyBorder="1" applyAlignment="1">
      <alignment horizontal="left" vertical="top" wrapText="1"/>
    </xf>
    <xf numFmtId="49" fontId="42" fillId="4" borderId="13" xfId="0" applyNumberFormat="1" applyFont="1" applyFill="1" applyBorder="1" applyAlignment="1">
      <alignment horizontal="center" vertical="top" wrapText="1"/>
    </xf>
    <xf numFmtId="0" fontId="40" fillId="0" borderId="0" xfId="0" applyFont="1" applyAlignment="1">
      <alignment horizontal="left" vertical="top"/>
    </xf>
    <xf numFmtId="0" fontId="14" fillId="32" borderId="13" xfId="0" applyFont="1" applyFill="1" applyBorder="1" applyAlignment="1">
      <alignment horizontal="left" vertical="top" wrapText="1"/>
    </xf>
    <xf numFmtId="0" fontId="4" fillId="32" borderId="13" xfId="0" applyFont="1" applyFill="1" applyBorder="1" applyAlignment="1">
      <alignment horizontal="left" vertical="top" wrapText="1"/>
    </xf>
    <xf numFmtId="0" fontId="4" fillId="5" borderId="33" xfId="0" applyFont="1" applyFill="1" applyBorder="1" applyAlignment="1">
      <alignment horizontal="left" vertical="top" wrapText="1"/>
    </xf>
    <xf numFmtId="14" fontId="3" fillId="4" borderId="13" xfId="0" applyNumberFormat="1" applyFont="1" applyFill="1" applyBorder="1" applyAlignment="1">
      <alignment horizontal="left" vertical="top" wrapText="1"/>
    </xf>
    <xf numFmtId="3" fontId="3" fillId="4" borderId="0" xfId="0" applyNumberFormat="1" applyFont="1" applyFill="1" applyBorder="1" applyAlignment="1">
      <alignment horizontal="right" vertical="top" wrapText="1"/>
    </xf>
    <xf numFmtId="0" fontId="4" fillId="3" borderId="13" xfId="0" applyFont="1" applyFill="1" applyBorder="1" applyAlignment="1">
      <alignment horizontal="left" vertical="top" wrapText="1"/>
    </xf>
    <xf numFmtId="3" fontId="4" fillId="0" borderId="13" xfId="0" applyNumberFormat="1" applyFont="1" applyBorder="1" applyAlignment="1">
      <alignment horizontal="center" vertical="top" wrapText="1"/>
    </xf>
    <xf numFmtId="3" fontId="44" fillId="0" borderId="13" xfId="0" applyNumberFormat="1" applyFont="1" applyBorder="1" applyAlignment="1">
      <alignment horizontal="right" vertical="top"/>
    </xf>
    <xf numFmtId="3" fontId="4" fillId="0" borderId="13" xfId="0" applyNumberFormat="1" applyFont="1" applyBorder="1" applyAlignment="1">
      <alignment horizontal="center" vertical="top" wrapText="1"/>
    </xf>
    <xf numFmtId="3" fontId="2" fillId="0" borderId="0" xfId="0" applyNumberFormat="1" applyFont="1" applyAlignment="1">
      <alignment horizontal="right" vertical="top"/>
    </xf>
    <xf numFmtId="3" fontId="40" fillId="0" borderId="0" xfId="0" applyNumberFormat="1" applyFont="1" applyFill="1" applyAlignment="1">
      <alignment horizontal="left" vertical="top"/>
    </xf>
    <xf numFmtId="1" fontId="13" fillId="0" borderId="33" xfId="37" applyNumberFormat="1" applyFont="1" applyFill="1" applyBorder="1" applyAlignment="1">
      <alignment horizontal="center" vertical="center" wrapText="1"/>
    </xf>
    <xf numFmtId="1" fontId="14" fillId="0" borderId="33" xfId="37" applyNumberFormat="1" applyFont="1" applyFill="1" applyBorder="1" applyAlignment="1">
      <alignment horizontal="center" vertical="center" wrapText="1"/>
    </xf>
    <xf numFmtId="0" fontId="4" fillId="3" borderId="18" xfId="0" applyFont="1" applyFill="1" applyBorder="1" applyAlignment="1">
      <alignment horizontal="left" vertical="top" wrapText="1"/>
    </xf>
    <xf numFmtId="0" fontId="4" fillId="3" borderId="19" xfId="0" applyFont="1" applyFill="1" applyBorder="1" applyAlignment="1">
      <alignment horizontal="left" vertical="top" wrapText="1"/>
    </xf>
    <xf numFmtId="0" fontId="4" fillId="3" borderId="16" xfId="0" applyFont="1" applyFill="1" applyBorder="1" applyAlignment="1">
      <alignment horizontal="left" vertical="top" wrapText="1"/>
    </xf>
    <xf numFmtId="0" fontId="4" fillId="3" borderId="17" xfId="0" applyFont="1" applyFill="1" applyBorder="1" applyAlignment="1">
      <alignment horizontal="left" vertical="top" wrapText="1"/>
    </xf>
    <xf numFmtId="0" fontId="4" fillId="6" borderId="16"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3" borderId="26"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6" borderId="26" xfId="0" applyFont="1" applyFill="1" applyBorder="1" applyAlignment="1">
      <alignment horizontal="left" vertical="top" wrapText="1"/>
    </xf>
    <xf numFmtId="0" fontId="4" fillId="6" borderId="6"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3" fontId="4" fillId="0" borderId="8" xfId="0" applyNumberFormat="1" applyFont="1" applyBorder="1" applyAlignment="1">
      <alignment horizontal="left" vertical="top" wrapText="1"/>
    </xf>
    <xf numFmtId="3" fontId="4" fillId="0" borderId="7" xfId="0" applyNumberFormat="1" applyFont="1" applyBorder="1" applyAlignment="1">
      <alignment horizontal="left" vertical="top" wrapText="1"/>
    </xf>
    <xf numFmtId="3" fontId="4" fillId="0" borderId="4" xfId="0" applyNumberFormat="1" applyFont="1" applyBorder="1" applyAlignment="1">
      <alignment horizontal="left" vertical="top" wrapText="1"/>
    </xf>
    <xf numFmtId="3" fontId="4" fillId="0" borderId="1" xfId="0" applyNumberFormat="1" applyFont="1" applyFill="1" applyBorder="1" applyAlignment="1">
      <alignment horizontal="left" vertical="top" wrapText="1"/>
    </xf>
    <xf numFmtId="3" fontId="4" fillId="0" borderId="3" xfId="0" applyNumberFormat="1" applyFont="1" applyFill="1" applyBorder="1" applyAlignment="1">
      <alignment horizontal="left" vertical="top" wrapText="1"/>
    </xf>
    <xf numFmtId="3" fontId="4" fillId="0" borderId="1" xfId="0" applyNumberFormat="1" applyFont="1" applyFill="1" applyBorder="1" applyAlignment="1">
      <alignment horizontal="left" vertical="top"/>
    </xf>
    <xf numFmtId="3" fontId="4" fillId="0" borderId="3" xfId="0" applyNumberFormat="1" applyFont="1" applyFill="1" applyBorder="1" applyAlignment="1">
      <alignment horizontal="left" vertical="top"/>
    </xf>
    <xf numFmtId="0" fontId="3" fillId="0" borderId="13" xfId="0" applyFont="1" applyBorder="1" applyAlignment="1">
      <alignment horizontal="center" vertical="top" wrapText="1"/>
    </xf>
    <xf numFmtId="3" fontId="4" fillId="0" borderId="13" xfId="0" applyNumberFormat="1" applyFont="1" applyBorder="1" applyAlignment="1">
      <alignment horizontal="center" vertical="top" wrapText="1"/>
    </xf>
    <xf numFmtId="3" fontId="4" fillId="0" borderId="13" xfId="0" applyNumberFormat="1" applyFont="1" applyFill="1" applyBorder="1" applyAlignment="1">
      <alignment horizontal="center" vertical="top" wrapText="1"/>
    </xf>
    <xf numFmtId="3" fontId="4" fillId="0" borderId="13" xfId="0" applyNumberFormat="1" applyFont="1" applyFill="1" applyBorder="1" applyAlignment="1">
      <alignment horizontal="center" vertical="top"/>
    </xf>
    <xf numFmtId="2" fontId="12" fillId="0" borderId="39" xfId="0" applyNumberFormat="1" applyFont="1" applyBorder="1" applyAlignment="1">
      <alignment horizontal="center" vertical="center"/>
    </xf>
    <xf numFmtId="2" fontId="12" fillId="0" borderId="0" xfId="0" applyNumberFormat="1" applyFont="1" applyBorder="1" applyAlignment="1">
      <alignment horizontal="center" vertical="center"/>
    </xf>
    <xf numFmtId="0" fontId="4" fillId="3" borderId="13" xfId="0" applyFont="1" applyFill="1" applyBorder="1" applyAlignment="1">
      <alignment horizontal="left" vertical="top" wrapText="1"/>
    </xf>
    <xf numFmtId="0" fontId="4" fillId="6" borderId="13" xfId="0" applyFont="1" applyFill="1" applyBorder="1" applyAlignment="1">
      <alignment horizontal="left" vertical="top" wrapText="1"/>
    </xf>
    <xf numFmtId="0" fontId="4" fillId="6" borderId="33" xfId="0" applyFont="1" applyFill="1" applyBorder="1" applyAlignment="1">
      <alignment horizontal="left" vertical="top" wrapText="1"/>
    </xf>
    <xf numFmtId="3" fontId="43" fillId="0" borderId="0" xfId="0" applyNumberFormat="1" applyFont="1" applyAlignment="1">
      <alignment horizontal="right" vertical="top" wrapText="1"/>
    </xf>
  </cellXfs>
  <cellStyles count="47">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2 2" xfId="44"/>
    <cellStyle name="Normal 2 2 2" xfId="46"/>
    <cellStyle name="Normal 3" xfId="45"/>
    <cellStyle name="Normal 4" xfId="43"/>
    <cellStyle name="Note 2" xfId="38"/>
    <cellStyle name="Output 2" xfId="39"/>
    <cellStyle name="Title 2" xfId="40"/>
    <cellStyle name="Total 2" xfId="41"/>
    <cellStyle name="Warning Text 2" xfId="4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166"/>
  <sheetViews>
    <sheetView showZeros="0" zoomScale="85" zoomScaleNormal="85" workbookViewId="0">
      <pane ySplit="3" topLeftCell="A4" activePane="bottomLeft" state="frozen"/>
      <selection pane="bottomLeft" activeCell="S136" sqref="S136"/>
    </sheetView>
  </sheetViews>
  <sheetFormatPr defaultRowHeight="15" outlineLevelRow="1" x14ac:dyDescent="0.25"/>
  <cols>
    <col min="1" max="1" width="17.5703125" style="2" customWidth="1"/>
    <col min="2" max="2" width="25.28515625" style="2" customWidth="1"/>
    <col min="3" max="3" width="17.28515625" style="2" customWidth="1"/>
    <col min="4" max="4" width="9.7109375" style="17" customWidth="1"/>
    <col min="5" max="6" width="10.42578125" style="17" bestFit="1" customWidth="1"/>
    <col min="7" max="7" width="10.28515625" style="17" bestFit="1" customWidth="1"/>
    <col min="8" max="8" width="11" style="17" bestFit="1" customWidth="1"/>
    <col min="9" max="9" width="10.42578125" style="17" bestFit="1" customWidth="1"/>
    <col min="10" max="10" width="10.85546875" style="17" customWidth="1"/>
    <col min="11" max="11" width="11.28515625" style="17" customWidth="1"/>
    <col min="12" max="12" width="11.42578125" style="46" customWidth="1"/>
    <col min="13" max="13" width="3" style="2" customWidth="1"/>
    <col min="14" max="14" width="10.28515625" style="2" bestFit="1" customWidth="1"/>
    <col min="15" max="15" width="15" style="2" customWidth="1"/>
    <col min="16" max="16" width="9.140625" style="2"/>
    <col min="17" max="17" width="12.5703125" style="2" customWidth="1"/>
    <col min="18" max="16384" width="9.140625" style="2"/>
  </cols>
  <sheetData>
    <row r="1" spans="1:17" ht="26.25" thickBot="1" x14ac:dyDescent="0.3">
      <c r="A1" s="262" t="s">
        <v>0</v>
      </c>
      <c r="B1" s="262" t="s">
        <v>1</v>
      </c>
      <c r="C1" s="3" t="s">
        <v>25</v>
      </c>
      <c r="D1" s="265" t="s">
        <v>3</v>
      </c>
      <c r="E1" s="266"/>
      <c r="F1" s="267"/>
      <c r="G1" s="265" t="s">
        <v>4</v>
      </c>
      <c r="H1" s="266"/>
      <c r="I1" s="266"/>
      <c r="J1" s="266"/>
      <c r="K1" s="267"/>
      <c r="L1" s="4" t="s">
        <v>23</v>
      </c>
    </row>
    <row r="2" spans="1:17" ht="63.75" x14ac:dyDescent="0.25">
      <c r="A2" s="263"/>
      <c r="B2" s="263"/>
      <c r="C2" s="5" t="s">
        <v>2</v>
      </c>
      <c r="D2" s="268">
        <v>2018</v>
      </c>
      <c r="E2" s="270">
        <v>2019</v>
      </c>
      <c r="F2" s="270">
        <v>2020</v>
      </c>
      <c r="G2" s="270">
        <v>2018</v>
      </c>
      <c r="H2" s="270">
        <v>2019</v>
      </c>
      <c r="I2" s="270">
        <v>2020</v>
      </c>
      <c r="J2" s="48" t="s">
        <v>6</v>
      </c>
      <c r="K2" s="48" t="s">
        <v>7</v>
      </c>
      <c r="L2" s="6" t="s">
        <v>24</v>
      </c>
    </row>
    <row r="3" spans="1:17" ht="50.25" customHeight="1" thickBot="1" x14ac:dyDescent="0.3">
      <c r="A3" s="264"/>
      <c r="B3" s="264"/>
      <c r="C3" s="7"/>
      <c r="D3" s="269"/>
      <c r="E3" s="271"/>
      <c r="F3" s="271"/>
      <c r="G3" s="271"/>
      <c r="H3" s="271"/>
      <c r="I3" s="271"/>
      <c r="J3" s="49" t="s">
        <v>5</v>
      </c>
      <c r="K3" s="49" t="s">
        <v>8</v>
      </c>
      <c r="L3" s="8"/>
      <c r="Q3" s="55"/>
    </row>
    <row r="4" spans="1:17" ht="15.75" thickBot="1" x14ac:dyDescent="0.3">
      <c r="A4" s="60" t="s">
        <v>9</v>
      </c>
      <c r="B4" s="9"/>
      <c r="C4" s="9"/>
      <c r="D4" s="10">
        <f t="shared" ref="D4:K4" si="0">SUM(D18+D29+D55+D96+D138+D153)</f>
        <v>4027610</v>
      </c>
      <c r="E4" s="10">
        <f t="shared" si="0"/>
        <v>3767370</v>
      </c>
      <c r="F4" s="10">
        <f t="shared" si="0"/>
        <v>3756430</v>
      </c>
      <c r="G4" s="10">
        <f t="shared" si="0"/>
        <v>16531122</v>
      </c>
      <c r="H4" s="10">
        <f t="shared" si="0"/>
        <v>27909752</v>
      </c>
      <c r="I4" s="10">
        <f t="shared" si="0"/>
        <v>30649242</v>
      </c>
      <c r="J4" s="10">
        <f t="shared" si="0"/>
        <v>0</v>
      </c>
      <c r="K4" s="10">
        <f t="shared" si="0"/>
        <v>29850542</v>
      </c>
      <c r="L4" s="56"/>
      <c r="N4" s="17">
        <f>SUM(G4:I4)</f>
        <v>75090116</v>
      </c>
    </row>
    <row r="5" spans="1:17" ht="15.75" thickBot="1" x14ac:dyDescent="0.3">
      <c r="A5" s="11" t="s">
        <v>10</v>
      </c>
      <c r="B5" s="12"/>
      <c r="C5" s="12"/>
      <c r="D5" s="1">
        <f t="shared" ref="D5:K5" si="1">D4-SUM(D6:D17)</f>
        <v>0</v>
      </c>
      <c r="E5" s="1">
        <f t="shared" si="1"/>
        <v>0</v>
      </c>
      <c r="F5" s="1">
        <f t="shared" si="1"/>
        <v>0</v>
      </c>
      <c r="G5" s="1">
        <f t="shared" si="1"/>
        <v>613880</v>
      </c>
      <c r="H5" s="1">
        <f t="shared" si="1"/>
        <v>782880</v>
      </c>
      <c r="I5" s="1">
        <f t="shared" si="1"/>
        <v>865380</v>
      </c>
      <c r="J5" s="1">
        <f t="shared" si="1"/>
        <v>0</v>
      </c>
      <c r="K5" s="1">
        <f t="shared" si="1"/>
        <v>864380</v>
      </c>
      <c r="L5" s="13"/>
      <c r="N5" s="17">
        <v>2262140</v>
      </c>
    </row>
    <row r="6" spans="1:17" ht="15.75" thickBot="1" x14ac:dyDescent="0.3">
      <c r="A6" s="11" t="s">
        <v>11</v>
      </c>
      <c r="B6" s="12"/>
      <c r="C6" s="12"/>
      <c r="D6" s="14">
        <v>0</v>
      </c>
      <c r="E6" s="14">
        <v>0</v>
      </c>
      <c r="F6" s="14">
        <v>0</v>
      </c>
      <c r="G6" s="14">
        <v>0</v>
      </c>
      <c r="H6" s="14">
        <v>0</v>
      </c>
      <c r="I6" s="14">
        <v>0</v>
      </c>
      <c r="J6" s="14">
        <v>0</v>
      </c>
      <c r="K6" s="14">
        <v>0</v>
      </c>
      <c r="L6" s="13">
        <v>0</v>
      </c>
      <c r="N6" s="122"/>
    </row>
    <row r="7" spans="1:17" ht="15.75" thickBot="1" x14ac:dyDescent="0.3">
      <c r="A7" s="15" t="s">
        <v>15</v>
      </c>
      <c r="B7" s="16"/>
      <c r="C7" s="12"/>
      <c r="D7" s="14">
        <f t="shared" ref="D7:K7" si="2">SUMIF($C$1:$C$167,"46.03.00*",D$1:D$167)</f>
        <v>0</v>
      </c>
      <c r="E7" s="14">
        <f t="shared" si="2"/>
        <v>0</v>
      </c>
      <c r="F7" s="14">
        <f t="shared" si="2"/>
        <v>0</v>
      </c>
      <c r="G7" s="14">
        <f t="shared" si="2"/>
        <v>60000</v>
      </c>
      <c r="H7" s="14">
        <f t="shared" si="2"/>
        <v>65220</v>
      </c>
      <c r="I7" s="14">
        <f t="shared" si="2"/>
        <v>60820</v>
      </c>
      <c r="J7" s="14">
        <f t="shared" si="2"/>
        <v>0</v>
      </c>
      <c r="K7" s="14">
        <f t="shared" si="2"/>
        <v>54520</v>
      </c>
      <c r="L7" s="13"/>
      <c r="N7" s="17">
        <v>186040</v>
      </c>
    </row>
    <row r="8" spans="1:17" ht="15.75" thickBot="1" x14ac:dyDescent="0.3">
      <c r="A8" s="15" t="s">
        <v>14</v>
      </c>
      <c r="B8" s="16"/>
      <c r="C8" s="12"/>
      <c r="D8" s="14">
        <f t="shared" ref="D8:K8" si="3">SUMIF($C$1:$C$167,"46.01.00*",D$1:D$167)</f>
        <v>0</v>
      </c>
      <c r="E8" s="14">
        <f t="shared" si="3"/>
        <v>0</v>
      </c>
      <c r="F8" s="14">
        <f t="shared" si="3"/>
        <v>0</v>
      </c>
      <c r="G8" s="14">
        <f t="shared" si="3"/>
        <v>0</v>
      </c>
      <c r="H8" s="14">
        <f t="shared" si="3"/>
        <v>35000</v>
      </c>
      <c r="I8" s="14">
        <f t="shared" si="3"/>
        <v>0</v>
      </c>
      <c r="J8" s="14">
        <f t="shared" si="3"/>
        <v>0</v>
      </c>
      <c r="K8" s="14">
        <f t="shared" si="3"/>
        <v>0</v>
      </c>
      <c r="L8" s="13"/>
      <c r="N8" s="17">
        <v>35000</v>
      </c>
      <c r="O8" s="17"/>
      <c r="P8" s="17"/>
      <c r="Q8" s="17"/>
    </row>
    <row r="9" spans="1:17" ht="15.75" thickBot="1" x14ac:dyDescent="0.3">
      <c r="A9" s="15" t="s">
        <v>16</v>
      </c>
      <c r="B9" s="16"/>
      <c r="C9" s="12"/>
      <c r="D9" s="14">
        <f t="shared" ref="D9:K9" si="4">SUMIF($C$1:$C$167,"04.01.00*",D$1:D$167)</f>
        <v>0</v>
      </c>
      <c r="E9" s="14">
        <f t="shared" si="4"/>
        <v>0</v>
      </c>
      <c r="F9" s="14">
        <f t="shared" si="4"/>
        <v>0</v>
      </c>
      <c r="G9" s="14">
        <f t="shared" si="4"/>
        <v>13180</v>
      </c>
      <c r="H9" s="14">
        <f t="shared" si="4"/>
        <v>229220</v>
      </c>
      <c r="I9" s="14">
        <f t="shared" si="4"/>
        <v>809740</v>
      </c>
      <c r="J9" s="14">
        <f t="shared" si="4"/>
        <v>0</v>
      </c>
      <c r="K9" s="14">
        <f t="shared" si="4"/>
        <v>43340</v>
      </c>
      <c r="L9" s="13"/>
      <c r="N9" s="17">
        <f>SUM(G9:I9)</f>
        <v>1052140</v>
      </c>
      <c r="O9" s="17"/>
      <c r="P9" s="17"/>
      <c r="Q9" s="17"/>
    </row>
    <row r="10" spans="1:17" ht="15.75" thickBot="1" x14ac:dyDescent="0.3">
      <c r="A10" s="15" t="s">
        <v>17</v>
      </c>
      <c r="B10" s="16"/>
      <c r="C10" s="12"/>
      <c r="D10" s="14">
        <f t="shared" ref="D10:K10" si="5">SUMIF($C$1:$C$167,"04.03.00*",D$1:D$167)</f>
        <v>0</v>
      </c>
      <c r="E10" s="14">
        <f t="shared" si="5"/>
        <v>0</v>
      </c>
      <c r="F10" s="14">
        <f t="shared" si="5"/>
        <v>0</v>
      </c>
      <c r="G10" s="14">
        <f t="shared" si="5"/>
        <v>3710</v>
      </c>
      <c r="H10" s="14">
        <f t="shared" si="5"/>
        <v>3710</v>
      </c>
      <c r="I10" s="14">
        <f t="shared" si="5"/>
        <v>3710</v>
      </c>
      <c r="J10" s="14">
        <f t="shared" si="5"/>
        <v>0</v>
      </c>
      <c r="K10" s="14">
        <f t="shared" si="5"/>
        <v>3710</v>
      </c>
      <c r="L10" s="13">
        <v>0</v>
      </c>
      <c r="N10" s="17">
        <f>SUM(G10:I10)</f>
        <v>11130</v>
      </c>
    </row>
    <row r="11" spans="1:17" ht="15.75" thickBot="1" x14ac:dyDescent="0.3">
      <c r="A11" s="15" t="s">
        <v>19</v>
      </c>
      <c r="B11" s="16"/>
      <c r="C11" s="12"/>
      <c r="D11" s="14">
        <f t="shared" ref="D11:K11" si="6">SUMIF($C$1:$C$167,"33.03.00*",D$1:D$167)</f>
        <v>3994290</v>
      </c>
      <c r="E11" s="14">
        <f t="shared" si="6"/>
        <v>3756430</v>
      </c>
      <c r="F11" s="14">
        <f t="shared" si="6"/>
        <v>3756430</v>
      </c>
      <c r="G11" s="14">
        <f t="shared" si="6"/>
        <v>15433000</v>
      </c>
      <c r="H11" s="14">
        <f t="shared" si="6"/>
        <v>25882440</v>
      </c>
      <c r="I11" s="14">
        <f t="shared" si="6"/>
        <v>28035040</v>
      </c>
      <c r="J11" s="14">
        <f t="shared" si="6"/>
        <v>0</v>
      </c>
      <c r="K11" s="14">
        <f t="shared" si="6"/>
        <v>28035040</v>
      </c>
      <c r="L11" s="13"/>
      <c r="N11" s="17">
        <v>69350480</v>
      </c>
    </row>
    <row r="12" spans="1:17" ht="15.75" thickBot="1" x14ac:dyDescent="0.3">
      <c r="A12" s="59" t="s">
        <v>22</v>
      </c>
      <c r="B12" s="16"/>
      <c r="C12" s="12"/>
      <c r="D12" s="14">
        <f t="shared" ref="D12:K12" si="7">SUMIF($C$1:$C$167,"45.01.00*",D$1:D$167)</f>
        <v>0</v>
      </c>
      <c r="E12" s="14">
        <f t="shared" si="7"/>
        <v>0</v>
      </c>
      <c r="F12" s="14">
        <f t="shared" si="7"/>
        <v>0</v>
      </c>
      <c r="G12" s="14">
        <f t="shared" si="7"/>
        <v>0</v>
      </c>
      <c r="H12" s="14">
        <f t="shared" si="7"/>
        <v>6500</v>
      </c>
      <c r="I12" s="14">
        <f t="shared" si="7"/>
        <v>0</v>
      </c>
      <c r="J12" s="14">
        <f t="shared" si="7"/>
        <v>0</v>
      </c>
      <c r="K12" s="14">
        <f t="shared" si="7"/>
        <v>0</v>
      </c>
      <c r="L12" s="13"/>
      <c r="N12" s="17">
        <v>6500</v>
      </c>
    </row>
    <row r="13" spans="1:17" ht="15.75" thickBot="1" x14ac:dyDescent="0.3">
      <c r="A13" s="59" t="s">
        <v>20</v>
      </c>
      <c r="B13" s="16"/>
      <c r="C13" s="12"/>
      <c r="D13" s="14">
        <f t="shared" ref="D13:K13" si="8">SUMIF($C$1:$C$167,"33.01.00*",D$1:D$167)</f>
        <v>0</v>
      </c>
      <c r="E13" s="14">
        <f t="shared" si="8"/>
        <v>0</v>
      </c>
      <c r="F13" s="14">
        <f t="shared" si="8"/>
        <v>0</v>
      </c>
      <c r="G13" s="14">
        <f t="shared" si="8"/>
        <v>382352</v>
      </c>
      <c r="H13" s="14">
        <f t="shared" si="8"/>
        <v>849552</v>
      </c>
      <c r="I13" s="14">
        <f t="shared" si="8"/>
        <v>849552</v>
      </c>
      <c r="J13" s="14">
        <f t="shared" si="8"/>
        <v>0</v>
      </c>
      <c r="K13" s="14">
        <f t="shared" si="8"/>
        <v>849552</v>
      </c>
      <c r="L13" s="13"/>
      <c r="N13" s="17">
        <v>2081456</v>
      </c>
    </row>
    <row r="14" spans="1:17" ht="15.75" thickBot="1" x14ac:dyDescent="0.3">
      <c r="A14" s="59" t="s">
        <v>33</v>
      </c>
      <c r="B14" s="16"/>
      <c r="C14" s="12"/>
      <c r="D14" s="14">
        <f t="shared" ref="D14:K14" si="9">SUMIF($C$1:$C$167,"70.07.00*",D$1:D$167)</f>
        <v>33320</v>
      </c>
      <c r="E14" s="14">
        <f t="shared" si="9"/>
        <v>10940</v>
      </c>
      <c r="F14" s="14">
        <f t="shared" si="9"/>
        <v>0</v>
      </c>
      <c r="G14" s="14">
        <f t="shared" si="9"/>
        <v>0</v>
      </c>
      <c r="H14" s="14">
        <f t="shared" si="9"/>
        <v>0</v>
      </c>
      <c r="I14" s="14">
        <f t="shared" si="9"/>
        <v>0</v>
      </c>
      <c r="J14" s="14">
        <f t="shared" si="9"/>
        <v>0</v>
      </c>
      <c r="K14" s="14">
        <f t="shared" si="9"/>
        <v>0</v>
      </c>
      <c r="L14" s="13"/>
      <c r="N14" s="17"/>
    </row>
    <row r="15" spans="1:17" ht="15.75" thickBot="1" x14ac:dyDescent="0.3">
      <c r="A15" s="59" t="s">
        <v>13</v>
      </c>
      <c r="B15" s="12"/>
      <c r="C15" s="12"/>
      <c r="D15" s="14">
        <f t="shared" ref="D15:K15" si="10">SUMIF($C$1:$C$167,"Eiropas*",D$1:D$167)</f>
        <v>0</v>
      </c>
      <c r="E15" s="14">
        <f t="shared" si="10"/>
        <v>0</v>
      </c>
      <c r="F15" s="14">
        <f t="shared" si="10"/>
        <v>0</v>
      </c>
      <c r="G15" s="14">
        <f t="shared" si="10"/>
        <v>25000</v>
      </c>
      <c r="H15" s="14">
        <f t="shared" si="10"/>
        <v>55230</v>
      </c>
      <c r="I15" s="14">
        <f t="shared" si="10"/>
        <v>25000</v>
      </c>
      <c r="J15" s="14">
        <f t="shared" si="10"/>
        <v>0</v>
      </c>
      <c r="K15" s="14">
        <f t="shared" si="10"/>
        <v>0</v>
      </c>
      <c r="L15" s="13"/>
      <c r="N15" s="17">
        <v>105230</v>
      </c>
    </row>
    <row r="16" spans="1:17" ht="15.75" thickBot="1" x14ac:dyDescent="0.3">
      <c r="A16" s="11" t="s">
        <v>26</v>
      </c>
      <c r="B16" s="12"/>
      <c r="C16" s="12"/>
      <c r="D16" s="14">
        <f t="shared" ref="D16:K16" si="11">SUMIF($C$1:$C$167,"NVO*",D$1:D$167)</f>
        <v>0</v>
      </c>
      <c r="E16" s="14">
        <f t="shared" si="11"/>
        <v>0</v>
      </c>
      <c r="F16" s="14">
        <f t="shared" si="11"/>
        <v>0</v>
      </c>
      <c r="G16" s="14">
        <f t="shared" si="11"/>
        <v>0</v>
      </c>
      <c r="H16" s="14">
        <f t="shared" si="11"/>
        <v>0</v>
      </c>
      <c r="I16" s="14">
        <f t="shared" si="11"/>
        <v>0</v>
      </c>
      <c r="J16" s="14">
        <f t="shared" si="11"/>
        <v>0</v>
      </c>
      <c r="K16" s="14">
        <f t="shared" si="11"/>
        <v>0</v>
      </c>
      <c r="L16" s="13">
        <v>0</v>
      </c>
      <c r="N16" s="17"/>
    </row>
    <row r="17" spans="1:14" ht="15.75" thickBot="1" x14ac:dyDescent="0.3">
      <c r="A17" s="11" t="s">
        <v>12</v>
      </c>
      <c r="B17" s="12"/>
      <c r="C17" s="12"/>
      <c r="D17" s="14">
        <f t="shared" ref="D17:K17" si="12">SUMIF($C$1:$C$167,"Pašvaldību*",D$1:D$167)</f>
        <v>0</v>
      </c>
      <c r="E17" s="14">
        <f t="shared" si="12"/>
        <v>0</v>
      </c>
      <c r="F17" s="14">
        <f t="shared" si="12"/>
        <v>0</v>
      </c>
      <c r="G17" s="14">
        <f t="shared" si="12"/>
        <v>0</v>
      </c>
      <c r="H17" s="14">
        <f t="shared" si="12"/>
        <v>0</v>
      </c>
      <c r="I17" s="14">
        <f t="shared" si="12"/>
        <v>0</v>
      </c>
      <c r="J17" s="14">
        <f t="shared" si="12"/>
        <v>0</v>
      </c>
      <c r="K17" s="14">
        <f t="shared" si="12"/>
        <v>0</v>
      </c>
      <c r="L17" s="13"/>
      <c r="N17" s="17"/>
    </row>
    <row r="18" spans="1:14" ht="36" customHeight="1" thickBot="1" x14ac:dyDescent="0.3">
      <c r="A18" s="20" t="s">
        <v>46</v>
      </c>
      <c r="B18" s="252" t="s">
        <v>82</v>
      </c>
      <c r="C18" s="253"/>
      <c r="D18" s="21">
        <f>SUM(D19:D28)/2</f>
        <v>0</v>
      </c>
      <c r="E18" s="21">
        <f t="shared" ref="E18:K18" si="13">SUM(E19:E28)/2</f>
        <v>0</v>
      </c>
      <c r="F18" s="21">
        <f t="shared" si="13"/>
        <v>0</v>
      </c>
      <c r="G18" s="21">
        <f t="shared" si="13"/>
        <v>25000</v>
      </c>
      <c r="H18" s="21">
        <f t="shared" si="13"/>
        <v>63700</v>
      </c>
      <c r="I18" s="21">
        <f t="shared" si="13"/>
        <v>28800</v>
      </c>
      <c r="J18" s="21">
        <f t="shared" si="13"/>
        <v>0</v>
      </c>
      <c r="K18" s="21">
        <f t="shared" si="13"/>
        <v>0</v>
      </c>
      <c r="L18" s="50"/>
      <c r="N18" s="17">
        <f t="shared" ref="N18:N19" si="14">SUM(G18:I18)</f>
        <v>117500</v>
      </c>
    </row>
    <row r="19" spans="1:14" s="27" customFormat="1" ht="61.5" customHeight="1" outlineLevel="1" x14ac:dyDescent="0.25">
      <c r="A19" s="23"/>
      <c r="B19" s="61" t="s">
        <v>77</v>
      </c>
      <c r="C19" s="24"/>
      <c r="D19" s="25">
        <f>SUM(D20)</f>
        <v>0</v>
      </c>
      <c r="E19" s="25">
        <f t="shared" ref="E19:K19" si="15">SUM(E20)</f>
        <v>0</v>
      </c>
      <c r="F19" s="25">
        <f t="shared" si="15"/>
        <v>0</v>
      </c>
      <c r="G19" s="25">
        <f t="shared" si="15"/>
        <v>25000</v>
      </c>
      <c r="H19" s="58">
        <f t="shared" si="15"/>
        <v>25000</v>
      </c>
      <c r="I19" s="58">
        <f t="shared" si="15"/>
        <v>25000</v>
      </c>
      <c r="J19" s="25">
        <f t="shared" si="15"/>
        <v>0</v>
      </c>
      <c r="K19" s="25">
        <f t="shared" si="15"/>
        <v>0</v>
      </c>
      <c r="L19" s="62" t="s">
        <v>43</v>
      </c>
      <c r="N19" s="17">
        <f t="shared" si="14"/>
        <v>75000</v>
      </c>
    </row>
    <row r="20" spans="1:14" ht="15.75" customHeight="1" outlineLevel="1" thickBot="1" x14ac:dyDescent="0.3">
      <c r="A20" s="28"/>
      <c r="B20" s="29" t="s">
        <v>11</v>
      </c>
      <c r="C20" s="18" t="s">
        <v>13</v>
      </c>
      <c r="D20" s="30">
        <v>0</v>
      </c>
      <c r="E20" s="30">
        <v>0</v>
      </c>
      <c r="F20" s="30">
        <v>0</v>
      </c>
      <c r="G20" s="30">
        <v>25000</v>
      </c>
      <c r="H20" s="53">
        <v>25000</v>
      </c>
      <c r="I20" s="53">
        <v>25000</v>
      </c>
      <c r="J20" s="30">
        <v>0</v>
      </c>
      <c r="K20" s="30">
        <v>0</v>
      </c>
      <c r="L20" s="31"/>
      <c r="N20" s="17">
        <v>75000</v>
      </c>
    </row>
    <row r="21" spans="1:14" s="27" customFormat="1" ht="67.5" customHeight="1" outlineLevel="1" x14ac:dyDescent="0.25">
      <c r="A21" s="32"/>
      <c r="B21" s="33" t="s">
        <v>78</v>
      </c>
      <c r="C21" s="33"/>
      <c r="D21" s="25">
        <f>SUM(D22)</f>
        <v>0</v>
      </c>
      <c r="E21" s="25">
        <f t="shared" ref="E21" si="16">SUM(E22)</f>
        <v>0</v>
      </c>
      <c r="F21" s="25">
        <f t="shared" ref="F21" si="17">SUM(F22)</f>
        <v>0</v>
      </c>
      <c r="G21" s="25">
        <f t="shared" ref="G21" si="18">SUM(G22)</f>
        <v>0</v>
      </c>
      <c r="H21" s="25">
        <f t="shared" ref="H21" si="19">SUM(H22)</f>
        <v>0</v>
      </c>
      <c r="I21" s="25">
        <f t="shared" ref="I21" si="20">SUM(I22)</f>
        <v>0</v>
      </c>
      <c r="J21" s="25">
        <f t="shared" ref="J21" si="21">SUM(J22)</f>
        <v>0</v>
      </c>
      <c r="K21" s="25">
        <f t="shared" ref="K21" si="22">SUM(K22)</f>
        <v>0</v>
      </c>
      <c r="L21" s="26" t="s">
        <v>43</v>
      </c>
      <c r="N21" s="17"/>
    </row>
    <row r="22" spans="1:14" ht="64.5" customHeight="1" outlineLevel="1" thickBot="1" x14ac:dyDescent="0.3">
      <c r="A22" s="34"/>
      <c r="B22" s="29" t="s">
        <v>11</v>
      </c>
      <c r="C22" s="19" t="s">
        <v>15</v>
      </c>
      <c r="D22" s="30">
        <v>0</v>
      </c>
      <c r="E22" s="30">
        <v>0</v>
      </c>
      <c r="F22" s="30">
        <v>0</v>
      </c>
      <c r="G22" s="30">
        <v>0</v>
      </c>
      <c r="H22" s="30">
        <v>0</v>
      </c>
      <c r="I22" s="30">
        <v>0</v>
      </c>
      <c r="J22" s="30">
        <v>0</v>
      </c>
      <c r="K22" s="30">
        <v>0</v>
      </c>
      <c r="L22" s="31"/>
      <c r="N22" s="17"/>
    </row>
    <row r="23" spans="1:14" s="27" customFormat="1" ht="90.75" customHeight="1" outlineLevel="1" x14ac:dyDescent="0.25">
      <c r="A23" s="23"/>
      <c r="B23" s="35" t="s">
        <v>79</v>
      </c>
      <c r="C23" s="24"/>
      <c r="D23" s="25">
        <f>SUM(D24)</f>
        <v>0</v>
      </c>
      <c r="E23" s="25">
        <f t="shared" ref="E23:K23" si="23">SUM(E24)</f>
        <v>0</v>
      </c>
      <c r="F23" s="25">
        <f t="shared" si="23"/>
        <v>0</v>
      </c>
      <c r="G23" s="25">
        <f t="shared" si="23"/>
        <v>0</v>
      </c>
      <c r="H23" s="25">
        <f>SUM(H24)</f>
        <v>3700</v>
      </c>
      <c r="I23" s="25">
        <f t="shared" si="23"/>
        <v>3800</v>
      </c>
      <c r="J23" s="25">
        <f t="shared" si="23"/>
        <v>0</v>
      </c>
      <c r="K23" s="25">
        <f t="shared" si="23"/>
        <v>0</v>
      </c>
      <c r="L23" s="26" t="s">
        <v>61</v>
      </c>
      <c r="N23" s="17">
        <v>7500</v>
      </c>
    </row>
    <row r="24" spans="1:14" ht="64.5" customHeight="1" outlineLevel="1" thickBot="1" x14ac:dyDescent="0.3">
      <c r="A24" s="28"/>
      <c r="B24" s="29" t="s">
        <v>11</v>
      </c>
      <c r="C24" s="19" t="s">
        <v>15</v>
      </c>
      <c r="D24" s="30">
        <v>0</v>
      </c>
      <c r="E24" s="30">
        <v>0</v>
      </c>
      <c r="F24" s="30">
        <v>0</v>
      </c>
      <c r="G24" s="30">
        <v>0</v>
      </c>
      <c r="H24" s="30">
        <v>3700</v>
      </c>
      <c r="I24" s="30">
        <v>3800</v>
      </c>
      <c r="J24" s="30">
        <v>0</v>
      </c>
      <c r="K24" s="30">
        <v>0</v>
      </c>
      <c r="L24" s="31"/>
      <c r="N24" s="17">
        <v>7500</v>
      </c>
    </row>
    <row r="25" spans="1:14" s="27" customFormat="1" ht="140.25" customHeight="1" outlineLevel="1" x14ac:dyDescent="0.25">
      <c r="A25" s="23"/>
      <c r="B25" s="61" t="s">
        <v>80</v>
      </c>
      <c r="C25" s="24"/>
      <c r="D25" s="25">
        <f>SUM(D26)</f>
        <v>0</v>
      </c>
      <c r="E25" s="25">
        <f t="shared" ref="E25:K25" si="24">SUM(E26)</f>
        <v>0</v>
      </c>
      <c r="F25" s="25">
        <f t="shared" si="24"/>
        <v>0</v>
      </c>
      <c r="G25" s="25">
        <f t="shared" si="24"/>
        <v>0</v>
      </c>
      <c r="H25" s="58">
        <f t="shared" si="24"/>
        <v>0</v>
      </c>
      <c r="I25" s="25">
        <f t="shared" si="24"/>
        <v>0</v>
      </c>
      <c r="J25" s="25">
        <f t="shared" si="24"/>
        <v>0</v>
      </c>
      <c r="K25" s="25">
        <f t="shared" si="24"/>
        <v>0</v>
      </c>
      <c r="L25" s="62" t="s">
        <v>37</v>
      </c>
      <c r="N25" s="63"/>
    </row>
    <row r="26" spans="1:14" ht="25.5" customHeight="1" outlineLevel="1" thickBot="1" x14ac:dyDescent="0.3">
      <c r="A26" s="28"/>
      <c r="B26" s="29" t="s">
        <v>11</v>
      </c>
      <c r="C26" s="45"/>
      <c r="D26" s="30">
        <v>0</v>
      </c>
      <c r="E26" s="30">
        <v>0</v>
      </c>
      <c r="F26" s="30">
        <v>0</v>
      </c>
      <c r="G26" s="30">
        <v>0</v>
      </c>
      <c r="H26" s="53"/>
      <c r="I26" s="30">
        <v>0</v>
      </c>
      <c r="J26" s="30">
        <v>0</v>
      </c>
      <c r="K26" s="30">
        <v>0</v>
      </c>
      <c r="L26" s="31"/>
      <c r="N26" s="17"/>
    </row>
    <row r="27" spans="1:14" s="27" customFormat="1" ht="117" customHeight="1" outlineLevel="1" x14ac:dyDescent="0.25">
      <c r="A27" s="23"/>
      <c r="B27" s="24" t="s">
        <v>81</v>
      </c>
      <c r="C27" s="24"/>
      <c r="D27" s="25">
        <f>SUM(D28)</f>
        <v>0</v>
      </c>
      <c r="E27" s="25">
        <f t="shared" ref="E27:K27" si="25">SUM(E28)</f>
        <v>0</v>
      </c>
      <c r="F27" s="25">
        <f t="shared" si="25"/>
        <v>0</v>
      </c>
      <c r="G27" s="25">
        <f t="shared" si="25"/>
        <v>0</v>
      </c>
      <c r="H27" s="25">
        <f t="shared" si="25"/>
        <v>35000</v>
      </c>
      <c r="I27" s="25">
        <f t="shared" si="25"/>
        <v>0</v>
      </c>
      <c r="J27" s="25">
        <f t="shared" si="25"/>
        <v>0</v>
      </c>
      <c r="K27" s="25">
        <f t="shared" si="25"/>
        <v>0</v>
      </c>
      <c r="L27" s="26" t="s">
        <v>39</v>
      </c>
      <c r="N27" s="17">
        <v>35000</v>
      </c>
    </row>
    <row r="28" spans="1:14" ht="51" customHeight="1" outlineLevel="1" x14ac:dyDescent="0.25">
      <c r="A28" s="28"/>
      <c r="B28" s="29" t="s">
        <v>11</v>
      </c>
      <c r="C28" s="19" t="s">
        <v>14</v>
      </c>
      <c r="D28" s="30">
        <v>0</v>
      </c>
      <c r="E28" s="30">
        <v>0</v>
      </c>
      <c r="F28" s="30">
        <v>0</v>
      </c>
      <c r="G28" s="30">
        <v>0</v>
      </c>
      <c r="H28" s="36">
        <v>35000</v>
      </c>
      <c r="I28" s="30">
        <v>0</v>
      </c>
      <c r="J28" s="30">
        <v>0</v>
      </c>
      <c r="K28" s="30">
        <v>0</v>
      </c>
      <c r="L28" s="31"/>
      <c r="N28" s="17">
        <v>35000</v>
      </c>
    </row>
    <row r="29" spans="1:14" ht="37.5" customHeight="1" thickBot="1" x14ac:dyDescent="0.3">
      <c r="A29" s="20" t="s">
        <v>47</v>
      </c>
      <c r="B29" s="254" t="s">
        <v>83</v>
      </c>
      <c r="C29" s="255"/>
      <c r="D29" s="21">
        <f t="shared" ref="D29:K29" si="26">SUM(D30:D54)/2</f>
        <v>33320</v>
      </c>
      <c r="E29" s="21">
        <f t="shared" si="26"/>
        <v>10940</v>
      </c>
      <c r="F29" s="21">
        <f t="shared" si="26"/>
        <v>0</v>
      </c>
      <c r="G29" s="21">
        <f t="shared" si="26"/>
        <v>48432</v>
      </c>
      <c r="H29" s="21">
        <f t="shared" si="26"/>
        <v>677882</v>
      </c>
      <c r="I29" s="21">
        <f t="shared" si="26"/>
        <v>645652</v>
      </c>
      <c r="J29" s="21">
        <f t="shared" si="26"/>
        <v>0</v>
      </c>
      <c r="K29" s="21">
        <f t="shared" si="26"/>
        <v>645652</v>
      </c>
      <c r="L29" s="50"/>
      <c r="N29" s="17">
        <f t="shared" ref="N29" si="27">SUM(G29:I29)</f>
        <v>1371966</v>
      </c>
    </row>
    <row r="30" spans="1:14" s="27" customFormat="1" ht="62.25" customHeight="1" outlineLevel="1" x14ac:dyDescent="0.25">
      <c r="A30" s="23"/>
      <c r="B30" s="61" t="s">
        <v>35</v>
      </c>
      <c r="C30" s="24"/>
      <c r="D30" s="25">
        <f>SUM(D31:D31)</f>
        <v>0</v>
      </c>
      <c r="E30" s="25">
        <f>SUM(E31:E31)</f>
        <v>0</v>
      </c>
      <c r="F30" s="25">
        <f>SUM(F31:F31)</f>
        <v>0</v>
      </c>
      <c r="G30" s="25">
        <f>SUM(G31:G31)</f>
        <v>0</v>
      </c>
      <c r="H30" s="58">
        <v>68520</v>
      </c>
      <c r="I30" s="58">
        <v>68520</v>
      </c>
      <c r="J30" s="25">
        <f>SUM(J31:J31)</f>
        <v>0</v>
      </c>
      <c r="K30" s="25">
        <v>68520</v>
      </c>
      <c r="L30" s="26" t="s">
        <v>43</v>
      </c>
      <c r="N30" s="63">
        <f t="shared" ref="N30:N69" si="28">SUM(G30:I30)</f>
        <v>137040</v>
      </c>
    </row>
    <row r="31" spans="1:14" ht="63.75" customHeight="1" outlineLevel="1" x14ac:dyDescent="0.25">
      <c r="A31" s="28"/>
      <c r="B31" s="29" t="s">
        <v>11</v>
      </c>
      <c r="C31" s="19" t="s">
        <v>66</v>
      </c>
      <c r="D31" s="37"/>
      <c r="E31" s="37"/>
      <c r="F31" s="37"/>
      <c r="G31" s="36"/>
      <c r="H31" s="53">
        <v>54520</v>
      </c>
      <c r="I31" s="53">
        <v>54520</v>
      </c>
      <c r="J31" s="37"/>
      <c r="K31" s="116">
        <v>54520</v>
      </c>
      <c r="L31" s="31"/>
      <c r="N31" s="63">
        <f t="shared" si="28"/>
        <v>109040</v>
      </c>
    </row>
    <row r="32" spans="1:14" ht="63.75" customHeight="1" outlineLevel="1" thickBot="1" x14ac:dyDescent="0.3">
      <c r="A32" s="110"/>
      <c r="B32" s="29" t="s">
        <v>11</v>
      </c>
      <c r="C32" s="65" t="s">
        <v>34</v>
      </c>
      <c r="D32" s="113"/>
      <c r="E32" s="113"/>
      <c r="F32" s="113"/>
      <c r="G32" s="114"/>
      <c r="H32" s="90">
        <v>14000</v>
      </c>
      <c r="I32" s="90">
        <v>14000</v>
      </c>
      <c r="J32" s="113"/>
      <c r="K32" s="116">
        <v>14000</v>
      </c>
      <c r="L32" s="115"/>
      <c r="N32" s="63">
        <v>28000</v>
      </c>
    </row>
    <row r="33" spans="1:14" ht="63.75" customHeight="1" outlineLevel="1" x14ac:dyDescent="0.25">
      <c r="A33" s="110"/>
      <c r="B33" s="71" t="s">
        <v>63</v>
      </c>
      <c r="C33" s="112" t="s">
        <v>64</v>
      </c>
      <c r="D33" s="113"/>
      <c r="E33" s="113"/>
      <c r="F33" s="113"/>
      <c r="G33" s="114"/>
      <c r="H33" s="90">
        <v>14000</v>
      </c>
      <c r="I33" s="90">
        <v>14000</v>
      </c>
      <c r="J33" s="113"/>
      <c r="K33" s="116">
        <v>14000</v>
      </c>
      <c r="L33" s="73" t="s">
        <v>43</v>
      </c>
      <c r="N33" s="63">
        <v>28000</v>
      </c>
    </row>
    <row r="34" spans="1:14" ht="32.25" customHeight="1" outlineLevel="1" thickBot="1" x14ac:dyDescent="0.3">
      <c r="A34" s="110"/>
      <c r="B34" s="111" t="s">
        <v>11</v>
      </c>
      <c r="C34" s="112"/>
      <c r="D34" s="113"/>
      <c r="E34" s="113"/>
      <c r="F34" s="113"/>
      <c r="G34" s="114"/>
      <c r="H34" s="90">
        <v>14000</v>
      </c>
      <c r="I34" s="90">
        <v>14000</v>
      </c>
      <c r="J34" s="113"/>
      <c r="K34" s="37">
        <v>14000</v>
      </c>
      <c r="L34" s="115"/>
      <c r="N34" s="63">
        <v>28000</v>
      </c>
    </row>
    <row r="35" spans="1:14" s="27" customFormat="1" ht="57.75" customHeight="1" outlineLevel="1" x14ac:dyDescent="0.25">
      <c r="A35" s="23"/>
      <c r="B35" s="24" t="s">
        <v>84</v>
      </c>
      <c r="C35" s="24"/>
      <c r="D35" s="25">
        <f>SUM(D36)</f>
        <v>0</v>
      </c>
      <c r="E35" s="25">
        <f t="shared" ref="E35:K35" si="29">SUM(E36)</f>
        <v>0</v>
      </c>
      <c r="F35" s="25">
        <f t="shared" si="29"/>
        <v>0</v>
      </c>
      <c r="G35" s="25">
        <f t="shared" si="29"/>
        <v>0</v>
      </c>
      <c r="H35" s="25">
        <f t="shared" si="29"/>
        <v>0</v>
      </c>
      <c r="I35" s="25">
        <f t="shared" si="29"/>
        <v>0</v>
      </c>
      <c r="J35" s="25">
        <f t="shared" si="29"/>
        <v>0</v>
      </c>
      <c r="K35" s="25">
        <f t="shared" si="29"/>
        <v>0</v>
      </c>
      <c r="L35" s="26" t="s">
        <v>40</v>
      </c>
      <c r="N35" s="17">
        <f t="shared" si="28"/>
        <v>0</v>
      </c>
    </row>
    <row r="36" spans="1:14" ht="26.25" customHeight="1" outlineLevel="1" thickBot="1" x14ac:dyDescent="0.3">
      <c r="A36" s="75"/>
      <c r="B36" s="76" t="s">
        <v>11</v>
      </c>
      <c r="C36" s="76"/>
      <c r="D36" s="30">
        <v>0</v>
      </c>
      <c r="E36" s="30">
        <v>0</v>
      </c>
      <c r="F36" s="30">
        <v>0</v>
      </c>
      <c r="G36" s="30">
        <v>0</v>
      </c>
      <c r="H36" s="30">
        <v>0</v>
      </c>
      <c r="I36" s="30">
        <v>0</v>
      </c>
      <c r="J36" s="30">
        <v>0</v>
      </c>
      <c r="K36" s="30">
        <v>0</v>
      </c>
      <c r="L36" s="31"/>
      <c r="N36" s="17">
        <f t="shared" si="28"/>
        <v>0</v>
      </c>
    </row>
    <row r="37" spans="1:14" s="27" customFormat="1" ht="71.25" customHeight="1" outlineLevel="1" x14ac:dyDescent="0.25">
      <c r="A37" s="120"/>
      <c r="B37" s="120" t="s">
        <v>85</v>
      </c>
      <c r="C37" s="120"/>
      <c r="D37" s="118">
        <f>SUM(D38)</f>
        <v>33320</v>
      </c>
      <c r="E37" s="25">
        <f t="shared" ref="E37:J37" si="30">SUM(E38)</f>
        <v>10940</v>
      </c>
      <c r="F37" s="25">
        <f t="shared" si="30"/>
        <v>0</v>
      </c>
      <c r="G37" s="25">
        <f t="shared" si="30"/>
        <v>0</v>
      </c>
      <c r="H37" s="30">
        <v>47500</v>
      </c>
      <c r="I37" s="30">
        <v>47500</v>
      </c>
      <c r="J37" s="25">
        <f t="shared" si="30"/>
        <v>0</v>
      </c>
      <c r="K37" s="30">
        <v>47500</v>
      </c>
      <c r="L37" s="26" t="s">
        <v>39</v>
      </c>
      <c r="N37" s="17">
        <f t="shared" si="28"/>
        <v>95000</v>
      </c>
    </row>
    <row r="38" spans="1:14" ht="54" customHeight="1" outlineLevel="1" x14ac:dyDescent="0.25">
      <c r="A38" s="110"/>
      <c r="B38" s="111" t="s">
        <v>11</v>
      </c>
      <c r="C38" s="119" t="s">
        <v>33</v>
      </c>
      <c r="D38" s="53">
        <v>33320</v>
      </c>
      <c r="E38" s="53">
        <v>10940</v>
      </c>
      <c r="F38" s="53"/>
      <c r="G38" s="30">
        <v>0</v>
      </c>
      <c r="H38" s="30">
        <v>0</v>
      </c>
      <c r="I38" s="30">
        <v>0</v>
      </c>
      <c r="J38" s="30">
        <v>0</v>
      </c>
      <c r="K38" s="30">
        <v>0</v>
      </c>
      <c r="L38" s="31"/>
      <c r="N38" s="17">
        <f t="shared" si="28"/>
        <v>0</v>
      </c>
    </row>
    <row r="39" spans="1:14" ht="44.25" customHeight="1" outlineLevel="1" thickBot="1" x14ac:dyDescent="0.3">
      <c r="A39" s="28"/>
      <c r="B39" s="29" t="s">
        <v>11</v>
      </c>
      <c r="C39" s="29" t="s">
        <v>65</v>
      </c>
      <c r="D39" s="30">
        <v>0</v>
      </c>
      <c r="E39" s="30">
        <v>0</v>
      </c>
      <c r="F39" s="30">
        <v>0</v>
      </c>
      <c r="G39" s="30">
        <v>0</v>
      </c>
      <c r="H39" s="30">
        <v>47500</v>
      </c>
      <c r="I39" s="30">
        <v>47500</v>
      </c>
      <c r="J39" s="30">
        <v>0</v>
      </c>
      <c r="K39" s="30">
        <v>47500</v>
      </c>
      <c r="L39" s="31"/>
      <c r="N39" s="17">
        <f t="shared" si="28"/>
        <v>95000</v>
      </c>
    </row>
    <row r="40" spans="1:14" s="27" customFormat="1" ht="108" customHeight="1" outlineLevel="1" x14ac:dyDescent="0.25">
      <c r="A40" s="23"/>
      <c r="B40" s="24" t="s">
        <v>36</v>
      </c>
      <c r="C40" s="24"/>
      <c r="D40" s="25">
        <f>SUM(D41)</f>
        <v>0</v>
      </c>
      <c r="E40" s="25">
        <f t="shared" ref="E40" si="31">SUM(E41)</f>
        <v>0</v>
      </c>
      <c r="F40" s="25">
        <f t="shared" ref="F40" si="32">SUM(F41)</f>
        <v>0</v>
      </c>
      <c r="G40" s="25">
        <f t="shared" ref="G40" si="33">SUM(G41)</f>
        <v>0</v>
      </c>
      <c r="H40" s="25">
        <f t="shared" ref="H40" si="34">SUM(H41)</f>
        <v>2000</v>
      </c>
      <c r="I40" s="25">
        <f t="shared" ref="I40" si="35">SUM(I41)</f>
        <v>0</v>
      </c>
      <c r="J40" s="25">
        <f t="shared" ref="J40" si="36">SUM(J41)</f>
        <v>0</v>
      </c>
      <c r="K40" s="25">
        <f t="shared" ref="K40" si="37">SUM(K41)</f>
        <v>0</v>
      </c>
      <c r="L40" s="26" t="s">
        <v>38</v>
      </c>
      <c r="N40" s="17">
        <f t="shared" si="28"/>
        <v>2000</v>
      </c>
    </row>
    <row r="41" spans="1:14" ht="47.25" customHeight="1" outlineLevel="1" thickBot="1" x14ac:dyDescent="0.3">
      <c r="A41" s="28"/>
      <c r="B41" s="29" t="s">
        <v>11</v>
      </c>
      <c r="C41" s="29" t="s">
        <v>65</v>
      </c>
      <c r="D41" s="30">
        <v>0</v>
      </c>
      <c r="E41" s="30">
        <v>0</v>
      </c>
      <c r="F41" s="30">
        <v>0</v>
      </c>
      <c r="G41" s="30">
        <v>0</v>
      </c>
      <c r="H41" s="30">
        <v>2000</v>
      </c>
      <c r="I41" s="30">
        <v>0</v>
      </c>
      <c r="J41" s="30">
        <v>0</v>
      </c>
      <c r="K41" s="30">
        <v>0</v>
      </c>
      <c r="L41" s="31"/>
      <c r="N41" s="17">
        <f t="shared" si="28"/>
        <v>2000</v>
      </c>
    </row>
    <row r="42" spans="1:14" s="27" customFormat="1" ht="76.5" customHeight="1" outlineLevel="1" x14ac:dyDescent="0.25">
      <c r="A42" s="23"/>
      <c r="B42" s="24" t="s">
        <v>29</v>
      </c>
      <c r="C42" s="24"/>
      <c r="D42" s="25">
        <f>SUM(D43)</f>
        <v>0</v>
      </c>
      <c r="E42" s="25">
        <f t="shared" ref="E42" si="38">SUM(E43)</f>
        <v>0</v>
      </c>
      <c r="F42" s="25">
        <f t="shared" ref="F42" si="39">SUM(F43)</f>
        <v>0</v>
      </c>
      <c r="G42" s="25">
        <f t="shared" ref="G42" si="40">SUM(G43)</f>
        <v>0</v>
      </c>
      <c r="H42" s="25">
        <f t="shared" ref="H42" si="41">SUM(H43)</f>
        <v>0</v>
      </c>
      <c r="I42" s="25">
        <f t="shared" ref="I42" si="42">SUM(I43)</f>
        <v>0</v>
      </c>
      <c r="J42" s="25">
        <f t="shared" ref="J42" si="43">SUM(J43)</f>
        <v>0</v>
      </c>
      <c r="K42" s="25">
        <f t="shared" ref="K42" si="44">SUM(K43)</f>
        <v>0</v>
      </c>
      <c r="L42" s="26" t="s">
        <v>39</v>
      </c>
      <c r="N42" s="17">
        <f t="shared" si="28"/>
        <v>0</v>
      </c>
    </row>
    <row r="43" spans="1:14" ht="15.75" customHeight="1" outlineLevel="1" thickBot="1" x14ac:dyDescent="0.3">
      <c r="A43" s="28"/>
      <c r="B43" s="29" t="s">
        <v>11</v>
      </c>
      <c r="C43" s="29"/>
      <c r="D43" s="30">
        <v>0</v>
      </c>
      <c r="E43" s="30">
        <v>0</v>
      </c>
      <c r="F43" s="30">
        <v>0</v>
      </c>
      <c r="G43" s="30">
        <v>0</v>
      </c>
      <c r="H43" s="30">
        <v>0</v>
      </c>
      <c r="I43" s="30">
        <v>0</v>
      </c>
      <c r="J43" s="30">
        <v>0</v>
      </c>
      <c r="K43" s="30">
        <v>0</v>
      </c>
      <c r="L43" s="31"/>
      <c r="N43" s="17">
        <f t="shared" si="28"/>
        <v>0</v>
      </c>
    </row>
    <row r="44" spans="1:14" s="27" customFormat="1" ht="38.25" customHeight="1" outlineLevel="1" x14ac:dyDescent="0.25">
      <c r="A44" s="23"/>
      <c r="B44" s="24" t="s">
        <v>30</v>
      </c>
      <c r="C44" s="24"/>
      <c r="D44" s="25">
        <f>SUM(D45)</f>
        <v>0</v>
      </c>
      <c r="E44" s="25">
        <f t="shared" ref="E44" si="45">SUM(E45)</f>
        <v>0</v>
      </c>
      <c r="F44" s="25">
        <f t="shared" ref="F44" si="46">SUM(F45)</f>
        <v>0</v>
      </c>
      <c r="G44" s="25">
        <f t="shared" ref="G44" si="47">SUM(G45)</f>
        <v>0</v>
      </c>
      <c r="H44" s="25">
        <f t="shared" ref="H44" si="48">SUM(H45)</f>
        <v>0</v>
      </c>
      <c r="I44" s="25">
        <f t="shared" ref="I44" si="49">SUM(I45)</f>
        <v>0</v>
      </c>
      <c r="J44" s="25">
        <f t="shared" ref="J44" si="50">SUM(J45)</f>
        <v>0</v>
      </c>
      <c r="K44" s="25">
        <f t="shared" ref="K44" si="51">SUM(K45)</f>
        <v>0</v>
      </c>
      <c r="L44" s="26" t="s">
        <v>41</v>
      </c>
      <c r="N44" s="17">
        <f t="shared" si="28"/>
        <v>0</v>
      </c>
    </row>
    <row r="45" spans="1:14" ht="15.75" customHeight="1" outlineLevel="1" thickBot="1" x14ac:dyDescent="0.3">
      <c r="A45" s="28"/>
      <c r="B45" s="29" t="s">
        <v>11</v>
      </c>
      <c r="C45" s="29"/>
      <c r="D45" s="30">
        <v>0</v>
      </c>
      <c r="E45" s="30">
        <v>0</v>
      </c>
      <c r="F45" s="30">
        <v>0</v>
      </c>
      <c r="G45" s="30">
        <v>0</v>
      </c>
      <c r="H45" s="30">
        <v>0</v>
      </c>
      <c r="I45" s="30">
        <v>0</v>
      </c>
      <c r="J45" s="30">
        <v>0</v>
      </c>
      <c r="K45" s="30">
        <v>0</v>
      </c>
      <c r="L45" s="31"/>
      <c r="N45" s="17">
        <f t="shared" si="28"/>
        <v>0</v>
      </c>
    </row>
    <row r="46" spans="1:14" s="27" customFormat="1" ht="52.5" customHeight="1" outlineLevel="1" x14ac:dyDescent="0.25">
      <c r="A46" s="23"/>
      <c r="B46" s="61" t="s">
        <v>86</v>
      </c>
      <c r="C46" s="24"/>
      <c r="D46" s="25">
        <f>SUM(D47:D48)</f>
        <v>0</v>
      </c>
      <c r="E46" s="25">
        <f t="shared" ref="E46:K46" si="52">SUM(E47:E48)</f>
        <v>0</v>
      </c>
      <c r="F46" s="25">
        <f t="shared" si="52"/>
        <v>0</v>
      </c>
      <c r="G46" s="58">
        <f t="shared" si="52"/>
        <v>48432</v>
      </c>
      <c r="H46" s="58">
        <f t="shared" si="52"/>
        <v>48432</v>
      </c>
      <c r="I46" s="58">
        <v>48432</v>
      </c>
      <c r="J46" s="25">
        <f t="shared" si="52"/>
        <v>0</v>
      </c>
      <c r="K46" s="58">
        <f t="shared" si="52"/>
        <v>48432</v>
      </c>
      <c r="L46" s="26" t="s">
        <v>43</v>
      </c>
      <c r="N46" s="63">
        <f t="shared" si="28"/>
        <v>145296</v>
      </c>
    </row>
    <row r="47" spans="1:14" ht="61.5" customHeight="1" outlineLevel="1" x14ac:dyDescent="0.25">
      <c r="A47" s="28"/>
      <c r="B47" s="29" t="s">
        <v>11</v>
      </c>
      <c r="C47" s="19" t="s">
        <v>20</v>
      </c>
      <c r="D47" s="36"/>
      <c r="E47" s="36"/>
      <c r="F47" s="36"/>
      <c r="G47" s="53">
        <v>38352</v>
      </c>
      <c r="H47" s="53">
        <v>38352</v>
      </c>
      <c r="I47" s="53">
        <v>38352</v>
      </c>
      <c r="J47" s="53"/>
      <c r="K47" s="53">
        <v>38352</v>
      </c>
      <c r="L47" s="31"/>
      <c r="N47" s="63">
        <f t="shared" si="28"/>
        <v>115056</v>
      </c>
    </row>
    <row r="48" spans="1:14" ht="40.5" customHeight="1" outlineLevel="1" thickBot="1" x14ac:dyDescent="0.3">
      <c r="A48" s="34"/>
      <c r="B48" s="29" t="s">
        <v>11</v>
      </c>
      <c r="C48" s="65" t="s">
        <v>34</v>
      </c>
      <c r="D48" s="39"/>
      <c r="E48" s="39"/>
      <c r="F48" s="39"/>
      <c r="G48" s="64">
        <v>10080</v>
      </c>
      <c r="H48" s="64">
        <v>10080</v>
      </c>
      <c r="I48" s="39">
        <v>10080</v>
      </c>
      <c r="J48" s="39"/>
      <c r="K48" s="64">
        <v>10080</v>
      </c>
      <c r="L48" s="40"/>
      <c r="N48" s="63">
        <f t="shared" si="28"/>
        <v>30240</v>
      </c>
    </row>
    <row r="49" spans="1:21" s="27" customFormat="1" ht="110.25" customHeight="1" outlineLevel="1" x14ac:dyDescent="0.25">
      <c r="A49" s="23"/>
      <c r="B49" s="61" t="s">
        <v>42</v>
      </c>
      <c r="C49" s="24"/>
      <c r="D49" s="25">
        <f>SUM(D50)</f>
        <v>0</v>
      </c>
      <c r="E49" s="25">
        <f t="shared" ref="E49:K49" si="53">SUM(E50)</f>
        <v>0</v>
      </c>
      <c r="F49" s="25">
        <f t="shared" si="53"/>
        <v>0</v>
      </c>
      <c r="G49" s="25">
        <f t="shared" si="53"/>
        <v>0</v>
      </c>
      <c r="H49" s="58">
        <f t="shared" si="53"/>
        <v>467200</v>
      </c>
      <c r="I49" s="58">
        <f t="shared" si="53"/>
        <v>467200</v>
      </c>
      <c r="J49" s="25">
        <f t="shared" si="53"/>
        <v>0</v>
      </c>
      <c r="K49" s="25">
        <f t="shared" si="53"/>
        <v>467200</v>
      </c>
      <c r="L49" s="26" t="s">
        <v>43</v>
      </c>
      <c r="N49" s="63">
        <f t="shared" si="28"/>
        <v>934400</v>
      </c>
    </row>
    <row r="50" spans="1:21" ht="51.75" customHeight="1" outlineLevel="1" thickBot="1" x14ac:dyDescent="0.3">
      <c r="A50" s="28"/>
      <c r="B50" s="29" t="s">
        <v>11</v>
      </c>
      <c r="C50" s="19" t="s">
        <v>20</v>
      </c>
      <c r="D50" s="30">
        <v>0</v>
      </c>
      <c r="E50" s="30">
        <v>0</v>
      </c>
      <c r="F50" s="30">
        <v>0</v>
      </c>
      <c r="G50" s="30">
        <v>0</v>
      </c>
      <c r="H50" s="53">
        <v>467200</v>
      </c>
      <c r="I50" s="53">
        <v>467200</v>
      </c>
      <c r="J50" s="36"/>
      <c r="K50" s="36">
        <v>467200</v>
      </c>
      <c r="L50" s="31"/>
      <c r="N50" s="63">
        <f t="shared" si="28"/>
        <v>934400</v>
      </c>
    </row>
    <row r="51" spans="1:21" s="27" customFormat="1" ht="95.25" customHeight="1" outlineLevel="1" x14ac:dyDescent="0.25">
      <c r="A51" s="23"/>
      <c r="B51" s="61" t="s">
        <v>87</v>
      </c>
      <c r="C51" s="24"/>
      <c r="D51" s="25">
        <f>SUM(D52)</f>
        <v>0</v>
      </c>
      <c r="E51" s="25">
        <f t="shared" ref="E51:G51" si="54">SUM(E52)</f>
        <v>0</v>
      </c>
      <c r="F51" s="25">
        <f t="shared" si="54"/>
        <v>0</v>
      </c>
      <c r="G51" s="25">
        <f t="shared" si="54"/>
        <v>0</v>
      </c>
      <c r="H51" s="58">
        <f t="shared" ref="H51" si="55">SUM(H52)</f>
        <v>20000</v>
      </c>
      <c r="I51" s="25">
        <f t="shared" ref="I51" si="56">SUM(I52)</f>
        <v>0</v>
      </c>
      <c r="J51" s="25">
        <f t="shared" ref="J51" si="57">SUM(J52)</f>
        <v>0</v>
      </c>
      <c r="K51" s="25">
        <f t="shared" ref="K51" si="58">SUM(K52)</f>
        <v>0</v>
      </c>
      <c r="L51" s="66" t="s">
        <v>39</v>
      </c>
      <c r="N51" s="63">
        <f t="shared" si="28"/>
        <v>20000</v>
      </c>
    </row>
    <row r="52" spans="1:21" ht="26.25" customHeight="1" outlineLevel="1" thickBot="1" x14ac:dyDescent="0.3">
      <c r="A52" s="28"/>
      <c r="B52" s="29" t="s">
        <v>11</v>
      </c>
      <c r="C52" s="19" t="s">
        <v>13</v>
      </c>
      <c r="D52" s="36"/>
      <c r="E52" s="36"/>
      <c r="F52" s="36"/>
      <c r="G52" s="36"/>
      <c r="H52" s="53">
        <v>20000</v>
      </c>
      <c r="I52" s="30">
        <v>0</v>
      </c>
      <c r="J52" s="30">
        <v>0</v>
      </c>
      <c r="K52" s="30">
        <v>0</v>
      </c>
      <c r="L52" s="31"/>
      <c r="N52" s="63">
        <f t="shared" si="28"/>
        <v>20000</v>
      </c>
    </row>
    <row r="53" spans="1:21" s="27" customFormat="1" ht="76.5" customHeight="1" outlineLevel="1" x14ac:dyDescent="0.25">
      <c r="A53" s="23"/>
      <c r="B53" s="24" t="s">
        <v>88</v>
      </c>
      <c r="C53" s="24"/>
      <c r="D53" s="25">
        <f>SUM(D54)</f>
        <v>0</v>
      </c>
      <c r="E53" s="25">
        <f t="shared" ref="E53:K53" si="59">SUM(E54)</f>
        <v>0</v>
      </c>
      <c r="F53" s="25">
        <f t="shared" si="59"/>
        <v>0</v>
      </c>
      <c r="G53" s="25">
        <f t="shared" si="59"/>
        <v>0</v>
      </c>
      <c r="H53" s="25">
        <f t="shared" si="59"/>
        <v>10230</v>
      </c>
      <c r="I53" s="25">
        <f t="shared" si="59"/>
        <v>0</v>
      </c>
      <c r="J53" s="25">
        <f t="shared" si="59"/>
        <v>0</v>
      </c>
      <c r="K53" s="25">
        <f t="shared" si="59"/>
        <v>0</v>
      </c>
      <c r="L53" s="66" t="s">
        <v>39</v>
      </c>
      <c r="N53" s="17">
        <f t="shared" si="28"/>
        <v>10230</v>
      </c>
    </row>
    <row r="54" spans="1:21" ht="25.5" customHeight="1" outlineLevel="1" x14ac:dyDescent="0.25">
      <c r="A54" s="28"/>
      <c r="B54" s="29" t="s">
        <v>11</v>
      </c>
      <c r="C54" s="19" t="s">
        <v>13</v>
      </c>
      <c r="D54" s="36"/>
      <c r="E54" s="36"/>
      <c r="F54" s="36"/>
      <c r="G54" s="36"/>
      <c r="H54" s="36">
        <v>10230</v>
      </c>
      <c r="I54" s="36"/>
      <c r="J54" s="30">
        <v>0</v>
      </c>
      <c r="K54" s="30">
        <v>0</v>
      </c>
      <c r="L54" s="31"/>
      <c r="N54" s="17">
        <f t="shared" si="28"/>
        <v>10230</v>
      </c>
      <c r="O54" s="2" t="s">
        <v>44</v>
      </c>
    </row>
    <row r="55" spans="1:21" ht="39" customHeight="1" thickBot="1" x14ac:dyDescent="0.3">
      <c r="A55" s="20" t="s">
        <v>48</v>
      </c>
      <c r="B55" s="256" t="s">
        <v>89</v>
      </c>
      <c r="C55" s="257"/>
      <c r="D55" s="21">
        <f t="shared" ref="D55:K55" si="60">SUM(D56:D93)/2</f>
        <v>0</v>
      </c>
      <c r="E55" s="21">
        <f t="shared" si="60"/>
        <v>0</v>
      </c>
      <c r="F55" s="21">
        <f t="shared" si="60"/>
        <v>0</v>
      </c>
      <c r="G55" s="21">
        <f t="shared" si="60"/>
        <v>16890</v>
      </c>
      <c r="H55" s="21">
        <f t="shared" si="60"/>
        <v>532870</v>
      </c>
      <c r="I55" s="21">
        <f t="shared" si="60"/>
        <v>1113390</v>
      </c>
      <c r="J55" s="21">
        <f t="shared" si="60"/>
        <v>0</v>
      </c>
      <c r="K55" s="21">
        <f t="shared" si="60"/>
        <v>346990</v>
      </c>
      <c r="L55" s="50"/>
      <c r="N55" s="17">
        <f t="shared" si="28"/>
        <v>1663150</v>
      </c>
    </row>
    <row r="56" spans="1:21" s="27" customFormat="1" ht="78" customHeight="1" outlineLevel="1" x14ac:dyDescent="0.25">
      <c r="A56" s="23"/>
      <c r="B56" s="61" t="s">
        <v>90</v>
      </c>
      <c r="C56" s="24"/>
      <c r="D56" s="25">
        <f>SUM(D57)</f>
        <v>0</v>
      </c>
      <c r="E56" s="25">
        <f t="shared" ref="E56:K56" si="61">SUM(E57)</f>
        <v>0</v>
      </c>
      <c r="F56" s="25">
        <f t="shared" si="61"/>
        <v>0</v>
      </c>
      <c r="G56" s="25">
        <f t="shared" si="61"/>
        <v>0</v>
      </c>
      <c r="H56" s="58">
        <f t="shared" si="61"/>
        <v>8000</v>
      </c>
      <c r="I56" s="58">
        <f t="shared" si="61"/>
        <v>8000</v>
      </c>
      <c r="J56" s="25">
        <f t="shared" si="61"/>
        <v>0</v>
      </c>
      <c r="K56" s="25">
        <f t="shared" si="61"/>
        <v>11030</v>
      </c>
      <c r="L56" s="26" t="s">
        <v>43</v>
      </c>
      <c r="N56" s="63">
        <f t="shared" si="28"/>
        <v>16000</v>
      </c>
    </row>
    <row r="57" spans="1:21" ht="64.5" customHeight="1" outlineLevel="1" thickBot="1" x14ac:dyDescent="0.3">
      <c r="A57" s="28"/>
      <c r="B57" s="29" t="s">
        <v>11</v>
      </c>
      <c r="C57" s="19" t="s">
        <v>16</v>
      </c>
      <c r="D57" s="36"/>
      <c r="E57" s="36"/>
      <c r="F57" s="36"/>
      <c r="G57" s="36"/>
      <c r="H57" s="53">
        <v>8000</v>
      </c>
      <c r="I57" s="53">
        <v>8000</v>
      </c>
      <c r="J57" s="36"/>
      <c r="K57" s="36">
        <v>11030</v>
      </c>
      <c r="L57" s="31"/>
      <c r="N57" s="63">
        <f t="shared" si="28"/>
        <v>16000</v>
      </c>
      <c r="S57" s="2" t="s">
        <v>44</v>
      </c>
    </row>
    <row r="58" spans="1:21" s="27" customFormat="1" ht="92.25" customHeight="1" outlineLevel="1" x14ac:dyDescent="0.25">
      <c r="A58" s="23"/>
      <c r="B58" s="61" t="s">
        <v>91</v>
      </c>
      <c r="C58" s="24"/>
      <c r="D58" s="25">
        <f>SUM(D59)</f>
        <v>0</v>
      </c>
      <c r="E58" s="25">
        <f t="shared" ref="E58" si="62">SUM(E59)</f>
        <v>0</v>
      </c>
      <c r="F58" s="25">
        <f t="shared" ref="F58" si="63">SUM(F59)</f>
        <v>0</v>
      </c>
      <c r="G58" s="25">
        <f t="shared" ref="G58" si="64">SUM(G59)</f>
        <v>0</v>
      </c>
      <c r="H58" s="58">
        <f t="shared" ref="H58" si="65">SUM(H59)</f>
        <v>3080</v>
      </c>
      <c r="I58" s="58">
        <f t="shared" ref="I58" si="66">SUM(I59)</f>
        <v>3080</v>
      </c>
      <c r="J58" s="25">
        <f t="shared" ref="J58" si="67">SUM(J59)</f>
        <v>0</v>
      </c>
      <c r="K58" s="25">
        <f t="shared" ref="K58" si="68">SUM(K59)</f>
        <v>290</v>
      </c>
      <c r="L58" s="26" t="s">
        <v>38</v>
      </c>
      <c r="N58" s="63">
        <f t="shared" si="28"/>
        <v>6160</v>
      </c>
      <c r="R58" s="67"/>
      <c r="U58" s="27" t="s">
        <v>44</v>
      </c>
    </row>
    <row r="59" spans="1:21" ht="64.5" customHeight="1" outlineLevel="1" thickBot="1" x14ac:dyDescent="0.3">
      <c r="A59" s="28"/>
      <c r="B59" s="29" t="s">
        <v>11</v>
      </c>
      <c r="C59" s="19" t="s">
        <v>16</v>
      </c>
      <c r="D59" s="36"/>
      <c r="E59" s="36"/>
      <c r="F59" s="36"/>
      <c r="G59" s="36"/>
      <c r="H59" s="53">
        <v>3080</v>
      </c>
      <c r="I59" s="53">
        <v>3080</v>
      </c>
      <c r="J59" s="36"/>
      <c r="K59" s="36">
        <v>290</v>
      </c>
      <c r="L59" s="31"/>
      <c r="N59" s="63">
        <f t="shared" si="28"/>
        <v>6160</v>
      </c>
    </row>
    <row r="60" spans="1:21" s="27" customFormat="1" ht="88.5" customHeight="1" outlineLevel="1" x14ac:dyDescent="0.25">
      <c r="A60" s="23"/>
      <c r="B60" s="61" t="s">
        <v>92</v>
      </c>
      <c r="C60" s="24"/>
      <c r="D60" s="25">
        <f>SUM(D61)</f>
        <v>0</v>
      </c>
      <c r="E60" s="25">
        <f t="shared" ref="E60" si="69">SUM(E61)</f>
        <v>0</v>
      </c>
      <c r="F60" s="25">
        <f t="shared" ref="F60" si="70">SUM(F61)</f>
        <v>0</v>
      </c>
      <c r="G60" s="25">
        <f t="shared" ref="G60" si="71">SUM(G61)</f>
        <v>0</v>
      </c>
      <c r="H60" s="58">
        <v>12100</v>
      </c>
      <c r="I60" s="58">
        <f t="shared" ref="I60" si="72">SUM(I61)</f>
        <v>12100</v>
      </c>
      <c r="J60" s="25">
        <f t="shared" ref="J60" si="73">SUM(J61)</f>
        <v>0</v>
      </c>
      <c r="K60" s="25">
        <f t="shared" ref="K60" si="74">SUM(K61)</f>
        <v>290</v>
      </c>
      <c r="L60" s="26" t="s">
        <v>38</v>
      </c>
      <c r="N60" s="63">
        <f t="shared" si="28"/>
        <v>24200</v>
      </c>
      <c r="T60" s="27" t="s">
        <v>44</v>
      </c>
    </row>
    <row r="61" spans="1:21" ht="64.5" customHeight="1" outlineLevel="1" thickBot="1" x14ac:dyDescent="0.3">
      <c r="A61" s="28"/>
      <c r="B61" s="29" t="s">
        <v>11</v>
      </c>
      <c r="C61" s="19" t="s">
        <v>16</v>
      </c>
      <c r="D61" s="36"/>
      <c r="E61" s="36"/>
      <c r="F61" s="36"/>
      <c r="G61" s="36"/>
      <c r="H61" s="53">
        <v>12100</v>
      </c>
      <c r="I61" s="53">
        <v>12100</v>
      </c>
      <c r="J61" s="36"/>
      <c r="K61" s="36">
        <v>290</v>
      </c>
      <c r="L61" s="31"/>
      <c r="N61" s="63">
        <f t="shared" si="28"/>
        <v>24200</v>
      </c>
    </row>
    <row r="62" spans="1:21" s="27" customFormat="1" ht="99.75" customHeight="1" outlineLevel="1" x14ac:dyDescent="0.25">
      <c r="A62" s="23"/>
      <c r="B62" s="24" t="s">
        <v>31</v>
      </c>
      <c r="C62" s="24"/>
      <c r="D62" s="25">
        <f>SUM(D63)</f>
        <v>0</v>
      </c>
      <c r="E62" s="25">
        <f t="shared" ref="E62" si="75">SUM(E63)</f>
        <v>0</v>
      </c>
      <c r="F62" s="25">
        <f t="shared" ref="F62" si="76">SUM(F63)</f>
        <v>0</v>
      </c>
      <c r="G62" s="25">
        <f t="shared" ref="G62" si="77">SUM(G63)</f>
        <v>1080</v>
      </c>
      <c r="H62" s="25">
        <f t="shared" ref="H62" si="78">SUM(H63)</f>
        <v>1080</v>
      </c>
      <c r="I62" s="25">
        <f t="shared" ref="I62" si="79">SUM(I63)</f>
        <v>1080</v>
      </c>
      <c r="J62" s="25">
        <f t="shared" ref="J62" si="80">SUM(J63)</f>
        <v>0</v>
      </c>
      <c r="K62" s="25">
        <f t="shared" ref="K62" si="81">SUM(K63)</f>
        <v>1080</v>
      </c>
      <c r="L62" s="26" t="s">
        <v>38</v>
      </c>
      <c r="N62" s="17">
        <f t="shared" si="28"/>
        <v>3240</v>
      </c>
    </row>
    <row r="63" spans="1:21" ht="64.5" customHeight="1" outlineLevel="1" thickBot="1" x14ac:dyDescent="0.3">
      <c r="A63" s="28"/>
      <c r="B63" s="29" t="s">
        <v>11</v>
      </c>
      <c r="C63" s="19" t="s">
        <v>16</v>
      </c>
      <c r="D63" s="36"/>
      <c r="E63" s="36"/>
      <c r="F63" s="36"/>
      <c r="G63" s="36">
        <v>1080</v>
      </c>
      <c r="H63" s="36">
        <v>1080</v>
      </c>
      <c r="I63" s="36">
        <v>1080</v>
      </c>
      <c r="J63" s="36"/>
      <c r="K63" s="36">
        <v>1080</v>
      </c>
      <c r="L63" s="31"/>
      <c r="N63" s="17">
        <f t="shared" si="28"/>
        <v>3240</v>
      </c>
      <c r="Q63" s="2" t="s">
        <v>44</v>
      </c>
    </row>
    <row r="64" spans="1:21" s="27" customFormat="1" ht="92.25" customHeight="1" outlineLevel="1" x14ac:dyDescent="0.25">
      <c r="A64" s="23"/>
      <c r="B64" s="24" t="s">
        <v>93</v>
      </c>
      <c r="C64" s="24"/>
      <c r="D64" s="25">
        <f>SUM(D65)</f>
        <v>0</v>
      </c>
      <c r="E64" s="25">
        <f t="shared" ref="E64" si="82">SUM(E65)</f>
        <v>0</v>
      </c>
      <c r="F64" s="25">
        <f t="shared" ref="F64" si="83">SUM(F65)</f>
        <v>0</v>
      </c>
      <c r="G64" s="25">
        <f t="shared" ref="G64" si="84">SUM(G65)</f>
        <v>0</v>
      </c>
      <c r="H64" s="25">
        <f t="shared" ref="H64" si="85">SUM(H65)</f>
        <v>1400</v>
      </c>
      <c r="I64" s="25">
        <f t="shared" ref="I64" si="86">SUM(I65)</f>
        <v>1400</v>
      </c>
      <c r="J64" s="25">
        <f t="shared" ref="J64" si="87">SUM(J65)</f>
        <v>0</v>
      </c>
      <c r="K64" s="25">
        <f t="shared" ref="K64" si="88">SUM(K65)</f>
        <v>0</v>
      </c>
      <c r="L64" s="26" t="s">
        <v>38</v>
      </c>
      <c r="N64" s="17">
        <f t="shared" si="28"/>
        <v>2800</v>
      </c>
    </row>
    <row r="65" spans="1:20" ht="64.5" customHeight="1" outlineLevel="1" thickBot="1" x14ac:dyDescent="0.3">
      <c r="A65" s="28"/>
      <c r="B65" s="29" t="s">
        <v>11</v>
      </c>
      <c r="C65" s="19" t="s">
        <v>16</v>
      </c>
      <c r="D65" s="36"/>
      <c r="E65" s="36"/>
      <c r="F65" s="36"/>
      <c r="G65" s="36"/>
      <c r="H65" s="36">
        <v>1400</v>
      </c>
      <c r="I65" s="36">
        <v>1400</v>
      </c>
      <c r="J65" s="36"/>
      <c r="K65" s="36"/>
      <c r="L65" s="31"/>
      <c r="N65" s="17">
        <f t="shared" si="28"/>
        <v>2800</v>
      </c>
      <c r="T65" s="2" t="s">
        <v>44</v>
      </c>
    </row>
    <row r="66" spans="1:20" s="27" customFormat="1" ht="81.75" customHeight="1" outlineLevel="1" x14ac:dyDescent="0.25">
      <c r="A66" s="23"/>
      <c r="B66" s="61" t="s">
        <v>94</v>
      </c>
      <c r="C66" s="24"/>
      <c r="D66" s="25">
        <f>SUM(D67)</f>
        <v>0</v>
      </c>
      <c r="E66" s="25">
        <f t="shared" ref="E66" si="89">SUM(E67)</f>
        <v>0</v>
      </c>
      <c r="F66" s="25">
        <f t="shared" ref="F66" si="90">SUM(F67)</f>
        <v>0</v>
      </c>
      <c r="G66" s="25">
        <f t="shared" ref="G66" si="91">SUM(G67)</f>
        <v>0</v>
      </c>
      <c r="H66" s="58">
        <f t="shared" ref="H66" si="92">SUM(H67)</f>
        <v>90340</v>
      </c>
      <c r="I66" s="58">
        <f t="shared" ref="I66" si="93">SUM(I67)</f>
        <v>9590</v>
      </c>
      <c r="J66" s="25">
        <f t="shared" ref="J66" si="94">SUM(J67)</f>
        <v>0</v>
      </c>
      <c r="K66" s="25">
        <f t="shared" ref="K66" si="95">SUM(K67)</f>
        <v>9590</v>
      </c>
      <c r="L66" s="26" t="s">
        <v>38</v>
      </c>
      <c r="N66" s="63">
        <f t="shared" si="28"/>
        <v>99930</v>
      </c>
    </row>
    <row r="67" spans="1:20" ht="64.5" customHeight="1" outlineLevel="1" thickBot="1" x14ac:dyDescent="0.3">
      <c r="A67" s="28"/>
      <c r="B67" s="29" t="s">
        <v>11</v>
      </c>
      <c r="C67" s="19" t="s">
        <v>16</v>
      </c>
      <c r="D67" s="36"/>
      <c r="E67" s="36"/>
      <c r="F67" s="36"/>
      <c r="G67" s="36"/>
      <c r="H67" s="53">
        <v>90340</v>
      </c>
      <c r="I67" s="53">
        <v>9590</v>
      </c>
      <c r="J67" s="36"/>
      <c r="K67" s="36">
        <v>9590</v>
      </c>
      <c r="L67" s="31"/>
      <c r="N67" s="63">
        <f t="shared" si="28"/>
        <v>99930</v>
      </c>
    </row>
    <row r="68" spans="1:20" s="27" customFormat="1" ht="121.5" customHeight="1" outlineLevel="1" x14ac:dyDescent="0.25">
      <c r="A68" s="23"/>
      <c r="B68" s="61" t="s">
        <v>45</v>
      </c>
      <c r="C68" s="24"/>
      <c r="D68" s="25">
        <f>SUM(D69)</f>
        <v>0</v>
      </c>
      <c r="E68" s="25">
        <f t="shared" ref="E68" si="96">SUM(E69)</f>
        <v>0</v>
      </c>
      <c r="F68" s="25">
        <f t="shared" ref="F68" si="97">SUM(F69)</f>
        <v>0</v>
      </c>
      <c r="G68" s="25">
        <f t="shared" ref="G68" si="98">SUM(G69)</f>
        <v>0</v>
      </c>
      <c r="H68" s="58">
        <f t="shared" ref="H68" si="99">SUM(H69)</f>
        <v>101120</v>
      </c>
      <c r="I68" s="58">
        <f t="shared" ref="I68" si="100">SUM(I69)</f>
        <v>21060</v>
      </c>
      <c r="J68" s="25">
        <f t="shared" ref="J68" si="101">SUM(J69)</f>
        <v>0</v>
      </c>
      <c r="K68" s="25">
        <f t="shared" ref="K68" si="102">SUM(K69)</f>
        <v>21060</v>
      </c>
      <c r="L68" s="26" t="s">
        <v>38</v>
      </c>
      <c r="N68" s="63">
        <f t="shared" si="28"/>
        <v>122180</v>
      </c>
    </row>
    <row r="69" spans="1:20" ht="64.5" customHeight="1" outlineLevel="1" thickBot="1" x14ac:dyDescent="0.3">
      <c r="A69" s="28"/>
      <c r="B69" s="29" t="s">
        <v>11</v>
      </c>
      <c r="C69" s="19" t="s">
        <v>16</v>
      </c>
      <c r="D69" s="36"/>
      <c r="E69" s="36"/>
      <c r="F69" s="36"/>
      <c r="G69" s="36"/>
      <c r="H69" s="53">
        <v>101120</v>
      </c>
      <c r="I69" s="53">
        <v>21060</v>
      </c>
      <c r="J69" s="36"/>
      <c r="K69" s="36">
        <v>21060</v>
      </c>
      <c r="L69" s="31"/>
      <c r="N69" s="63">
        <f t="shared" si="28"/>
        <v>122180</v>
      </c>
    </row>
    <row r="70" spans="1:20" s="27" customFormat="1" ht="118.5" customHeight="1" outlineLevel="1" x14ac:dyDescent="0.25">
      <c r="A70" s="23"/>
      <c r="B70" s="24" t="s">
        <v>95</v>
      </c>
      <c r="C70" s="24"/>
      <c r="D70" s="25">
        <f>SUM(D71)</f>
        <v>0</v>
      </c>
      <c r="E70" s="25">
        <f t="shared" ref="E70" si="103">SUM(E71)</f>
        <v>0</v>
      </c>
      <c r="F70" s="25">
        <f t="shared" ref="F70" si="104">SUM(F71)</f>
        <v>0</v>
      </c>
      <c r="G70" s="25">
        <f t="shared" ref="G70" si="105">SUM(G71)</f>
        <v>12100</v>
      </c>
      <c r="H70" s="25">
        <f t="shared" ref="H70" si="106">SUM(H71)</f>
        <v>12100</v>
      </c>
      <c r="I70" s="25">
        <f t="shared" ref="I70" si="107">SUM(I71)</f>
        <v>12100</v>
      </c>
      <c r="J70" s="25">
        <f t="shared" ref="J70" si="108">SUM(J71)</f>
        <v>0</v>
      </c>
      <c r="K70" s="25">
        <f t="shared" ref="K70" si="109">SUM(K71)</f>
        <v>0</v>
      </c>
      <c r="L70" s="26" t="s">
        <v>38</v>
      </c>
      <c r="N70" s="17">
        <f t="shared" ref="N70:N97" si="110">SUM(G70:I70)</f>
        <v>36300</v>
      </c>
      <c r="Q70" s="67"/>
    </row>
    <row r="71" spans="1:20" ht="64.5" customHeight="1" outlineLevel="1" thickBot="1" x14ac:dyDescent="0.3">
      <c r="A71" s="28"/>
      <c r="B71" s="29" t="s">
        <v>11</v>
      </c>
      <c r="C71" s="19" t="s">
        <v>16</v>
      </c>
      <c r="D71" s="36"/>
      <c r="E71" s="36"/>
      <c r="F71" s="36"/>
      <c r="G71" s="36">
        <v>12100</v>
      </c>
      <c r="H71" s="36">
        <v>12100</v>
      </c>
      <c r="I71" s="36">
        <v>12100</v>
      </c>
      <c r="J71" s="36"/>
      <c r="K71" s="36"/>
      <c r="L71" s="31"/>
      <c r="N71" s="17">
        <f t="shared" si="110"/>
        <v>36300</v>
      </c>
    </row>
    <row r="72" spans="1:20" s="27" customFormat="1" ht="99" customHeight="1" outlineLevel="1" x14ac:dyDescent="0.25">
      <c r="A72" s="23"/>
      <c r="B72" s="24" t="s">
        <v>96</v>
      </c>
      <c r="C72" s="24"/>
      <c r="D72" s="25">
        <f>SUM(D73)</f>
        <v>0</v>
      </c>
      <c r="E72" s="25">
        <f t="shared" ref="E72:K72" si="111">SUM(E73)</f>
        <v>0</v>
      </c>
      <c r="F72" s="25">
        <f t="shared" si="111"/>
        <v>0</v>
      </c>
      <c r="G72" s="25">
        <f t="shared" si="111"/>
        <v>0</v>
      </c>
      <c r="H72" s="25">
        <f t="shared" si="111"/>
        <v>0</v>
      </c>
      <c r="I72" s="25">
        <f t="shared" si="111"/>
        <v>0</v>
      </c>
      <c r="J72" s="25">
        <f t="shared" si="111"/>
        <v>0</v>
      </c>
      <c r="K72" s="25">
        <f t="shared" si="111"/>
        <v>0</v>
      </c>
      <c r="L72" s="26" t="s">
        <v>38</v>
      </c>
      <c r="N72" s="17">
        <f t="shared" si="110"/>
        <v>0</v>
      </c>
    </row>
    <row r="73" spans="1:20" ht="64.5" customHeight="1" outlineLevel="1" thickBot="1" x14ac:dyDescent="0.3">
      <c r="A73" s="28"/>
      <c r="B73" s="29" t="s">
        <v>11</v>
      </c>
      <c r="C73" s="19" t="s">
        <v>16</v>
      </c>
      <c r="D73" s="37"/>
      <c r="E73" s="37"/>
      <c r="F73" s="37"/>
      <c r="G73" s="36"/>
      <c r="H73" s="36"/>
      <c r="I73" s="36"/>
      <c r="J73" s="36"/>
      <c r="K73" s="36"/>
      <c r="L73" s="31"/>
      <c r="N73" s="17">
        <f t="shared" si="110"/>
        <v>0</v>
      </c>
    </row>
    <row r="74" spans="1:20" s="27" customFormat="1" ht="111" customHeight="1" outlineLevel="1" x14ac:dyDescent="0.25">
      <c r="A74" s="23"/>
      <c r="B74" s="61" t="s">
        <v>97</v>
      </c>
      <c r="C74" s="24"/>
      <c r="D74" s="25">
        <f>SUM(D75)</f>
        <v>0</v>
      </c>
      <c r="E74" s="25">
        <f>SUM(E75)</f>
        <v>0</v>
      </c>
      <c r="F74" s="25">
        <f>SUM(F75)</f>
        <v>0</v>
      </c>
      <c r="G74" s="25">
        <f>SUM(G75)</f>
        <v>0</v>
      </c>
      <c r="H74" s="25">
        <f>SUM(H75+H76)</f>
        <v>0</v>
      </c>
      <c r="I74" s="58">
        <f>SUM(I75+I76)</f>
        <v>741330</v>
      </c>
      <c r="J74" s="25">
        <f>SUM(J75)</f>
        <v>0</v>
      </c>
      <c r="K74" s="25">
        <f>SUM(K75)</f>
        <v>0</v>
      </c>
      <c r="L74" s="62" t="s">
        <v>61</v>
      </c>
      <c r="N74" s="63">
        <f t="shared" si="110"/>
        <v>741330</v>
      </c>
      <c r="O74" s="67"/>
    </row>
    <row r="75" spans="1:20" ht="63.75" customHeight="1" outlineLevel="1" x14ac:dyDescent="0.25">
      <c r="A75" s="28"/>
      <c r="B75" s="29" t="s">
        <v>11</v>
      </c>
      <c r="C75" s="19" t="s">
        <v>16</v>
      </c>
      <c r="D75" s="36"/>
      <c r="E75" s="36"/>
      <c r="F75" s="36"/>
      <c r="G75" s="37"/>
      <c r="I75" s="53">
        <v>741330</v>
      </c>
      <c r="J75" s="36"/>
      <c r="K75" s="36"/>
      <c r="L75" s="31"/>
      <c r="N75" s="63">
        <f t="shared" si="110"/>
        <v>741330</v>
      </c>
      <c r="O75" s="55"/>
    </row>
    <row r="76" spans="1:20" ht="26.25" customHeight="1" outlineLevel="1" thickBot="1" x14ac:dyDescent="0.3">
      <c r="A76" s="28"/>
      <c r="B76" s="29" t="s">
        <v>11</v>
      </c>
      <c r="C76" s="19" t="s">
        <v>32</v>
      </c>
      <c r="D76" s="36"/>
      <c r="E76" s="36"/>
      <c r="F76" s="36"/>
      <c r="G76" s="37"/>
      <c r="H76" s="37"/>
      <c r="I76" s="37"/>
      <c r="J76" s="36"/>
      <c r="K76" s="36"/>
      <c r="L76" s="31"/>
      <c r="N76" s="17">
        <f t="shared" si="110"/>
        <v>0</v>
      </c>
    </row>
    <row r="77" spans="1:20" s="27" customFormat="1" ht="96" customHeight="1" outlineLevel="1" x14ac:dyDescent="0.25">
      <c r="A77" s="23"/>
      <c r="B77" s="24" t="s">
        <v>98</v>
      </c>
      <c r="C77" s="24"/>
      <c r="D77" s="25">
        <f>SUM(D78)</f>
        <v>0</v>
      </c>
      <c r="E77" s="25">
        <f t="shared" ref="E77:K77" si="112">SUM(E78)</f>
        <v>0</v>
      </c>
      <c r="F77" s="25">
        <f t="shared" si="112"/>
        <v>0</v>
      </c>
      <c r="G77" s="25">
        <f t="shared" si="112"/>
        <v>3710</v>
      </c>
      <c r="H77" s="25">
        <f t="shared" si="112"/>
        <v>3710</v>
      </c>
      <c r="I77" s="25">
        <f t="shared" si="112"/>
        <v>3710</v>
      </c>
      <c r="J77" s="25">
        <f t="shared" si="112"/>
        <v>0</v>
      </c>
      <c r="K77" s="25">
        <f t="shared" si="112"/>
        <v>3710</v>
      </c>
      <c r="L77" s="26" t="s">
        <v>40</v>
      </c>
      <c r="N77" s="17">
        <f t="shared" si="110"/>
        <v>11130</v>
      </c>
    </row>
    <row r="78" spans="1:20" ht="51.75" customHeight="1" outlineLevel="1" thickBot="1" x14ac:dyDescent="0.3">
      <c r="A78" s="28"/>
      <c r="B78" s="29" t="s">
        <v>11</v>
      </c>
      <c r="C78" s="19" t="s">
        <v>17</v>
      </c>
      <c r="D78" s="36"/>
      <c r="E78" s="36"/>
      <c r="F78" s="36"/>
      <c r="G78" s="36">
        <v>3710</v>
      </c>
      <c r="H78" s="36">
        <v>3710</v>
      </c>
      <c r="I78" s="36">
        <v>3710</v>
      </c>
      <c r="J78" s="36"/>
      <c r="K78" s="36">
        <v>3710</v>
      </c>
      <c r="L78" s="31"/>
      <c r="N78" s="17">
        <f t="shared" si="110"/>
        <v>11130</v>
      </c>
      <c r="R78" s="2" t="s">
        <v>44</v>
      </c>
    </row>
    <row r="79" spans="1:20" s="27" customFormat="1" ht="69.75" customHeight="1" outlineLevel="1" x14ac:dyDescent="0.25">
      <c r="A79" s="23"/>
      <c r="B79" s="24" t="s">
        <v>99</v>
      </c>
      <c r="C79" s="24"/>
      <c r="D79" s="25">
        <f>SUM(D80)</f>
        <v>0</v>
      </c>
      <c r="E79" s="25">
        <f t="shared" ref="E79" si="113">SUM(E80)</f>
        <v>0</v>
      </c>
      <c r="F79" s="25">
        <f t="shared" ref="F79" si="114">SUM(F80)</f>
        <v>0</v>
      </c>
      <c r="G79" s="25">
        <f t="shared" ref="G79" si="115">SUM(G80)</f>
        <v>0</v>
      </c>
      <c r="H79" s="25">
        <f t="shared" ref="H79" si="116">SUM(H80)</f>
        <v>0</v>
      </c>
      <c r="I79" s="25">
        <f t="shared" ref="I79" si="117">SUM(I80)</f>
        <v>0</v>
      </c>
      <c r="J79" s="25">
        <f t="shared" ref="J79" si="118">SUM(J80)</f>
        <v>0</v>
      </c>
      <c r="K79" s="25">
        <f t="shared" ref="K79" si="119">SUM(K80)</f>
        <v>0</v>
      </c>
      <c r="L79" s="26" t="s">
        <v>40</v>
      </c>
      <c r="N79" s="17">
        <f t="shared" si="110"/>
        <v>0</v>
      </c>
    </row>
    <row r="80" spans="1:20" ht="33.75" customHeight="1" outlineLevel="1" thickBot="1" x14ac:dyDescent="0.3">
      <c r="A80" s="28"/>
      <c r="B80" s="29" t="s">
        <v>11</v>
      </c>
      <c r="C80" s="29"/>
      <c r="D80" s="30">
        <v>0</v>
      </c>
      <c r="E80" s="30">
        <v>0</v>
      </c>
      <c r="F80" s="30">
        <v>0</v>
      </c>
      <c r="G80" s="30">
        <v>0</v>
      </c>
      <c r="H80" s="30">
        <v>0</v>
      </c>
      <c r="I80" s="30">
        <v>0</v>
      </c>
      <c r="J80" s="30">
        <v>0</v>
      </c>
      <c r="K80" s="30">
        <v>0</v>
      </c>
      <c r="L80" s="31"/>
      <c r="N80" s="17">
        <f t="shared" si="110"/>
        <v>0</v>
      </c>
    </row>
    <row r="81" spans="1:18" s="27" customFormat="1" ht="81" customHeight="1" outlineLevel="1" x14ac:dyDescent="0.25">
      <c r="A81" s="23"/>
      <c r="B81" s="24" t="s">
        <v>100</v>
      </c>
      <c r="C81" s="24"/>
      <c r="D81" s="25">
        <f>SUM(D82)</f>
        <v>0</v>
      </c>
      <c r="E81" s="25">
        <f t="shared" ref="E81" si="120">SUM(E82)</f>
        <v>0</v>
      </c>
      <c r="F81" s="25">
        <f t="shared" ref="F81" si="121">SUM(F82)</f>
        <v>0</v>
      </c>
      <c r="G81" s="25">
        <f t="shared" ref="G81" si="122">SUM(G82)</f>
        <v>0</v>
      </c>
      <c r="H81" s="25">
        <f t="shared" ref="H81" si="123">SUM(H82)</f>
        <v>0</v>
      </c>
      <c r="I81" s="25">
        <f t="shared" ref="I81" si="124">SUM(I82)</f>
        <v>0</v>
      </c>
      <c r="J81" s="25">
        <f t="shared" ref="J81" si="125">SUM(J82)</f>
        <v>0</v>
      </c>
      <c r="K81" s="25">
        <f t="shared" ref="K81" si="126">SUM(K82)</f>
        <v>0</v>
      </c>
      <c r="L81" s="26" t="s">
        <v>38</v>
      </c>
      <c r="N81" s="17">
        <f t="shared" si="110"/>
        <v>0</v>
      </c>
    </row>
    <row r="82" spans="1:18" ht="15.75" customHeight="1" outlineLevel="1" thickBot="1" x14ac:dyDescent="0.3">
      <c r="A82" s="28"/>
      <c r="B82" s="29" t="s">
        <v>11</v>
      </c>
      <c r="C82" s="29"/>
      <c r="D82" s="30">
        <v>0</v>
      </c>
      <c r="E82" s="30">
        <v>0</v>
      </c>
      <c r="F82" s="30">
        <v>0</v>
      </c>
      <c r="G82" s="30">
        <v>0</v>
      </c>
      <c r="H82" s="30">
        <v>0</v>
      </c>
      <c r="I82" s="30">
        <v>0</v>
      </c>
      <c r="J82" s="30">
        <v>0</v>
      </c>
      <c r="K82" s="30">
        <v>0</v>
      </c>
      <c r="L82" s="31"/>
      <c r="N82" s="17">
        <f t="shared" si="110"/>
        <v>0</v>
      </c>
    </row>
    <row r="83" spans="1:18" s="27" customFormat="1" ht="126" customHeight="1" outlineLevel="1" x14ac:dyDescent="0.25">
      <c r="A83" s="23"/>
      <c r="B83" s="24" t="s">
        <v>101</v>
      </c>
      <c r="C83" s="24"/>
      <c r="D83" s="25">
        <f t="shared" ref="D83:K83" si="127">SUM(D84)</f>
        <v>0</v>
      </c>
      <c r="E83" s="25">
        <f t="shared" si="127"/>
        <v>0</v>
      </c>
      <c r="F83" s="25">
        <f t="shared" si="127"/>
        <v>0</v>
      </c>
      <c r="G83" s="25">
        <f t="shared" si="127"/>
        <v>0</v>
      </c>
      <c r="H83" s="25">
        <f t="shared" si="127"/>
        <v>0</v>
      </c>
      <c r="I83" s="25">
        <f t="shared" si="127"/>
        <v>0</v>
      </c>
      <c r="J83" s="25">
        <f t="shared" si="127"/>
        <v>0</v>
      </c>
      <c r="K83" s="25">
        <f t="shared" si="127"/>
        <v>0</v>
      </c>
      <c r="L83" s="26" t="s">
        <v>38</v>
      </c>
      <c r="N83" s="17">
        <f t="shared" si="110"/>
        <v>0</v>
      </c>
    </row>
    <row r="84" spans="1:18" ht="15.75" customHeight="1" outlineLevel="1" x14ac:dyDescent="0.25">
      <c r="A84" s="28"/>
      <c r="B84" s="29"/>
      <c r="C84" s="29"/>
      <c r="D84" s="30">
        <v>0</v>
      </c>
      <c r="E84" s="30">
        <v>0</v>
      </c>
      <c r="F84" s="30">
        <v>0</v>
      </c>
      <c r="G84" s="30">
        <v>0</v>
      </c>
      <c r="H84" s="30">
        <v>0</v>
      </c>
      <c r="I84" s="30">
        <v>0</v>
      </c>
      <c r="J84" s="30">
        <v>0</v>
      </c>
      <c r="K84" s="30">
        <v>0</v>
      </c>
      <c r="L84" s="31"/>
      <c r="N84" s="17">
        <f t="shared" si="110"/>
        <v>0</v>
      </c>
    </row>
    <row r="85" spans="1:18" ht="15.75" customHeight="1" outlineLevel="1" thickBot="1" x14ac:dyDescent="0.3">
      <c r="A85" s="28"/>
      <c r="B85" s="29" t="s">
        <v>11</v>
      </c>
      <c r="C85" s="29"/>
      <c r="D85" s="30">
        <v>0</v>
      </c>
      <c r="E85" s="30">
        <v>0</v>
      </c>
      <c r="F85" s="30">
        <v>0</v>
      </c>
      <c r="G85" s="30">
        <v>0</v>
      </c>
      <c r="H85" s="30">
        <v>0</v>
      </c>
      <c r="I85" s="30">
        <v>0</v>
      </c>
      <c r="J85" s="30">
        <v>0</v>
      </c>
      <c r="K85" s="30">
        <v>0</v>
      </c>
      <c r="L85" s="31"/>
      <c r="N85" s="17">
        <f t="shared" si="110"/>
        <v>0</v>
      </c>
    </row>
    <row r="86" spans="1:18" s="27" customFormat="1" ht="171" customHeight="1" outlineLevel="1" x14ac:dyDescent="0.25">
      <c r="A86" s="23"/>
      <c r="B86" s="24" t="s">
        <v>102</v>
      </c>
      <c r="C86" s="24"/>
      <c r="D86" s="25">
        <f>SUM(D87)</f>
        <v>0</v>
      </c>
      <c r="E86" s="25">
        <f t="shared" ref="E86" si="128">SUM(E87)</f>
        <v>0</v>
      </c>
      <c r="F86" s="25">
        <f t="shared" ref="F86" si="129">SUM(F87)</f>
        <v>0</v>
      </c>
      <c r="G86" s="25">
        <f t="shared" ref="G86" si="130">SUM(G87)</f>
        <v>0</v>
      </c>
      <c r="H86" s="25">
        <f t="shared" ref="H86" si="131">SUM(H87)</f>
        <v>0</v>
      </c>
      <c r="I86" s="25">
        <f t="shared" ref="I86" si="132">SUM(I87)</f>
        <v>0</v>
      </c>
      <c r="J86" s="25">
        <f t="shared" ref="J86" si="133">SUM(J87)</f>
        <v>0</v>
      </c>
      <c r="K86" s="25">
        <f t="shared" ref="K86" si="134">SUM(K87)</f>
        <v>0</v>
      </c>
      <c r="L86" s="26" t="s">
        <v>38</v>
      </c>
      <c r="N86" s="17">
        <f t="shared" si="110"/>
        <v>0</v>
      </c>
    </row>
    <row r="87" spans="1:18" ht="15.75" customHeight="1" outlineLevel="1" thickBot="1" x14ac:dyDescent="0.3">
      <c r="A87" s="28"/>
      <c r="B87" s="29" t="s">
        <v>11</v>
      </c>
      <c r="C87" s="29"/>
      <c r="D87" s="30">
        <v>0</v>
      </c>
      <c r="E87" s="30">
        <v>0</v>
      </c>
      <c r="F87" s="30">
        <v>0</v>
      </c>
      <c r="G87" s="30">
        <v>0</v>
      </c>
      <c r="H87" s="30">
        <v>0</v>
      </c>
      <c r="I87" s="30">
        <v>0</v>
      </c>
      <c r="J87" s="30">
        <v>0</v>
      </c>
      <c r="K87" s="30">
        <v>0</v>
      </c>
      <c r="L87" s="31"/>
      <c r="N87" s="17">
        <f t="shared" si="110"/>
        <v>0</v>
      </c>
    </row>
    <row r="88" spans="1:18" s="27" customFormat="1" ht="92.25" customHeight="1" outlineLevel="1" x14ac:dyDescent="0.25">
      <c r="A88" s="23"/>
      <c r="B88" s="24" t="s">
        <v>103</v>
      </c>
      <c r="C88" s="24"/>
      <c r="D88" s="25">
        <f>SUM(D89)</f>
        <v>0</v>
      </c>
      <c r="E88" s="25">
        <f t="shared" ref="E88:K88" si="135">SUM(E89)</f>
        <v>0</v>
      </c>
      <c r="F88" s="25">
        <f t="shared" si="135"/>
        <v>0</v>
      </c>
      <c r="G88" s="25">
        <f t="shared" si="135"/>
        <v>0</v>
      </c>
      <c r="H88" s="25">
        <f t="shared" si="135"/>
        <v>0</v>
      </c>
      <c r="I88" s="25">
        <f t="shared" si="135"/>
        <v>0</v>
      </c>
      <c r="J88" s="25">
        <f t="shared" si="135"/>
        <v>0</v>
      </c>
      <c r="K88" s="25">
        <f t="shared" si="135"/>
        <v>0</v>
      </c>
      <c r="L88" s="26" t="s">
        <v>41</v>
      </c>
      <c r="N88" s="17">
        <f t="shared" si="110"/>
        <v>0</v>
      </c>
    </row>
    <row r="89" spans="1:18" ht="15.75" customHeight="1" outlineLevel="1" thickBot="1" x14ac:dyDescent="0.3">
      <c r="A89" s="28"/>
      <c r="B89" s="29" t="s">
        <v>11</v>
      </c>
      <c r="C89" s="29"/>
      <c r="D89" s="30">
        <v>0</v>
      </c>
      <c r="E89" s="30">
        <v>0</v>
      </c>
      <c r="F89" s="30">
        <v>0</v>
      </c>
      <c r="G89" s="30">
        <v>0</v>
      </c>
      <c r="H89" s="30">
        <v>0</v>
      </c>
      <c r="I89" s="30">
        <v>0</v>
      </c>
      <c r="J89" s="30">
        <v>0</v>
      </c>
      <c r="K89" s="30">
        <v>0</v>
      </c>
      <c r="L89" s="31"/>
      <c r="N89" s="17">
        <f t="shared" si="110"/>
        <v>0</v>
      </c>
    </row>
    <row r="90" spans="1:18" s="27" customFormat="1" ht="51" customHeight="1" outlineLevel="1" x14ac:dyDescent="0.25">
      <c r="A90" s="23"/>
      <c r="B90" s="61" t="s">
        <v>104</v>
      </c>
      <c r="C90" s="68"/>
      <c r="D90" s="69">
        <f>SUM(D91)</f>
        <v>0</v>
      </c>
      <c r="E90" s="69">
        <f t="shared" ref="E90:K90" si="136">SUM(E91)</f>
        <v>0</v>
      </c>
      <c r="F90" s="69">
        <f t="shared" si="136"/>
        <v>0</v>
      </c>
      <c r="G90" s="69">
        <f t="shared" si="136"/>
        <v>0</v>
      </c>
      <c r="H90" s="58">
        <f t="shared" si="136"/>
        <v>299940</v>
      </c>
      <c r="I90" s="58">
        <f t="shared" si="136"/>
        <v>299940</v>
      </c>
      <c r="J90" s="58">
        <f t="shared" si="136"/>
        <v>0</v>
      </c>
      <c r="K90" s="58">
        <f t="shared" si="136"/>
        <v>299940</v>
      </c>
      <c r="L90" s="62" t="s">
        <v>38</v>
      </c>
      <c r="M90" s="67"/>
      <c r="N90" s="63">
        <f t="shared" si="110"/>
        <v>599880</v>
      </c>
    </row>
    <row r="91" spans="1:18" ht="90" customHeight="1" outlineLevel="1" thickBot="1" x14ac:dyDescent="0.3">
      <c r="A91" s="28"/>
      <c r="B91" s="29" t="s">
        <v>11</v>
      </c>
      <c r="C91" s="19" t="s">
        <v>19</v>
      </c>
      <c r="D91" s="30">
        <v>0</v>
      </c>
      <c r="E91" s="30">
        <v>0</v>
      </c>
      <c r="F91" s="30">
        <v>0</v>
      </c>
      <c r="G91" s="30">
        <v>0</v>
      </c>
      <c r="H91" s="30">
        <v>299940</v>
      </c>
      <c r="I91" s="30">
        <v>299940</v>
      </c>
      <c r="J91" s="30">
        <v>0</v>
      </c>
      <c r="K91" s="30">
        <v>299940</v>
      </c>
      <c r="L91" s="31"/>
      <c r="N91" s="17">
        <f t="shared" si="110"/>
        <v>599880</v>
      </c>
      <c r="R91" s="2" t="s">
        <v>44</v>
      </c>
    </row>
    <row r="92" spans="1:18" s="27" customFormat="1" ht="119.25" customHeight="1" outlineLevel="1" x14ac:dyDescent="0.25">
      <c r="A92" s="23"/>
      <c r="B92" s="24" t="s">
        <v>105</v>
      </c>
      <c r="C92" s="24"/>
      <c r="D92" s="25">
        <f>SUM(D93)</f>
        <v>0</v>
      </c>
      <c r="E92" s="25">
        <f t="shared" ref="E92:K92" si="137">SUM(E93)</f>
        <v>0</v>
      </c>
      <c r="F92" s="25">
        <f t="shared" si="137"/>
        <v>0</v>
      </c>
      <c r="G92" s="25">
        <f t="shared" si="137"/>
        <v>0</v>
      </c>
      <c r="H92" s="25">
        <f t="shared" si="137"/>
        <v>0</v>
      </c>
      <c r="I92" s="25">
        <f t="shared" si="137"/>
        <v>0</v>
      </c>
      <c r="J92" s="25">
        <f t="shared" si="137"/>
        <v>0</v>
      </c>
      <c r="K92" s="25">
        <f t="shared" si="137"/>
        <v>0</v>
      </c>
      <c r="L92" s="26" t="s">
        <v>38</v>
      </c>
      <c r="N92" s="17">
        <f t="shared" si="110"/>
        <v>0</v>
      </c>
    </row>
    <row r="93" spans="1:18" ht="15" customHeight="1" outlineLevel="1" thickBot="1" x14ac:dyDescent="0.3">
      <c r="A93" s="75"/>
      <c r="B93" s="76" t="s">
        <v>11</v>
      </c>
      <c r="C93" s="76"/>
      <c r="D93" s="77">
        <v>0</v>
      </c>
      <c r="E93" s="77">
        <v>0</v>
      </c>
      <c r="F93" s="77">
        <v>0</v>
      </c>
      <c r="G93" s="77">
        <v>0</v>
      </c>
      <c r="H93" s="77">
        <v>0</v>
      </c>
      <c r="I93" s="77">
        <v>0</v>
      </c>
      <c r="J93" s="77">
        <v>0</v>
      </c>
      <c r="K93" s="77">
        <v>0</v>
      </c>
      <c r="L93" s="78"/>
      <c r="N93" s="17">
        <f t="shared" si="110"/>
        <v>0</v>
      </c>
    </row>
    <row r="94" spans="1:18" ht="128.25" customHeight="1" outlineLevel="1" x14ac:dyDescent="0.25">
      <c r="A94" s="79"/>
      <c r="B94" s="80" t="s">
        <v>106</v>
      </c>
      <c r="C94" s="79"/>
      <c r="D94" s="81"/>
      <c r="E94" s="81"/>
      <c r="F94" s="81"/>
      <c r="G94" s="81"/>
      <c r="H94" s="81"/>
      <c r="I94" s="81"/>
      <c r="J94" s="81"/>
      <c r="K94" s="81"/>
      <c r="L94" s="82" t="s">
        <v>38</v>
      </c>
      <c r="N94" s="17"/>
    </row>
    <row r="95" spans="1:18" ht="23.25" customHeight="1" outlineLevel="1" thickBot="1" x14ac:dyDescent="0.3">
      <c r="A95" s="83"/>
      <c r="B95" s="83" t="s">
        <v>11</v>
      </c>
      <c r="C95" s="83"/>
      <c r="D95" s="84"/>
      <c r="E95" s="84"/>
      <c r="F95" s="84"/>
      <c r="G95" s="84"/>
      <c r="H95" s="84"/>
      <c r="I95" s="84"/>
      <c r="J95" s="84"/>
      <c r="K95" s="84"/>
      <c r="L95" s="85"/>
      <c r="N95" s="17"/>
    </row>
    <row r="96" spans="1:18" ht="26.25" customHeight="1" thickBot="1" x14ac:dyDescent="0.3">
      <c r="A96" s="20" t="s">
        <v>49</v>
      </c>
      <c r="B96" s="260" t="s">
        <v>50</v>
      </c>
      <c r="C96" s="261"/>
      <c r="D96" s="21">
        <f t="shared" ref="D96:K96" si="138">SUM(D97+D118+D127)</f>
        <v>3994290</v>
      </c>
      <c r="E96" s="21">
        <f t="shared" si="138"/>
        <v>3756430</v>
      </c>
      <c r="F96" s="21">
        <f t="shared" si="138"/>
        <v>3756430</v>
      </c>
      <c r="G96" s="21">
        <f t="shared" si="138"/>
        <v>16438800</v>
      </c>
      <c r="H96" s="21">
        <f t="shared" si="138"/>
        <v>26620800</v>
      </c>
      <c r="I96" s="21">
        <f t="shared" si="138"/>
        <v>28858900</v>
      </c>
      <c r="J96" s="21">
        <f t="shared" si="138"/>
        <v>0</v>
      </c>
      <c r="K96" s="21">
        <f t="shared" si="138"/>
        <v>28857900</v>
      </c>
      <c r="L96" s="50"/>
      <c r="N96" s="17">
        <f t="shared" si="110"/>
        <v>71918500</v>
      </c>
    </row>
    <row r="97" spans="1:18" ht="27.75" customHeight="1" thickBot="1" x14ac:dyDescent="0.3">
      <c r="A97" s="20" t="s">
        <v>51</v>
      </c>
      <c r="B97" s="252" t="s">
        <v>27</v>
      </c>
      <c r="C97" s="253"/>
      <c r="D97" s="21">
        <f t="shared" ref="D97:K97" si="139">SUM(D98:D113)/2</f>
        <v>3994290</v>
      </c>
      <c r="E97" s="21">
        <f t="shared" si="139"/>
        <v>3756430</v>
      </c>
      <c r="F97" s="21">
        <f t="shared" si="139"/>
        <v>3756430</v>
      </c>
      <c r="G97" s="21">
        <f t="shared" si="139"/>
        <v>16348800</v>
      </c>
      <c r="H97" s="21">
        <f t="shared" si="139"/>
        <v>26586800</v>
      </c>
      <c r="I97" s="21">
        <f t="shared" si="139"/>
        <v>28827900</v>
      </c>
      <c r="J97" s="21">
        <f t="shared" si="139"/>
        <v>0</v>
      </c>
      <c r="K97" s="21">
        <f t="shared" si="139"/>
        <v>28827900</v>
      </c>
      <c r="L97" s="50"/>
      <c r="N97" s="17">
        <f t="shared" si="110"/>
        <v>71763500</v>
      </c>
    </row>
    <row r="98" spans="1:18" s="27" customFormat="1" ht="52.5" customHeight="1" outlineLevel="1" thickBot="1" x14ac:dyDescent="0.3">
      <c r="A98" s="23"/>
      <c r="B98" s="61" t="s">
        <v>52</v>
      </c>
      <c r="C98" s="24"/>
      <c r="D98" s="25">
        <f>SUM(D99)</f>
        <v>1947390</v>
      </c>
      <c r="E98" s="25">
        <f t="shared" ref="E98:F98" si="140">SUM(E99)</f>
        <v>1947390</v>
      </c>
      <c r="F98" s="25">
        <f t="shared" si="140"/>
        <v>1947390</v>
      </c>
      <c r="G98" s="58">
        <f>SUM(G99)</f>
        <v>4203000</v>
      </c>
      <c r="H98" s="58">
        <f>SUM(H99)</f>
        <v>6335000</v>
      </c>
      <c r="I98" s="58">
        <f>SUM(I99)</f>
        <v>8487600</v>
      </c>
      <c r="J98" s="58">
        <f t="shared" ref="J98" si="141">SUM(J99)</f>
        <v>0</v>
      </c>
      <c r="K98" s="58">
        <f t="shared" ref="K98" si="142">SUM(K99)</f>
        <v>8487600</v>
      </c>
      <c r="L98" s="62" t="s">
        <v>37</v>
      </c>
      <c r="M98" s="86"/>
      <c r="N98" s="63">
        <v>19025600</v>
      </c>
    </row>
    <row r="99" spans="1:18" ht="90" customHeight="1" outlineLevel="1" thickBot="1" x14ac:dyDescent="0.3">
      <c r="A99" s="28"/>
      <c r="B99" s="29" t="s">
        <v>11</v>
      </c>
      <c r="C99" s="19" t="s">
        <v>19</v>
      </c>
      <c r="D99" s="36">
        <v>1947390</v>
      </c>
      <c r="E99" s="36">
        <v>1947390</v>
      </c>
      <c r="F99" s="36">
        <v>1947390</v>
      </c>
      <c r="G99" s="53">
        <v>4203000</v>
      </c>
      <c r="H99" s="53">
        <v>6335000</v>
      </c>
      <c r="I99" s="87">
        <v>8487600</v>
      </c>
      <c r="J99" s="53"/>
      <c r="K99" s="87">
        <v>8487600</v>
      </c>
      <c r="L99" s="54"/>
      <c r="M99" s="55"/>
      <c r="N99" s="63">
        <v>19025600</v>
      </c>
    </row>
    <row r="100" spans="1:18" s="27" customFormat="1" ht="76.5" customHeight="1" outlineLevel="1" x14ac:dyDescent="0.25">
      <c r="A100" s="23"/>
      <c r="B100" s="24" t="s">
        <v>67</v>
      </c>
      <c r="C100" s="24"/>
      <c r="D100" s="25">
        <f>SUM(D101)</f>
        <v>0</v>
      </c>
      <c r="E100" s="25">
        <f t="shared" ref="E100" si="143">SUM(E101)</f>
        <v>0</v>
      </c>
      <c r="F100" s="25">
        <f t="shared" ref="F100" si="144">SUM(F101)</f>
        <v>0</v>
      </c>
      <c r="G100" s="25">
        <f t="shared" ref="G100" si="145">SUM(G101)</f>
        <v>314000</v>
      </c>
      <c r="H100" s="25">
        <f t="shared" ref="H100" si="146">SUM(H101)</f>
        <v>314000</v>
      </c>
      <c r="I100" s="25">
        <f t="shared" ref="I100" si="147">SUM(I101)</f>
        <v>314000</v>
      </c>
      <c r="J100" s="25">
        <f t="shared" ref="J100" si="148">SUM(J101)</f>
        <v>0</v>
      </c>
      <c r="K100" s="25">
        <v>314000</v>
      </c>
      <c r="L100" s="26" t="s">
        <v>37</v>
      </c>
      <c r="N100" s="17">
        <v>942000</v>
      </c>
      <c r="Q100" s="27" t="s">
        <v>44</v>
      </c>
    </row>
    <row r="101" spans="1:18" ht="57" customHeight="1" outlineLevel="1" thickBot="1" x14ac:dyDescent="0.3">
      <c r="A101" s="28"/>
      <c r="B101" s="29" t="s">
        <v>11</v>
      </c>
      <c r="C101" s="19" t="s">
        <v>20</v>
      </c>
      <c r="D101" s="30">
        <v>0</v>
      </c>
      <c r="E101" s="30">
        <v>0</v>
      </c>
      <c r="F101" s="30">
        <v>0</v>
      </c>
      <c r="G101" s="30">
        <v>314000</v>
      </c>
      <c r="H101" s="30">
        <v>314000</v>
      </c>
      <c r="I101" s="30">
        <v>314000</v>
      </c>
      <c r="J101" s="30">
        <v>0</v>
      </c>
      <c r="K101" s="30">
        <v>314000</v>
      </c>
      <c r="L101" s="31"/>
      <c r="N101" s="17">
        <v>942000</v>
      </c>
    </row>
    <row r="102" spans="1:18" s="27" customFormat="1" ht="76.5" customHeight="1" outlineLevel="1" x14ac:dyDescent="0.25">
      <c r="A102" s="23"/>
      <c r="B102" s="24" t="s">
        <v>107</v>
      </c>
      <c r="C102" s="24"/>
      <c r="D102" s="25">
        <f>SUM(D103)</f>
        <v>0</v>
      </c>
      <c r="E102" s="25">
        <f t="shared" ref="E102" si="149">SUM(E103)</f>
        <v>0</v>
      </c>
      <c r="F102" s="25">
        <f t="shared" ref="F102" si="150">SUM(F103)</f>
        <v>0</v>
      </c>
      <c r="G102" s="25">
        <f t="shared" ref="G102" si="151">SUM(G103)</f>
        <v>0</v>
      </c>
      <c r="H102" s="25">
        <f t="shared" ref="H102" si="152">SUM(H103)</f>
        <v>0</v>
      </c>
      <c r="I102" s="25">
        <f t="shared" ref="I102" si="153">SUM(I103)</f>
        <v>0</v>
      </c>
      <c r="J102" s="25">
        <f t="shared" ref="J102" si="154">SUM(J103)</f>
        <v>0</v>
      </c>
      <c r="K102" s="25">
        <f t="shared" ref="K102" si="155">SUM(K103)</f>
        <v>0</v>
      </c>
      <c r="L102" s="26" t="s">
        <v>43</v>
      </c>
      <c r="N102" s="17"/>
    </row>
    <row r="103" spans="1:18" ht="15.75" customHeight="1" outlineLevel="1" thickBot="1" x14ac:dyDescent="0.3">
      <c r="A103" s="28"/>
      <c r="B103" s="29" t="s">
        <v>11</v>
      </c>
      <c r="C103" s="29"/>
      <c r="D103" s="30">
        <v>0</v>
      </c>
      <c r="E103" s="30">
        <v>0</v>
      </c>
      <c r="F103" s="30">
        <v>0</v>
      </c>
      <c r="G103" s="30">
        <v>0</v>
      </c>
      <c r="H103" s="30">
        <v>0</v>
      </c>
      <c r="I103" s="30">
        <v>0</v>
      </c>
      <c r="J103" s="30">
        <v>0</v>
      </c>
      <c r="K103" s="30">
        <v>0</v>
      </c>
      <c r="L103" s="31"/>
      <c r="N103" s="17"/>
    </row>
    <row r="104" spans="1:18" s="44" customFormat="1" ht="100.5" customHeight="1" outlineLevel="1" x14ac:dyDescent="0.25">
      <c r="A104" s="41"/>
      <c r="B104" s="35" t="s">
        <v>53</v>
      </c>
      <c r="C104" s="35"/>
      <c r="D104" s="42">
        <f>SUM(D105)</f>
        <v>0</v>
      </c>
      <c r="E104" s="42">
        <f t="shared" ref="E104" si="156">SUM(E105)</f>
        <v>0</v>
      </c>
      <c r="F104" s="42">
        <f t="shared" ref="F104" si="157">SUM(F105)</f>
        <v>0</v>
      </c>
      <c r="G104" s="42">
        <f t="shared" ref="G104" si="158">SUM(G105)</f>
        <v>0</v>
      </c>
      <c r="H104" s="42">
        <f t="shared" ref="H104" si="159">SUM(H105)</f>
        <v>0</v>
      </c>
      <c r="I104" s="42">
        <f t="shared" ref="I104" si="160">SUM(I105)</f>
        <v>0</v>
      </c>
      <c r="J104" s="42">
        <f t="shared" ref="J104" si="161">SUM(J105)</f>
        <v>0</v>
      </c>
      <c r="K104" s="42">
        <f t="shared" ref="K104" si="162">SUM(K105)</f>
        <v>0</v>
      </c>
      <c r="L104" s="26" t="s">
        <v>43</v>
      </c>
      <c r="N104" s="17"/>
    </row>
    <row r="105" spans="1:18" ht="15.75" customHeight="1" outlineLevel="1" thickBot="1" x14ac:dyDescent="0.3">
      <c r="A105" s="28"/>
      <c r="B105" s="29" t="s">
        <v>11</v>
      </c>
      <c r="C105" s="29"/>
      <c r="D105" s="30">
        <v>0</v>
      </c>
      <c r="E105" s="30">
        <v>0</v>
      </c>
      <c r="F105" s="30">
        <v>0</v>
      </c>
      <c r="G105" s="30">
        <v>0</v>
      </c>
      <c r="H105" s="30">
        <v>0</v>
      </c>
      <c r="I105" s="30">
        <v>0</v>
      </c>
      <c r="J105" s="30">
        <v>0</v>
      </c>
      <c r="K105" s="30">
        <v>0</v>
      </c>
      <c r="L105" s="31"/>
      <c r="N105" s="17"/>
    </row>
    <row r="106" spans="1:18" s="44" customFormat="1" ht="63.75" customHeight="1" outlineLevel="1" x14ac:dyDescent="0.25">
      <c r="A106" s="41"/>
      <c r="B106" s="35" t="s">
        <v>108</v>
      </c>
      <c r="C106" s="35"/>
      <c r="D106" s="42">
        <f>SUM(D107)</f>
        <v>0</v>
      </c>
      <c r="E106" s="42">
        <f t="shared" ref="E106:K106" si="163">SUM(E107)</f>
        <v>0</v>
      </c>
      <c r="F106" s="42">
        <f t="shared" si="163"/>
        <v>0</v>
      </c>
      <c r="G106" s="42">
        <f t="shared" si="163"/>
        <v>0</v>
      </c>
      <c r="H106" s="42">
        <f t="shared" si="163"/>
        <v>0</v>
      </c>
      <c r="I106" s="42">
        <f t="shared" si="163"/>
        <v>0</v>
      </c>
      <c r="J106" s="42">
        <f t="shared" si="163"/>
        <v>0</v>
      </c>
      <c r="K106" s="42">
        <f t="shared" si="163"/>
        <v>0</v>
      </c>
      <c r="L106" s="43" t="s">
        <v>40</v>
      </c>
      <c r="N106" s="17"/>
    </row>
    <row r="107" spans="1:18" ht="15.75" customHeight="1" outlineLevel="1" thickBot="1" x14ac:dyDescent="0.3">
      <c r="A107" s="28"/>
      <c r="B107" s="29" t="s">
        <v>11</v>
      </c>
      <c r="C107" s="29"/>
      <c r="D107" s="30">
        <v>0</v>
      </c>
      <c r="E107" s="30">
        <v>0</v>
      </c>
      <c r="F107" s="30">
        <v>0</v>
      </c>
      <c r="G107" s="30">
        <v>0</v>
      </c>
      <c r="H107" s="30">
        <v>0</v>
      </c>
      <c r="I107" s="30">
        <v>0</v>
      </c>
      <c r="J107" s="30">
        <v>0</v>
      </c>
      <c r="K107" s="30">
        <v>0</v>
      </c>
      <c r="L107" s="31"/>
      <c r="N107" s="17"/>
    </row>
    <row r="108" spans="1:18" s="27" customFormat="1" ht="88.5" customHeight="1" outlineLevel="1" thickBot="1" x14ac:dyDescent="0.3">
      <c r="A108" s="23"/>
      <c r="B108" s="61" t="s">
        <v>109</v>
      </c>
      <c r="C108" s="24"/>
      <c r="D108" s="25">
        <f>SUM(D109)</f>
        <v>2046900</v>
      </c>
      <c r="E108" s="25">
        <f t="shared" ref="E108" si="164">SUM(E109)</f>
        <v>1809040</v>
      </c>
      <c r="F108" s="25">
        <f t="shared" ref="F108" si="165">SUM(F109)</f>
        <v>1809040</v>
      </c>
      <c r="G108" s="58">
        <f t="shared" ref="G108" si="166">SUM(G109)</f>
        <v>11230000</v>
      </c>
      <c r="H108" s="58">
        <f t="shared" ref="H108" si="167">SUM(H109)</f>
        <v>19247500</v>
      </c>
      <c r="I108" s="58">
        <f t="shared" ref="I108" si="168">SUM(I109)</f>
        <v>19247500</v>
      </c>
      <c r="J108" s="58">
        <f t="shared" ref="J108" si="169">SUM(J109)</f>
        <v>0</v>
      </c>
      <c r="K108" s="58">
        <f t="shared" ref="K108" si="170">SUM(K109)</f>
        <v>19247500</v>
      </c>
      <c r="L108" s="62" t="s">
        <v>37</v>
      </c>
      <c r="M108" s="67"/>
      <c r="N108" s="63">
        <v>49725000</v>
      </c>
      <c r="R108" s="27" t="s">
        <v>44</v>
      </c>
    </row>
    <row r="109" spans="1:18" ht="90" customHeight="1" outlineLevel="1" thickBot="1" x14ac:dyDescent="0.3">
      <c r="A109" s="28"/>
      <c r="B109" s="29" t="s">
        <v>11</v>
      </c>
      <c r="C109" s="19" t="s">
        <v>19</v>
      </c>
      <c r="D109" s="47">
        <v>2046900</v>
      </c>
      <c r="E109" s="47">
        <v>1809040</v>
      </c>
      <c r="F109" s="47">
        <v>1809040</v>
      </c>
      <c r="G109" s="53">
        <v>11230000</v>
      </c>
      <c r="H109" s="53">
        <v>19247500</v>
      </c>
      <c r="I109" s="53">
        <v>19247500</v>
      </c>
      <c r="J109" s="53"/>
      <c r="K109" s="53">
        <v>19247500</v>
      </c>
      <c r="L109" s="54"/>
      <c r="M109" s="55"/>
      <c r="N109" s="63">
        <v>49725000</v>
      </c>
    </row>
    <row r="110" spans="1:18" ht="90" customHeight="1" outlineLevel="1" thickBot="1" x14ac:dyDescent="0.3">
      <c r="A110" s="110"/>
      <c r="B110" s="71" t="s">
        <v>68</v>
      </c>
      <c r="C110" s="112"/>
      <c r="D110" s="47"/>
      <c r="E110" s="47"/>
      <c r="F110" s="47"/>
      <c r="G110" s="124">
        <v>601800</v>
      </c>
      <c r="H110" s="124">
        <v>690300</v>
      </c>
      <c r="I110" s="124">
        <v>778800</v>
      </c>
      <c r="J110" s="124"/>
      <c r="K110" s="124">
        <v>778800</v>
      </c>
      <c r="L110" s="121" t="s">
        <v>37</v>
      </c>
      <c r="M110" s="55"/>
      <c r="N110" s="63">
        <v>2070900</v>
      </c>
    </row>
    <row r="111" spans="1:18" ht="90" customHeight="1" outlineLevel="1" thickBot="1" x14ac:dyDescent="0.3">
      <c r="A111" s="110"/>
      <c r="B111" s="29" t="s">
        <v>11</v>
      </c>
      <c r="C111" s="112"/>
      <c r="D111" s="47"/>
      <c r="E111" s="47"/>
      <c r="F111" s="47"/>
      <c r="G111" s="90">
        <v>601800</v>
      </c>
      <c r="H111" s="90">
        <v>690300</v>
      </c>
      <c r="I111" s="90">
        <v>778800</v>
      </c>
      <c r="J111" s="90"/>
      <c r="K111" s="90">
        <v>778800</v>
      </c>
      <c r="L111" s="117"/>
      <c r="M111" s="55"/>
      <c r="N111" s="63">
        <v>2070900</v>
      </c>
    </row>
    <row r="112" spans="1:18" s="27" customFormat="1" ht="111.75" customHeight="1" outlineLevel="1" x14ac:dyDescent="0.25">
      <c r="A112" s="23"/>
      <c r="B112" s="61" t="s">
        <v>69</v>
      </c>
      <c r="C112" s="61"/>
      <c r="D112" s="58">
        <f>SUM(D113)</f>
        <v>0</v>
      </c>
      <c r="E112" s="58">
        <f>SUM(E113)</f>
        <v>0</v>
      </c>
      <c r="F112" s="58">
        <f>SUM(F113)</f>
        <v>0</v>
      </c>
      <c r="G112" s="58">
        <f>SUM(G113)</f>
        <v>0</v>
      </c>
      <c r="H112" s="58"/>
      <c r="I112" s="58">
        <f>SUM(I113)</f>
        <v>0</v>
      </c>
      <c r="J112" s="58">
        <f>SUM(J113)</f>
        <v>0</v>
      </c>
      <c r="K112" s="58">
        <f>SUM(K113)</f>
        <v>0</v>
      </c>
      <c r="L112" s="62" t="s">
        <v>43</v>
      </c>
      <c r="M112" s="67"/>
      <c r="N112" s="63"/>
      <c r="Q112" s="27" t="s">
        <v>44</v>
      </c>
    </row>
    <row r="113" spans="1:18" ht="15" customHeight="1" outlineLevel="1" thickBot="1" x14ac:dyDescent="0.3">
      <c r="A113" s="75"/>
      <c r="B113" s="76" t="s">
        <v>11</v>
      </c>
      <c r="C113" s="76"/>
      <c r="D113" s="77">
        <v>0</v>
      </c>
      <c r="E113" s="77">
        <v>0</v>
      </c>
      <c r="F113" s="77">
        <v>0</v>
      </c>
      <c r="G113" s="77">
        <v>0</v>
      </c>
      <c r="H113" s="96"/>
      <c r="I113" s="97"/>
      <c r="J113" s="97">
        <v>0</v>
      </c>
      <c r="K113" s="97">
        <v>0</v>
      </c>
      <c r="L113" s="98"/>
      <c r="M113" s="55"/>
      <c r="N113" s="63"/>
    </row>
    <row r="114" spans="1:18" ht="75" customHeight="1" outlineLevel="1" x14ac:dyDescent="0.25">
      <c r="A114" s="91"/>
      <c r="B114" s="24"/>
      <c r="C114" s="91"/>
      <c r="D114" s="47"/>
      <c r="E114" s="47"/>
      <c r="F114" s="47"/>
      <c r="G114" s="47"/>
      <c r="H114" s="90"/>
      <c r="I114" s="90"/>
      <c r="J114" s="90"/>
      <c r="K114" s="90"/>
      <c r="L114" s="62" t="s">
        <v>43</v>
      </c>
      <c r="M114" s="55"/>
      <c r="N114" s="63"/>
    </row>
    <row r="115" spans="1:18" ht="41.25" customHeight="1" outlineLevel="1" thickBot="1" x14ac:dyDescent="0.3">
      <c r="A115" s="83"/>
      <c r="B115" s="83" t="s">
        <v>11</v>
      </c>
      <c r="C115" s="83"/>
      <c r="D115" s="84"/>
      <c r="E115" s="84"/>
      <c r="F115" s="84"/>
      <c r="G115" s="84"/>
      <c r="H115" s="64"/>
      <c r="I115" s="64"/>
      <c r="J115" s="64"/>
      <c r="K115" s="64"/>
      <c r="L115" s="92"/>
      <c r="M115" s="55"/>
      <c r="N115" s="63"/>
      <c r="R115" s="2" t="s">
        <v>44</v>
      </c>
    </row>
    <row r="116" spans="1:18" ht="78" customHeight="1" outlineLevel="1" x14ac:dyDescent="0.25">
      <c r="A116" s="94"/>
      <c r="B116" s="24" t="s">
        <v>55</v>
      </c>
      <c r="C116" s="91"/>
      <c r="D116" s="47"/>
      <c r="E116" s="47"/>
      <c r="F116" s="47"/>
      <c r="G116" s="47"/>
      <c r="H116" s="87"/>
      <c r="I116" s="87"/>
      <c r="J116" s="87"/>
      <c r="K116" s="87"/>
      <c r="L116" s="62" t="s">
        <v>61</v>
      </c>
      <c r="M116" s="55"/>
      <c r="N116" s="63"/>
    </row>
    <row r="117" spans="1:18" ht="15" customHeight="1" outlineLevel="1" thickBot="1" x14ac:dyDescent="0.3">
      <c r="A117" s="95"/>
      <c r="B117" s="83" t="s">
        <v>11</v>
      </c>
      <c r="C117" s="83"/>
      <c r="D117" s="84"/>
      <c r="E117" s="84"/>
      <c r="F117" s="84"/>
      <c r="G117" s="84"/>
      <c r="H117" s="64"/>
      <c r="I117" s="64"/>
      <c r="J117" s="64"/>
      <c r="K117" s="64"/>
      <c r="L117" s="92"/>
      <c r="M117" s="55"/>
      <c r="N117" s="63"/>
    </row>
    <row r="118" spans="1:18" ht="45" customHeight="1" thickBot="1" x14ac:dyDescent="0.3">
      <c r="A118" s="20" t="s">
        <v>54</v>
      </c>
      <c r="B118" s="260" t="s">
        <v>110</v>
      </c>
      <c r="C118" s="261"/>
      <c r="D118" s="21">
        <f>SUM(D119:D126)/2</f>
        <v>0</v>
      </c>
      <c r="E118" s="21">
        <f t="shared" ref="E118:K118" si="171">SUM(E119:E126)/2</f>
        <v>0</v>
      </c>
      <c r="F118" s="21">
        <f t="shared" si="171"/>
        <v>0</v>
      </c>
      <c r="G118" s="21">
        <f t="shared" si="171"/>
        <v>30000</v>
      </c>
      <c r="H118" s="88">
        <v>33000</v>
      </c>
      <c r="I118" s="88">
        <f t="shared" si="171"/>
        <v>30000</v>
      </c>
      <c r="J118" s="21">
        <f t="shared" si="171"/>
        <v>0</v>
      </c>
      <c r="K118" s="21">
        <f t="shared" si="171"/>
        <v>30000</v>
      </c>
      <c r="L118" s="50"/>
      <c r="N118" s="89">
        <f t="shared" ref="N118" si="172">SUM(G118:I118)</f>
        <v>93000</v>
      </c>
    </row>
    <row r="119" spans="1:18" s="27" customFormat="1" ht="73.5" customHeight="1" outlineLevel="1" x14ac:dyDescent="0.25">
      <c r="A119" s="23"/>
      <c r="B119" s="35" t="s">
        <v>111</v>
      </c>
      <c r="C119" s="35"/>
      <c r="D119" s="42">
        <f>SUM(D120)</f>
        <v>0</v>
      </c>
      <c r="E119" s="42">
        <f t="shared" ref="E119" si="173">SUM(E120)</f>
        <v>0</v>
      </c>
      <c r="F119" s="42">
        <f t="shared" ref="F119" si="174">SUM(F120)</f>
        <v>0</v>
      </c>
      <c r="G119" s="42">
        <f t="shared" ref="G119" si="175">SUM(G120)</f>
        <v>0</v>
      </c>
      <c r="H119" s="42">
        <f t="shared" ref="H119" si="176">SUM(H120)</f>
        <v>3000</v>
      </c>
      <c r="I119" s="42">
        <f t="shared" ref="I119" si="177">SUM(I120)</f>
        <v>0</v>
      </c>
      <c r="J119" s="42">
        <f t="shared" ref="J119" si="178">SUM(J120)</f>
        <v>0</v>
      </c>
      <c r="K119" s="42">
        <f t="shared" ref="K119" si="179">SUM(K120)</f>
        <v>0</v>
      </c>
      <c r="L119" s="43" t="s">
        <v>39</v>
      </c>
      <c r="M119" s="99"/>
      <c r="N119" s="89">
        <v>3000</v>
      </c>
    </row>
    <row r="120" spans="1:18" ht="64.5" customHeight="1" outlineLevel="1" thickBot="1" x14ac:dyDescent="0.3">
      <c r="A120" s="28"/>
      <c r="B120" s="45" t="s">
        <v>11</v>
      </c>
      <c r="C120" s="45" t="s">
        <v>15</v>
      </c>
      <c r="D120" s="37">
        <v>0</v>
      </c>
      <c r="E120" s="37">
        <v>0</v>
      </c>
      <c r="F120" s="37">
        <v>0</v>
      </c>
      <c r="G120" s="37">
        <v>0</v>
      </c>
      <c r="H120" s="37">
        <v>3000</v>
      </c>
      <c r="I120" s="37">
        <v>0</v>
      </c>
      <c r="J120" s="37">
        <v>0</v>
      </c>
      <c r="K120" s="37">
        <v>0</v>
      </c>
      <c r="L120" s="100"/>
      <c r="M120" s="101"/>
      <c r="N120" s="89">
        <v>3000</v>
      </c>
    </row>
    <row r="121" spans="1:18" s="27" customFormat="1" ht="63.75" customHeight="1" outlineLevel="1" x14ac:dyDescent="0.25">
      <c r="A121" s="23"/>
      <c r="B121" s="24"/>
      <c r="C121" s="24"/>
      <c r="D121" s="25">
        <f>SUM(D122)</f>
        <v>0</v>
      </c>
      <c r="E121" s="25">
        <f t="shared" ref="E121" si="180">SUM(E122)</f>
        <v>0</v>
      </c>
      <c r="F121" s="25">
        <f t="shared" ref="F121" si="181">SUM(F122)</f>
        <v>0</v>
      </c>
      <c r="G121" s="25">
        <f t="shared" ref="G121" si="182">SUM(G122)</f>
        <v>0</v>
      </c>
      <c r="H121" s="25"/>
      <c r="I121" s="25">
        <f t="shared" ref="I121" si="183">SUM(I122)</f>
        <v>0</v>
      </c>
      <c r="J121" s="25">
        <f t="shared" ref="J121" si="184">SUM(J122)</f>
        <v>0</v>
      </c>
      <c r="K121" s="25">
        <f t="shared" ref="K121" si="185">SUM(K122)</f>
        <v>0</v>
      </c>
      <c r="L121" s="26"/>
      <c r="N121" s="17"/>
    </row>
    <row r="122" spans="1:18" ht="64.5" customHeight="1" outlineLevel="1" thickBot="1" x14ac:dyDescent="0.3">
      <c r="A122" s="28"/>
      <c r="B122" s="29" t="s">
        <v>11</v>
      </c>
      <c r="C122" s="19" t="s">
        <v>15</v>
      </c>
      <c r="D122" s="30">
        <v>0</v>
      </c>
      <c r="E122" s="30">
        <v>0</v>
      </c>
      <c r="F122" s="30">
        <v>0</v>
      </c>
      <c r="G122" s="30">
        <v>0</v>
      </c>
      <c r="H122" s="30"/>
      <c r="I122" s="30">
        <v>0</v>
      </c>
      <c r="J122" s="30">
        <v>0</v>
      </c>
      <c r="K122" s="30">
        <v>0</v>
      </c>
      <c r="L122" s="31"/>
      <c r="N122" s="17"/>
    </row>
    <row r="123" spans="1:18" s="27" customFormat="1" ht="102" customHeight="1" outlineLevel="1" x14ac:dyDescent="0.25">
      <c r="A123" s="23"/>
      <c r="B123" s="24" t="s">
        <v>70</v>
      </c>
      <c r="C123" s="24"/>
      <c r="D123" s="25">
        <f>SUM(D124)</f>
        <v>0</v>
      </c>
      <c r="E123" s="25">
        <f t="shared" ref="E123" si="186">SUM(E124)</f>
        <v>0</v>
      </c>
      <c r="F123" s="25">
        <f t="shared" ref="F123" si="187">SUM(F124)</f>
        <v>0</v>
      </c>
      <c r="G123" s="25">
        <f t="shared" ref="G123" si="188">SUM(G124)</f>
        <v>0</v>
      </c>
      <c r="H123" s="25">
        <f t="shared" ref="H123" si="189">SUM(H124)</f>
        <v>0</v>
      </c>
      <c r="I123" s="25">
        <f t="shared" ref="I123" si="190">SUM(I124)</f>
        <v>0</v>
      </c>
      <c r="J123" s="25">
        <f t="shared" ref="J123" si="191">SUM(J124)</f>
        <v>0</v>
      </c>
      <c r="K123" s="25">
        <f t="shared" ref="K123" si="192">SUM(K124)</f>
        <v>0</v>
      </c>
      <c r="L123" s="26" t="s">
        <v>39</v>
      </c>
      <c r="N123" s="17"/>
    </row>
    <row r="124" spans="1:18" ht="15.75" customHeight="1" outlineLevel="1" thickBot="1" x14ac:dyDescent="0.3">
      <c r="A124" s="28"/>
      <c r="B124" s="29" t="s">
        <v>11</v>
      </c>
      <c r="C124" s="29"/>
      <c r="D124" s="36"/>
      <c r="E124" s="36"/>
      <c r="F124" s="36"/>
      <c r="G124" s="36"/>
      <c r="H124" s="36">
        <v>0</v>
      </c>
      <c r="I124" s="36">
        <v>0</v>
      </c>
      <c r="J124" s="36"/>
      <c r="K124" s="36">
        <v>0</v>
      </c>
      <c r="L124" s="31"/>
      <c r="N124" s="17"/>
    </row>
    <row r="125" spans="1:18" s="27" customFormat="1" ht="115.5" customHeight="1" outlineLevel="1" x14ac:dyDescent="0.25">
      <c r="A125" s="23"/>
      <c r="B125" s="35" t="s">
        <v>112</v>
      </c>
      <c r="C125" s="35"/>
      <c r="D125" s="42">
        <f>SUM(D126)</f>
        <v>0</v>
      </c>
      <c r="E125" s="42">
        <f t="shared" ref="E125:K125" si="193">SUM(E126)</f>
        <v>0</v>
      </c>
      <c r="F125" s="42">
        <f t="shared" si="193"/>
        <v>0</v>
      </c>
      <c r="G125" s="42">
        <f t="shared" si="193"/>
        <v>30000</v>
      </c>
      <c r="H125" s="42">
        <f t="shared" si="193"/>
        <v>30000</v>
      </c>
      <c r="I125" s="42">
        <f t="shared" si="193"/>
        <v>30000</v>
      </c>
      <c r="J125" s="42">
        <f t="shared" si="193"/>
        <v>0</v>
      </c>
      <c r="K125" s="42">
        <f t="shared" si="193"/>
        <v>30000</v>
      </c>
      <c r="L125" s="43" t="s">
        <v>37</v>
      </c>
      <c r="M125" s="44"/>
      <c r="N125" s="89">
        <v>90000</v>
      </c>
    </row>
    <row r="126" spans="1:18" s="55" customFormat="1" ht="51" customHeight="1" outlineLevel="1" x14ac:dyDescent="0.25">
      <c r="A126" s="51"/>
      <c r="B126" s="45" t="s">
        <v>11</v>
      </c>
      <c r="C126" s="45" t="s">
        <v>20</v>
      </c>
      <c r="D126" s="37"/>
      <c r="E126" s="37"/>
      <c r="F126" s="37"/>
      <c r="G126" s="37">
        <v>30000</v>
      </c>
      <c r="H126" s="37">
        <v>30000</v>
      </c>
      <c r="I126" s="37">
        <v>30000</v>
      </c>
      <c r="J126" s="37"/>
      <c r="K126" s="37">
        <v>30000</v>
      </c>
      <c r="L126" s="100"/>
      <c r="M126" s="101"/>
      <c r="N126" s="89">
        <v>90000</v>
      </c>
    </row>
    <row r="127" spans="1:18" ht="27" customHeight="1" thickBot="1" x14ac:dyDescent="0.3">
      <c r="A127" s="20" t="s">
        <v>56</v>
      </c>
      <c r="B127" s="254" t="s">
        <v>21</v>
      </c>
      <c r="C127" s="255"/>
      <c r="D127" s="21">
        <f t="shared" ref="D127:K127" si="194">SUM(D128:D133)/2</f>
        <v>0</v>
      </c>
      <c r="E127" s="21">
        <f t="shared" si="194"/>
        <v>0</v>
      </c>
      <c r="F127" s="21">
        <f t="shared" si="194"/>
        <v>0</v>
      </c>
      <c r="G127" s="21">
        <f t="shared" si="194"/>
        <v>60000</v>
      </c>
      <c r="H127" s="88">
        <f t="shared" si="194"/>
        <v>1000</v>
      </c>
      <c r="I127" s="88">
        <f t="shared" si="194"/>
        <v>1000</v>
      </c>
      <c r="J127" s="88">
        <f t="shared" si="194"/>
        <v>0</v>
      </c>
      <c r="K127" s="88">
        <f t="shared" si="194"/>
        <v>0</v>
      </c>
      <c r="L127" s="102"/>
      <c r="M127" s="55"/>
      <c r="N127" s="63">
        <f t="shared" ref="N127" si="195">SUM(G127:I127)</f>
        <v>62000</v>
      </c>
      <c r="O127" s="17">
        <f>N127+N118</f>
        <v>155000</v>
      </c>
    </row>
    <row r="128" spans="1:18" s="27" customFormat="1" ht="59.25" customHeight="1" outlineLevel="1" x14ac:dyDescent="0.25">
      <c r="A128" s="23"/>
      <c r="B128" s="61" t="s">
        <v>57</v>
      </c>
      <c r="C128" s="61"/>
      <c r="D128" s="58">
        <f>SUM(D129)</f>
        <v>0</v>
      </c>
      <c r="E128" s="58">
        <f t="shared" ref="E128:K128" si="196">SUM(E129)</f>
        <v>0</v>
      </c>
      <c r="F128" s="58">
        <f>SUM(F129)</f>
        <v>0</v>
      </c>
      <c r="G128" s="58">
        <f t="shared" si="196"/>
        <v>60000</v>
      </c>
      <c r="H128" s="58">
        <f>SUM(H129)</f>
        <v>0</v>
      </c>
      <c r="I128" s="58">
        <f t="shared" si="196"/>
        <v>0</v>
      </c>
      <c r="J128" s="58">
        <f t="shared" si="196"/>
        <v>0</v>
      </c>
      <c r="K128" s="58">
        <f t="shared" si="196"/>
        <v>0</v>
      </c>
      <c r="L128" s="62" t="s">
        <v>40</v>
      </c>
      <c r="M128" s="86"/>
      <c r="N128" s="63">
        <v>60000</v>
      </c>
    </row>
    <row r="129" spans="1:27" ht="64.5" customHeight="1" outlineLevel="1" thickBot="1" x14ac:dyDescent="0.3">
      <c r="A129" s="28"/>
      <c r="B129" s="52" t="s">
        <v>11</v>
      </c>
      <c r="C129" s="52" t="s">
        <v>15</v>
      </c>
      <c r="D129" s="53">
        <v>0</v>
      </c>
      <c r="E129" s="53">
        <v>0</v>
      </c>
      <c r="F129" s="53"/>
      <c r="G129" s="53">
        <v>60000</v>
      </c>
      <c r="H129" s="53"/>
      <c r="I129" s="53">
        <v>0</v>
      </c>
      <c r="J129" s="53">
        <v>0</v>
      </c>
      <c r="K129" s="53">
        <v>0</v>
      </c>
      <c r="L129" s="54"/>
      <c r="M129" s="55"/>
      <c r="N129" s="63">
        <v>60000</v>
      </c>
    </row>
    <row r="130" spans="1:27" s="27" customFormat="1" ht="49.5" customHeight="1" outlineLevel="1" x14ac:dyDescent="0.25">
      <c r="A130" s="23"/>
      <c r="B130" s="61" t="s">
        <v>113</v>
      </c>
      <c r="C130" s="61"/>
      <c r="D130" s="58">
        <f>SUM(D131)</f>
        <v>0</v>
      </c>
      <c r="E130" s="58">
        <f t="shared" ref="E130" si="197">SUM(E131)</f>
        <v>0</v>
      </c>
      <c r="F130" s="58">
        <f t="shared" ref="F130" si="198">SUM(F131)</f>
        <v>0</v>
      </c>
      <c r="G130" s="58">
        <f t="shared" ref="G130" si="199">SUM(G131)</f>
        <v>0</v>
      </c>
      <c r="H130" s="58">
        <f t="shared" ref="H130" si="200">SUM(H131)</f>
        <v>1000</v>
      </c>
      <c r="I130" s="58">
        <f t="shared" ref="I130" si="201">SUM(I131)</f>
        <v>1000</v>
      </c>
      <c r="J130" s="58">
        <f t="shared" ref="J130" si="202">SUM(J131)</f>
        <v>0</v>
      </c>
      <c r="K130" s="58">
        <f t="shared" ref="K130" si="203">SUM(K131)</f>
        <v>0</v>
      </c>
      <c r="L130" s="62" t="s">
        <v>61</v>
      </c>
      <c r="M130" s="67"/>
      <c r="N130" s="63">
        <v>2000</v>
      </c>
    </row>
    <row r="131" spans="1:27" ht="64.5" customHeight="1" outlineLevel="1" thickBot="1" x14ac:dyDescent="0.3">
      <c r="A131" s="28"/>
      <c r="B131" s="52" t="s">
        <v>11</v>
      </c>
      <c r="C131" s="52" t="s">
        <v>15</v>
      </c>
      <c r="D131" s="53">
        <v>0</v>
      </c>
      <c r="E131" s="53">
        <v>0</v>
      </c>
      <c r="F131" s="53">
        <v>0</v>
      </c>
      <c r="G131" s="53">
        <v>0</v>
      </c>
      <c r="H131" s="53">
        <v>1000</v>
      </c>
      <c r="I131" s="53">
        <v>1000</v>
      </c>
      <c r="J131" s="53">
        <v>0</v>
      </c>
      <c r="K131" s="53">
        <v>0</v>
      </c>
      <c r="L131" s="54"/>
      <c r="M131" s="55"/>
      <c r="N131" s="63">
        <v>2000</v>
      </c>
    </row>
    <row r="132" spans="1:27" s="27" customFormat="1" ht="63.75" customHeight="1" outlineLevel="1" x14ac:dyDescent="0.25">
      <c r="A132" s="23"/>
      <c r="B132" s="24" t="s">
        <v>71</v>
      </c>
      <c r="C132" s="24"/>
      <c r="D132" s="25">
        <f>SUM(D133)</f>
        <v>0</v>
      </c>
      <c r="E132" s="25">
        <f t="shared" ref="E132" si="204">SUM(E133)</f>
        <v>0</v>
      </c>
      <c r="F132" s="25">
        <f t="shared" ref="F132" si="205">SUM(F133)</f>
        <v>0</v>
      </c>
      <c r="G132" s="25">
        <f t="shared" ref="G132" si="206">SUM(G133)</f>
        <v>0</v>
      </c>
      <c r="H132" s="25">
        <f t="shared" ref="H132" si="207">SUM(H133)</f>
        <v>0</v>
      </c>
      <c r="I132" s="25">
        <f t="shared" ref="I132" si="208">SUM(I133)</f>
        <v>0</v>
      </c>
      <c r="J132" s="25">
        <f t="shared" ref="J132" si="209">SUM(J133)</f>
        <v>0</v>
      </c>
      <c r="K132" s="25">
        <f t="shared" ref="K132" si="210">SUM(K133)</f>
        <v>0</v>
      </c>
      <c r="L132" s="26" t="s">
        <v>40</v>
      </c>
      <c r="N132" s="17"/>
    </row>
    <row r="133" spans="1:27" ht="64.5" customHeight="1" outlineLevel="1" thickBot="1" x14ac:dyDescent="0.3">
      <c r="A133" s="28"/>
      <c r="B133" s="29" t="s">
        <v>11</v>
      </c>
      <c r="C133" s="19" t="s">
        <v>15</v>
      </c>
      <c r="D133" s="36"/>
      <c r="E133" s="36"/>
      <c r="F133" s="36"/>
      <c r="G133" s="36">
        <v>0</v>
      </c>
      <c r="H133" s="36"/>
      <c r="I133" s="36"/>
      <c r="J133" s="30">
        <v>0</v>
      </c>
      <c r="K133" s="30">
        <v>0</v>
      </c>
      <c r="L133" s="31"/>
      <c r="N133" s="17"/>
    </row>
    <row r="134" spans="1:27" s="27" customFormat="1" ht="60" customHeight="1" outlineLevel="1" x14ac:dyDescent="0.25">
      <c r="A134" s="23"/>
      <c r="B134" s="24" t="s">
        <v>72</v>
      </c>
      <c r="C134" s="24"/>
      <c r="D134" s="25">
        <f>SUM(D135)</f>
        <v>0</v>
      </c>
      <c r="E134" s="25">
        <f t="shared" ref="E134:E136" si="211">SUM(E135)</f>
        <v>0</v>
      </c>
      <c r="F134" s="25">
        <f t="shared" ref="F134:F136" si="212">SUM(F135)</f>
        <v>0</v>
      </c>
      <c r="G134" s="25">
        <f t="shared" ref="G134:G136" si="213">SUM(G135)</f>
        <v>0</v>
      </c>
      <c r="H134" s="25">
        <f t="shared" ref="H134:H136" si="214">SUM(H135)</f>
        <v>0</v>
      </c>
      <c r="I134" s="25">
        <f t="shared" ref="I134:I136" si="215">SUM(I135)</f>
        <v>0</v>
      </c>
      <c r="J134" s="25">
        <f t="shared" ref="J134:J136" si="216">SUM(J135)</f>
        <v>0</v>
      </c>
      <c r="K134" s="25">
        <f t="shared" ref="K134:K136" si="217">SUM(K135)</f>
        <v>0</v>
      </c>
      <c r="L134" s="26" t="s">
        <v>43</v>
      </c>
      <c r="N134" s="17"/>
    </row>
    <row r="135" spans="1:27" ht="15.75" customHeight="1" outlineLevel="1" thickBot="1" x14ac:dyDescent="0.3">
      <c r="A135" s="28"/>
      <c r="B135" s="29" t="s">
        <v>11</v>
      </c>
      <c r="C135" s="45"/>
      <c r="D135" s="30"/>
      <c r="E135" s="30">
        <v>0</v>
      </c>
      <c r="F135" s="30">
        <v>0</v>
      </c>
      <c r="G135" s="30">
        <v>0</v>
      </c>
      <c r="H135" s="30"/>
      <c r="I135" s="30"/>
      <c r="J135" s="30">
        <v>0</v>
      </c>
      <c r="K135" s="30">
        <v>0</v>
      </c>
      <c r="L135" s="31"/>
      <c r="N135" s="17"/>
    </row>
    <row r="136" spans="1:27" s="27" customFormat="1" ht="57.75" customHeight="1" outlineLevel="1" x14ac:dyDescent="0.25">
      <c r="A136" s="23"/>
      <c r="B136" s="24" t="s">
        <v>114</v>
      </c>
      <c r="C136" s="24"/>
      <c r="D136" s="25">
        <f>SUM(D137)</f>
        <v>0</v>
      </c>
      <c r="E136" s="25">
        <f t="shared" si="211"/>
        <v>0</v>
      </c>
      <c r="F136" s="25">
        <f t="shared" si="212"/>
        <v>0</v>
      </c>
      <c r="G136" s="25">
        <f t="shared" si="213"/>
        <v>0</v>
      </c>
      <c r="H136" s="25">
        <f t="shared" si="214"/>
        <v>0</v>
      </c>
      <c r="I136" s="25">
        <f t="shared" si="215"/>
        <v>0</v>
      </c>
      <c r="J136" s="25">
        <f t="shared" si="216"/>
        <v>0</v>
      </c>
      <c r="K136" s="25">
        <f t="shared" si="217"/>
        <v>0</v>
      </c>
      <c r="L136" s="26" t="s">
        <v>43</v>
      </c>
      <c r="N136" s="17"/>
    </row>
    <row r="137" spans="1:27" ht="15" customHeight="1" outlineLevel="1" x14ac:dyDescent="0.25">
      <c r="A137" s="28"/>
      <c r="B137" s="29" t="s">
        <v>11</v>
      </c>
      <c r="C137" s="45"/>
      <c r="D137" s="30"/>
      <c r="E137" s="30">
        <v>0</v>
      </c>
      <c r="F137" s="30">
        <v>0</v>
      </c>
      <c r="G137" s="30">
        <v>0</v>
      </c>
      <c r="H137" s="30"/>
      <c r="I137" s="30"/>
      <c r="J137" s="30">
        <v>0</v>
      </c>
      <c r="K137" s="30">
        <v>0</v>
      </c>
      <c r="L137" s="31"/>
      <c r="N137" s="17"/>
    </row>
    <row r="138" spans="1:27" ht="27" customHeight="1" thickBot="1" x14ac:dyDescent="0.3">
      <c r="A138" s="20" t="s">
        <v>58</v>
      </c>
      <c r="B138" s="256" t="s">
        <v>59</v>
      </c>
      <c r="C138" s="257"/>
      <c r="D138" s="21">
        <f>SUM(D139:D148)/2</f>
        <v>0</v>
      </c>
      <c r="E138" s="21">
        <f t="shared" ref="E138:K138" si="218">SUM(E139:E148)/2</f>
        <v>0</v>
      </c>
      <c r="F138" s="21">
        <f t="shared" si="218"/>
        <v>0</v>
      </c>
      <c r="G138" s="21">
        <f t="shared" si="218"/>
        <v>0</v>
      </c>
      <c r="H138" s="21">
        <f>SUM(H139:H152)/2</f>
        <v>13500</v>
      </c>
      <c r="I138" s="21">
        <f t="shared" si="218"/>
        <v>1500</v>
      </c>
      <c r="J138" s="21">
        <f t="shared" si="218"/>
        <v>0</v>
      </c>
      <c r="K138" s="21">
        <f t="shared" si="218"/>
        <v>0</v>
      </c>
      <c r="L138" s="50"/>
      <c r="N138" s="17">
        <f t="shared" ref="N138" si="219">SUM(G138:I138)</f>
        <v>15000</v>
      </c>
    </row>
    <row r="139" spans="1:27" s="27" customFormat="1" ht="78" customHeight="1" outlineLevel="1" x14ac:dyDescent="0.25">
      <c r="A139" s="23"/>
      <c r="B139" s="61" t="s">
        <v>60</v>
      </c>
      <c r="C139" s="61"/>
      <c r="D139" s="58">
        <f>SUM(D140)</f>
        <v>0</v>
      </c>
      <c r="E139" s="58">
        <f t="shared" ref="E139:K139" si="220">SUM(E140)</f>
        <v>0</v>
      </c>
      <c r="F139" s="58">
        <f t="shared" si="220"/>
        <v>0</v>
      </c>
      <c r="G139" s="58">
        <f t="shared" si="220"/>
        <v>0</v>
      </c>
      <c r="H139" s="58">
        <f t="shared" si="220"/>
        <v>6500</v>
      </c>
      <c r="I139" s="58">
        <f t="shared" si="220"/>
        <v>0</v>
      </c>
      <c r="J139" s="58">
        <f t="shared" si="220"/>
        <v>0</v>
      </c>
      <c r="K139" s="58">
        <f t="shared" si="220"/>
        <v>0</v>
      </c>
      <c r="L139" s="62" t="s">
        <v>38</v>
      </c>
      <c r="M139" s="67"/>
      <c r="N139" s="63">
        <v>6500</v>
      </c>
    </row>
    <row r="140" spans="1:27" ht="90" customHeight="1" outlineLevel="1" thickBot="1" x14ac:dyDescent="0.3">
      <c r="A140" s="28"/>
      <c r="B140" s="52" t="s">
        <v>11</v>
      </c>
      <c r="C140" s="52" t="s">
        <v>22</v>
      </c>
      <c r="D140" s="53"/>
      <c r="E140" s="53"/>
      <c r="F140" s="53"/>
      <c r="G140" s="53"/>
      <c r="H140" s="53">
        <v>6500</v>
      </c>
      <c r="I140" s="53">
        <v>0</v>
      </c>
      <c r="J140" s="53">
        <v>0</v>
      </c>
      <c r="K140" s="53">
        <v>0</v>
      </c>
      <c r="L140" s="54"/>
      <c r="M140" s="55"/>
      <c r="N140" s="63">
        <v>6500</v>
      </c>
      <c r="AA140" s="2" t="s">
        <v>44</v>
      </c>
    </row>
    <row r="141" spans="1:27" s="27" customFormat="1" ht="63.75" customHeight="1" outlineLevel="1" x14ac:dyDescent="0.25">
      <c r="A141" s="23"/>
      <c r="B141" s="24" t="s">
        <v>73</v>
      </c>
      <c r="C141" s="24"/>
      <c r="D141" s="25">
        <f>SUM(D142)</f>
        <v>0</v>
      </c>
      <c r="E141" s="25">
        <f t="shared" ref="E141" si="221">SUM(E142)</f>
        <v>0</v>
      </c>
      <c r="F141" s="25">
        <f t="shared" ref="F141" si="222">SUM(F142)</f>
        <v>0</v>
      </c>
      <c r="G141" s="25">
        <f t="shared" ref="G141" si="223">SUM(G142)</f>
        <v>0</v>
      </c>
      <c r="H141" s="25">
        <f t="shared" ref="H141" si="224">SUM(H142)</f>
        <v>0</v>
      </c>
      <c r="I141" s="25">
        <f t="shared" ref="I141" si="225">SUM(I142)</f>
        <v>1500</v>
      </c>
      <c r="J141" s="25">
        <f t="shared" ref="J141" si="226">SUM(J142)</f>
        <v>0</v>
      </c>
      <c r="K141" s="25">
        <f t="shared" ref="K141" si="227">SUM(K142)</f>
        <v>0</v>
      </c>
      <c r="L141" s="26" t="s">
        <v>43</v>
      </c>
      <c r="N141" s="17">
        <v>1500</v>
      </c>
    </row>
    <row r="142" spans="1:27" ht="64.5" customHeight="1" outlineLevel="1" thickBot="1" x14ac:dyDescent="0.3">
      <c r="A142" s="28"/>
      <c r="B142" s="29" t="s">
        <v>11</v>
      </c>
      <c r="C142" s="19" t="s">
        <v>15</v>
      </c>
      <c r="D142" s="36"/>
      <c r="E142" s="36"/>
      <c r="F142" s="36"/>
      <c r="G142" s="36"/>
      <c r="H142" s="36"/>
      <c r="I142" s="30">
        <v>1500</v>
      </c>
      <c r="J142" s="30">
        <v>0</v>
      </c>
      <c r="K142" s="30">
        <v>0</v>
      </c>
      <c r="L142" s="31"/>
      <c r="N142" s="17">
        <v>1500</v>
      </c>
      <c r="P142" s="2" t="s">
        <v>44</v>
      </c>
    </row>
    <row r="143" spans="1:27" s="27" customFormat="1" ht="76.5" customHeight="1" outlineLevel="1" x14ac:dyDescent="0.25">
      <c r="A143" s="23"/>
      <c r="B143" s="24" t="s">
        <v>74</v>
      </c>
      <c r="C143" s="24"/>
      <c r="D143" s="25">
        <f>SUM(D144)</f>
        <v>0</v>
      </c>
      <c r="E143" s="25">
        <f t="shared" ref="E143" si="228">SUM(E144)</f>
        <v>0</v>
      </c>
      <c r="F143" s="25">
        <f t="shared" ref="F143" si="229">SUM(F144)</f>
        <v>0</v>
      </c>
      <c r="G143" s="25">
        <f t="shared" ref="G143" si="230">SUM(G144)</f>
        <v>0</v>
      </c>
      <c r="H143" s="25">
        <f t="shared" ref="H143" si="231">SUM(H144)</f>
        <v>1500</v>
      </c>
      <c r="I143" s="25">
        <f t="shared" ref="I143" si="232">SUM(I144)</f>
        <v>0</v>
      </c>
      <c r="J143" s="25">
        <f t="shared" ref="J143" si="233">SUM(J144)</f>
        <v>0</v>
      </c>
      <c r="K143" s="25">
        <f t="shared" ref="K143" si="234">SUM(K144)</f>
        <v>0</v>
      </c>
      <c r="L143" s="26" t="s">
        <v>39</v>
      </c>
      <c r="N143" s="17">
        <v>1500</v>
      </c>
    </row>
    <row r="144" spans="1:27" ht="64.5" customHeight="1" outlineLevel="1" thickBot="1" x14ac:dyDescent="0.3">
      <c r="A144" s="28"/>
      <c r="B144" s="29" t="s">
        <v>11</v>
      </c>
      <c r="C144" s="19" t="s">
        <v>15</v>
      </c>
      <c r="D144" s="36"/>
      <c r="E144" s="36"/>
      <c r="F144" s="36"/>
      <c r="G144" s="36"/>
      <c r="H144" s="36">
        <v>1500</v>
      </c>
      <c r="I144" s="30">
        <v>0</v>
      </c>
      <c r="J144" s="30">
        <v>0</v>
      </c>
      <c r="K144" s="30">
        <v>0</v>
      </c>
      <c r="L144" s="31"/>
      <c r="N144" s="17">
        <v>1500</v>
      </c>
    </row>
    <row r="145" spans="1:14" s="27" customFormat="1" ht="84" customHeight="1" outlineLevel="1" x14ac:dyDescent="0.25">
      <c r="A145" s="23"/>
      <c r="B145" s="24" t="s">
        <v>115</v>
      </c>
      <c r="C145" s="24"/>
      <c r="D145" s="25">
        <f>SUM(D146)</f>
        <v>0</v>
      </c>
      <c r="E145" s="25">
        <f t="shared" ref="E145" si="235">SUM(E146)</f>
        <v>0</v>
      </c>
      <c r="F145" s="25">
        <f t="shared" ref="F145" si="236">SUM(F146)</f>
        <v>0</v>
      </c>
      <c r="G145" s="25">
        <f t="shared" ref="G145" si="237">SUM(G146)</f>
        <v>0</v>
      </c>
      <c r="H145" s="25">
        <f t="shared" ref="H145" si="238">SUM(H146)</f>
        <v>1500</v>
      </c>
      <c r="I145" s="25">
        <f t="shared" ref="I145" si="239">SUM(I146)</f>
        <v>0</v>
      </c>
      <c r="J145" s="25">
        <f t="shared" ref="J145" si="240">SUM(J146)</f>
        <v>0</v>
      </c>
      <c r="K145" s="25">
        <f t="shared" ref="K145" si="241">SUM(K146)</f>
        <v>0</v>
      </c>
      <c r="L145" s="26" t="s">
        <v>39</v>
      </c>
      <c r="N145" s="17">
        <v>1500</v>
      </c>
    </row>
    <row r="146" spans="1:14" ht="64.5" customHeight="1" outlineLevel="1" thickBot="1" x14ac:dyDescent="0.3">
      <c r="A146" s="28"/>
      <c r="B146" s="29" t="s">
        <v>11</v>
      </c>
      <c r="C146" s="19" t="s">
        <v>15</v>
      </c>
      <c r="D146" s="36"/>
      <c r="E146" s="36"/>
      <c r="F146" s="36"/>
      <c r="G146" s="36"/>
      <c r="H146" s="36">
        <v>1500</v>
      </c>
      <c r="I146" s="30">
        <v>0</v>
      </c>
      <c r="J146" s="30">
        <v>0</v>
      </c>
      <c r="K146" s="30">
        <v>0</v>
      </c>
      <c r="L146" s="31"/>
      <c r="N146" s="17">
        <v>1500</v>
      </c>
    </row>
    <row r="147" spans="1:14" s="27" customFormat="1" ht="57" customHeight="1" outlineLevel="1" x14ac:dyDescent="0.25">
      <c r="A147" s="23"/>
      <c r="B147" s="24" t="s">
        <v>75</v>
      </c>
      <c r="C147" s="24"/>
      <c r="D147" s="25">
        <f>SUM(D148)</f>
        <v>0</v>
      </c>
      <c r="E147" s="25">
        <f t="shared" ref="E147:E149" si="242">SUM(E148)</f>
        <v>0</v>
      </c>
      <c r="F147" s="25">
        <f t="shared" ref="F147:F149" si="243">SUM(F148)</f>
        <v>0</v>
      </c>
      <c r="G147" s="25">
        <f t="shared" ref="G147:G149" si="244">SUM(G148)</f>
        <v>0</v>
      </c>
      <c r="H147" s="25">
        <f t="shared" ref="H147:H149" si="245">SUM(H148)</f>
        <v>0</v>
      </c>
      <c r="I147" s="25">
        <f t="shared" ref="I147:I149" si="246">SUM(I148)</f>
        <v>0</v>
      </c>
      <c r="J147" s="25">
        <f t="shared" ref="J147:J149" si="247">SUM(J148)</f>
        <v>0</v>
      </c>
      <c r="K147" s="25">
        <f t="shared" ref="K147:K149" si="248">SUM(K148)</f>
        <v>0</v>
      </c>
      <c r="L147" s="26" t="s">
        <v>38</v>
      </c>
      <c r="N147" s="17"/>
    </row>
    <row r="148" spans="1:14" ht="15.75" customHeight="1" outlineLevel="1" thickBot="1" x14ac:dyDescent="0.3">
      <c r="A148" s="28"/>
      <c r="B148" s="29" t="s">
        <v>11</v>
      </c>
      <c r="C148" s="19"/>
      <c r="D148" s="36"/>
      <c r="E148" s="36"/>
      <c r="F148" s="36"/>
      <c r="G148" s="36"/>
      <c r="H148" s="36">
        <v>0</v>
      </c>
      <c r="I148" s="30">
        <v>0</v>
      </c>
      <c r="J148" s="30">
        <v>0</v>
      </c>
      <c r="K148" s="30">
        <v>0</v>
      </c>
      <c r="L148" s="31"/>
      <c r="N148" s="17"/>
    </row>
    <row r="149" spans="1:14" s="27" customFormat="1" ht="63.75" customHeight="1" outlineLevel="1" x14ac:dyDescent="0.25">
      <c r="A149" s="23"/>
      <c r="B149" s="24" t="s">
        <v>76</v>
      </c>
      <c r="C149" s="24"/>
      <c r="D149" s="25">
        <f>SUM(D150)</f>
        <v>0</v>
      </c>
      <c r="E149" s="25">
        <f t="shared" si="242"/>
        <v>0</v>
      </c>
      <c r="F149" s="25">
        <f t="shared" si="243"/>
        <v>0</v>
      </c>
      <c r="G149" s="25">
        <f t="shared" si="244"/>
        <v>0</v>
      </c>
      <c r="H149" s="25">
        <f t="shared" si="245"/>
        <v>0</v>
      </c>
      <c r="I149" s="25">
        <f t="shared" si="246"/>
        <v>0</v>
      </c>
      <c r="J149" s="25">
        <f t="shared" si="247"/>
        <v>0</v>
      </c>
      <c r="K149" s="25">
        <f t="shared" si="248"/>
        <v>0</v>
      </c>
      <c r="L149" s="26" t="s">
        <v>39</v>
      </c>
      <c r="N149" s="17"/>
    </row>
    <row r="150" spans="1:14" ht="15" customHeight="1" outlineLevel="1" thickBot="1" x14ac:dyDescent="0.3">
      <c r="A150" s="75"/>
      <c r="B150" s="76" t="s">
        <v>11</v>
      </c>
      <c r="C150" s="104"/>
      <c r="D150" s="105"/>
      <c r="E150" s="105"/>
      <c r="F150" s="105"/>
      <c r="G150" s="105"/>
      <c r="H150" s="105">
        <v>0</v>
      </c>
      <c r="I150" s="77">
        <v>0</v>
      </c>
      <c r="J150" s="77">
        <v>0</v>
      </c>
      <c r="K150" s="77">
        <v>0</v>
      </c>
      <c r="L150" s="78"/>
      <c r="N150" s="17"/>
    </row>
    <row r="151" spans="1:14" ht="87.75" customHeight="1" outlineLevel="1" x14ac:dyDescent="0.25">
      <c r="A151" s="94"/>
      <c r="B151" s="91" t="s">
        <v>116</v>
      </c>
      <c r="C151" s="106"/>
      <c r="D151" s="107"/>
      <c r="E151" s="107"/>
      <c r="F151" s="107"/>
      <c r="G151" s="107"/>
      <c r="H151" s="107">
        <v>4000</v>
      </c>
      <c r="I151" s="47"/>
      <c r="J151" s="47"/>
      <c r="K151" s="47"/>
      <c r="L151" s="26" t="s">
        <v>61</v>
      </c>
      <c r="N151" s="17">
        <v>4000</v>
      </c>
    </row>
    <row r="152" spans="1:14" ht="15" customHeight="1" outlineLevel="1" thickBot="1" x14ac:dyDescent="0.3">
      <c r="A152" s="95"/>
      <c r="B152" s="76" t="s">
        <v>11</v>
      </c>
      <c r="C152" s="38"/>
      <c r="D152" s="39"/>
      <c r="E152" s="39"/>
      <c r="F152" s="39"/>
      <c r="G152" s="39"/>
      <c r="H152" s="39">
        <v>4000</v>
      </c>
      <c r="I152" s="84"/>
      <c r="J152" s="84"/>
      <c r="K152" s="84"/>
      <c r="L152" s="108"/>
      <c r="N152" s="17">
        <v>4000</v>
      </c>
    </row>
    <row r="153" spans="1:14" ht="27.75" customHeight="1" thickBot="1" x14ac:dyDescent="0.3">
      <c r="A153" s="20" t="s">
        <v>62</v>
      </c>
      <c r="B153" s="258" t="s">
        <v>18</v>
      </c>
      <c r="C153" s="259"/>
      <c r="D153" s="21">
        <f t="shared" ref="D153:K153" si="249">SUM(D154:D159)/2</f>
        <v>0</v>
      </c>
      <c r="E153" s="21">
        <f t="shared" si="249"/>
        <v>0</v>
      </c>
      <c r="F153" s="21">
        <f t="shared" si="249"/>
        <v>0</v>
      </c>
      <c r="G153" s="21">
        <f t="shared" si="249"/>
        <v>2000</v>
      </c>
      <c r="H153" s="21">
        <f t="shared" si="249"/>
        <v>1000</v>
      </c>
      <c r="I153" s="21">
        <f t="shared" si="249"/>
        <v>1000</v>
      </c>
      <c r="J153" s="21">
        <f t="shared" si="249"/>
        <v>0</v>
      </c>
      <c r="K153" s="21">
        <f t="shared" si="249"/>
        <v>0</v>
      </c>
      <c r="L153" s="22">
        <v>0</v>
      </c>
      <c r="N153" s="17">
        <f t="shared" ref="N153" si="250">SUM(G153:I153)</f>
        <v>4000</v>
      </c>
    </row>
    <row r="154" spans="1:14" s="27" customFormat="1" ht="61.5" customHeight="1" outlineLevel="1" x14ac:dyDescent="0.25">
      <c r="A154" s="23"/>
      <c r="B154" s="24" t="s">
        <v>28</v>
      </c>
      <c r="C154" s="24"/>
      <c r="D154" s="25">
        <f>SUM(D155)</f>
        <v>0</v>
      </c>
      <c r="E154" s="25">
        <f t="shared" ref="E154" si="251">SUM(E155)</f>
        <v>0</v>
      </c>
      <c r="F154" s="25">
        <f t="shared" ref="F154" si="252">SUM(F155)</f>
        <v>0</v>
      </c>
      <c r="G154" s="25">
        <f t="shared" ref="G154" si="253">SUM(G155)</f>
        <v>0</v>
      </c>
      <c r="H154" s="25">
        <f t="shared" ref="H154" si="254">SUM(H155)</f>
        <v>0</v>
      </c>
      <c r="I154" s="25">
        <f t="shared" ref="I154" si="255">SUM(I155)</f>
        <v>0</v>
      </c>
      <c r="J154" s="25">
        <f t="shared" ref="J154" si="256">SUM(J155)</f>
        <v>0</v>
      </c>
      <c r="K154" s="25">
        <f t="shared" ref="K154" si="257">SUM(K155)</f>
        <v>0</v>
      </c>
      <c r="L154" s="26" t="s">
        <v>41</v>
      </c>
    </row>
    <row r="155" spans="1:14" ht="15.75" customHeight="1" outlineLevel="1" thickBot="1" x14ac:dyDescent="0.3">
      <c r="A155" s="28"/>
      <c r="B155" s="29" t="s">
        <v>11</v>
      </c>
      <c r="C155" s="29"/>
      <c r="D155" s="36"/>
      <c r="E155" s="36"/>
      <c r="F155" s="36"/>
      <c r="G155" s="36"/>
      <c r="H155" s="36">
        <v>0</v>
      </c>
      <c r="I155" s="30">
        <v>0</v>
      </c>
      <c r="J155" s="30">
        <v>0</v>
      </c>
      <c r="K155" s="30">
        <v>0</v>
      </c>
      <c r="L155" s="31"/>
    </row>
    <row r="156" spans="1:14" s="27" customFormat="1" ht="117" customHeight="1" outlineLevel="1" x14ac:dyDescent="0.25">
      <c r="A156" s="23"/>
      <c r="B156" s="24" t="s">
        <v>117</v>
      </c>
      <c r="C156" s="24"/>
      <c r="D156" s="25">
        <f>SUM(D159)</f>
        <v>0</v>
      </c>
      <c r="E156" s="25">
        <f t="shared" ref="E156" si="258">SUM(E159)</f>
        <v>0</v>
      </c>
      <c r="F156" s="25">
        <f t="shared" ref="F156" si="259">SUM(F159)</f>
        <v>0</v>
      </c>
      <c r="G156" s="25">
        <v>2000</v>
      </c>
      <c r="H156" s="25">
        <v>1000</v>
      </c>
      <c r="I156" s="25">
        <v>1000</v>
      </c>
      <c r="J156" s="25">
        <f t="shared" ref="J156" si="260">SUM(J159)</f>
        <v>0</v>
      </c>
      <c r="K156" s="25">
        <f t="shared" ref="K156" si="261">SUM(K159)</f>
        <v>0</v>
      </c>
      <c r="L156" s="26" t="s">
        <v>61</v>
      </c>
      <c r="N156" s="123">
        <v>4000</v>
      </c>
    </row>
    <row r="157" spans="1:14" s="27" customFormat="1" ht="20.25" customHeight="1" outlineLevel="1" x14ac:dyDescent="0.25">
      <c r="A157" s="70"/>
      <c r="B157" s="29" t="s">
        <v>11</v>
      </c>
      <c r="C157" s="71"/>
      <c r="D157" s="72"/>
      <c r="E157" s="72"/>
      <c r="F157" s="72"/>
      <c r="G157" s="72">
        <v>2000</v>
      </c>
      <c r="H157" s="72">
        <v>1000</v>
      </c>
      <c r="I157" s="72">
        <v>1000</v>
      </c>
      <c r="J157" s="72"/>
      <c r="K157" s="72"/>
      <c r="L157" s="73"/>
      <c r="N157" s="123">
        <v>4000</v>
      </c>
    </row>
    <row r="158" spans="1:14" s="27" customFormat="1" ht="117" customHeight="1" outlineLevel="1" x14ac:dyDescent="0.25">
      <c r="A158" s="70"/>
      <c r="B158" s="71" t="s">
        <v>118</v>
      </c>
      <c r="C158" s="71"/>
      <c r="D158" s="72"/>
      <c r="E158" s="72"/>
      <c r="F158" s="72"/>
      <c r="G158" s="72"/>
      <c r="H158" s="72"/>
      <c r="I158" s="72"/>
      <c r="J158" s="72"/>
      <c r="K158" s="72"/>
      <c r="L158" s="73" t="s">
        <v>61</v>
      </c>
    </row>
    <row r="159" spans="1:14" ht="15" customHeight="1" outlineLevel="1" x14ac:dyDescent="0.25">
      <c r="A159" s="28"/>
      <c r="B159" s="29" t="s">
        <v>11</v>
      </c>
      <c r="C159" s="29"/>
      <c r="D159" s="36"/>
      <c r="E159" s="36"/>
      <c r="F159" s="36"/>
      <c r="G159" s="36"/>
      <c r="H159" s="36">
        <v>0</v>
      </c>
      <c r="I159" s="30">
        <v>0</v>
      </c>
      <c r="J159" s="30">
        <v>0</v>
      </c>
      <c r="K159" s="30">
        <v>0</v>
      </c>
      <c r="L159" s="31"/>
    </row>
    <row r="160" spans="1:14" ht="15" customHeight="1" outlineLevel="1" x14ac:dyDescent="0.25">
      <c r="A160" s="93"/>
      <c r="B160" s="93"/>
      <c r="C160" s="93"/>
      <c r="D160" s="103"/>
      <c r="E160" s="103"/>
      <c r="F160" s="103"/>
      <c r="G160" s="103"/>
      <c r="H160" s="103"/>
      <c r="I160" s="74"/>
      <c r="J160" s="74"/>
      <c r="K160" s="74"/>
      <c r="L160" s="109"/>
    </row>
    <row r="161" spans="1:12" ht="15" customHeight="1" outlineLevel="1" x14ac:dyDescent="0.25">
      <c r="A161" s="93"/>
      <c r="B161" s="93"/>
      <c r="C161" s="93"/>
      <c r="D161" s="103"/>
      <c r="E161" s="103"/>
      <c r="F161" s="103"/>
      <c r="G161" s="103"/>
      <c r="H161" s="103"/>
      <c r="I161" s="74"/>
      <c r="J161" s="74"/>
      <c r="K161" s="74"/>
      <c r="L161" s="109"/>
    </row>
    <row r="162" spans="1:12" ht="15" customHeight="1" outlineLevel="1" x14ac:dyDescent="0.25">
      <c r="A162" s="93"/>
      <c r="B162" s="93"/>
      <c r="C162" s="93"/>
      <c r="D162" s="103"/>
      <c r="E162" s="103"/>
      <c r="F162" s="103"/>
      <c r="G162" s="103"/>
      <c r="H162" s="103"/>
      <c r="I162" s="74"/>
      <c r="J162" s="74"/>
      <c r="K162" s="74"/>
      <c r="L162" s="109"/>
    </row>
    <row r="163" spans="1:12" ht="15" customHeight="1" outlineLevel="1" x14ac:dyDescent="0.25">
      <c r="A163" s="93"/>
      <c r="B163" s="93"/>
      <c r="C163" s="93"/>
      <c r="D163" s="103"/>
      <c r="E163" s="103"/>
      <c r="F163" s="103"/>
      <c r="G163" s="103"/>
      <c r="H163" s="103"/>
      <c r="I163" s="74"/>
      <c r="J163" s="74"/>
      <c r="K163" s="74"/>
      <c r="L163" s="109"/>
    </row>
    <row r="164" spans="1:12" ht="15" customHeight="1" outlineLevel="1" x14ac:dyDescent="0.25">
      <c r="A164" s="93"/>
      <c r="B164" s="93"/>
      <c r="C164" s="93"/>
      <c r="D164" s="103"/>
      <c r="E164" s="103"/>
      <c r="F164" s="103"/>
      <c r="G164" s="103"/>
      <c r="H164" s="103"/>
      <c r="I164" s="74"/>
      <c r="J164" s="74"/>
      <c r="K164" s="74"/>
      <c r="L164" s="109"/>
    </row>
    <row r="166" spans="1:12" x14ac:dyDescent="0.25">
      <c r="H166" s="57"/>
      <c r="I166" s="57"/>
      <c r="J166" s="57"/>
      <c r="K166" s="57"/>
      <c r="L166" s="57"/>
    </row>
  </sheetData>
  <sheetProtection formatCells="0" formatColumns="0" formatRows="0" insertColumns="0" insertRows="0" deleteColumns="0" deleteRows="0" selectLockedCells="1" selectUnlockedCells="1"/>
  <autoFilter ref="A1:L159">
    <filterColumn colId="3" showButton="0"/>
    <filterColumn colId="4" showButton="0"/>
    <filterColumn colId="6" showButton="0"/>
    <filterColumn colId="7" showButton="0"/>
    <filterColumn colId="8" showButton="0"/>
    <filterColumn colId="9" showButton="0"/>
  </autoFilter>
  <mergeCells count="19">
    <mergeCell ref="A1:A3"/>
    <mergeCell ref="B1:B3"/>
    <mergeCell ref="D1:F1"/>
    <mergeCell ref="G1:K1"/>
    <mergeCell ref="D2:D3"/>
    <mergeCell ref="E2:E3"/>
    <mergeCell ref="F2:F3"/>
    <mergeCell ref="G2:G3"/>
    <mergeCell ref="H2:H3"/>
    <mergeCell ref="I2:I3"/>
    <mergeCell ref="B18:C18"/>
    <mergeCell ref="B127:C127"/>
    <mergeCell ref="B138:C138"/>
    <mergeCell ref="B153:C153"/>
    <mergeCell ref="B29:C29"/>
    <mergeCell ref="B55:C55"/>
    <mergeCell ref="B96:C96"/>
    <mergeCell ref="B97:C97"/>
    <mergeCell ref="B118:C118"/>
  </mergeCells>
  <pageMargins left="0.70866141732283472" right="0.70866141732283472" top="0.47" bottom="0.39" header="0.31496062992125984" footer="0.21"/>
  <pageSetup paperSize="9" scale="84" fitToHeight="0" orientation="landscape" r:id="rId1"/>
  <headerFooter>
    <oddFooter>&amp;L&amp;Z&amp;F&amp;R&amp;P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U185"/>
  <sheetViews>
    <sheetView showZeros="0" tabSelected="1" zoomScaleNormal="100" workbookViewId="0">
      <pane ySplit="5" topLeftCell="A121" activePane="bottomLeft" state="frozen"/>
      <selection pane="bottomLeft" activeCell="O11" sqref="O11"/>
    </sheetView>
  </sheetViews>
  <sheetFormatPr defaultRowHeight="15" outlineLevelRow="1" x14ac:dyDescent="0.25"/>
  <cols>
    <col min="1" max="1" width="33.85546875" style="2" customWidth="1"/>
    <col min="2" max="2" width="25.28515625" style="2" customWidth="1"/>
    <col min="3" max="3" width="18.5703125" style="2" customWidth="1"/>
    <col min="4" max="4" width="10.85546875" style="63" customWidth="1"/>
    <col min="5" max="6" width="10.42578125" style="63" customWidth="1"/>
    <col min="7" max="7" width="10.28515625" style="17" customWidth="1"/>
    <col min="8" max="8" width="11" style="17" customWidth="1"/>
    <col min="9" max="9" width="10.42578125" style="17" customWidth="1"/>
    <col min="10" max="10" width="10.85546875" style="17" customWidth="1"/>
    <col min="11" max="11" width="11.28515625" style="17" customWidth="1"/>
    <col min="12" max="12" width="11.42578125" style="46" customWidth="1"/>
    <col min="13" max="13" width="3" style="2" customWidth="1"/>
    <col min="14" max="14" width="15" style="2" customWidth="1"/>
    <col min="15" max="15" width="10.28515625" style="2" customWidth="1"/>
    <col min="16" max="16384" width="9.140625" style="2"/>
  </cols>
  <sheetData>
    <row r="1" spans="1:20" ht="60.75" customHeight="1" x14ac:dyDescent="0.25">
      <c r="H1" s="281" t="s">
        <v>285</v>
      </c>
      <c r="I1" s="281"/>
      <c r="J1" s="281"/>
      <c r="K1" s="281"/>
      <c r="L1" s="281"/>
    </row>
    <row r="3" spans="1:20" ht="25.5" x14ac:dyDescent="0.25">
      <c r="A3" s="272" t="s">
        <v>0</v>
      </c>
      <c r="B3" s="272" t="s">
        <v>1</v>
      </c>
      <c r="C3" s="172" t="s">
        <v>25</v>
      </c>
      <c r="D3" s="274" t="s">
        <v>3</v>
      </c>
      <c r="E3" s="274"/>
      <c r="F3" s="274"/>
      <c r="G3" s="273" t="s">
        <v>4</v>
      </c>
      <c r="H3" s="273"/>
      <c r="I3" s="273"/>
      <c r="J3" s="273"/>
      <c r="K3" s="273"/>
      <c r="L3" s="161" t="s">
        <v>23</v>
      </c>
    </row>
    <row r="4" spans="1:20" ht="63.75" x14ac:dyDescent="0.25">
      <c r="A4" s="272"/>
      <c r="B4" s="272"/>
      <c r="C4" s="172" t="s">
        <v>2</v>
      </c>
      <c r="D4" s="274">
        <v>2017</v>
      </c>
      <c r="E4" s="275">
        <v>2018</v>
      </c>
      <c r="F4" s="275">
        <v>2019</v>
      </c>
      <c r="G4" s="275">
        <v>2018</v>
      </c>
      <c r="H4" s="275">
        <v>2019</v>
      </c>
      <c r="I4" s="275">
        <v>2020</v>
      </c>
      <c r="J4" s="245" t="s">
        <v>6</v>
      </c>
      <c r="K4" s="247" t="s">
        <v>7</v>
      </c>
      <c r="L4" s="161" t="s">
        <v>24</v>
      </c>
    </row>
    <row r="5" spans="1:20" ht="50.25" customHeight="1" x14ac:dyDescent="0.25">
      <c r="A5" s="272"/>
      <c r="B5" s="272"/>
      <c r="C5" s="172"/>
      <c r="D5" s="274"/>
      <c r="E5" s="275"/>
      <c r="F5" s="275"/>
      <c r="G5" s="275"/>
      <c r="H5" s="275"/>
      <c r="I5" s="275"/>
      <c r="J5" s="245" t="s">
        <v>5</v>
      </c>
      <c r="K5" s="247" t="s">
        <v>8</v>
      </c>
      <c r="L5" s="161"/>
      <c r="P5" s="2" t="s">
        <v>44</v>
      </c>
    </row>
    <row r="6" spans="1:20" x14ac:dyDescent="0.25">
      <c r="A6" s="138" t="s">
        <v>9</v>
      </c>
      <c r="B6" s="139"/>
      <c r="C6" s="139"/>
      <c r="D6" s="154">
        <f>D8+D11</f>
        <v>12558419</v>
      </c>
      <c r="E6" s="154">
        <f t="shared" ref="E6:J6" si="0">E8+E11</f>
        <v>22724374</v>
      </c>
      <c r="F6" s="154">
        <f t="shared" si="0"/>
        <v>6823353</v>
      </c>
      <c r="G6" s="140">
        <f>G8+G11</f>
        <v>0</v>
      </c>
      <c r="H6" s="140">
        <f>H8+H11</f>
        <v>28029280</v>
      </c>
      <c r="I6" s="140">
        <f t="shared" si="0"/>
        <v>29975946</v>
      </c>
      <c r="J6" s="140">
        <f t="shared" si="0"/>
        <v>0</v>
      </c>
      <c r="K6" s="140">
        <f>K8+K11</f>
        <v>29622616</v>
      </c>
      <c r="L6" s="141"/>
    </row>
    <row r="7" spans="1:20" x14ac:dyDescent="0.25">
      <c r="A7" s="142" t="s">
        <v>10</v>
      </c>
      <c r="B7" s="142"/>
      <c r="C7" s="142"/>
      <c r="D7" s="188"/>
      <c r="E7" s="188"/>
      <c r="F7" s="188"/>
      <c r="G7" s="189"/>
      <c r="H7" s="189"/>
      <c r="I7" s="189"/>
      <c r="J7" s="189"/>
      <c r="K7" s="189"/>
      <c r="L7" s="144"/>
    </row>
    <row r="8" spans="1:20" s="27" customFormat="1" x14ac:dyDescent="0.25">
      <c r="A8" s="174" t="s">
        <v>129</v>
      </c>
      <c r="B8" s="174"/>
      <c r="C8" s="174"/>
      <c r="D8" s="186">
        <f>SUM(D9:D10)</f>
        <v>0</v>
      </c>
      <c r="E8" s="186">
        <f t="shared" ref="E8:K8" si="1">SUM(E9:E10)</f>
        <v>0</v>
      </c>
      <c r="F8" s="186">
        <f t="shared" si="1"/>
        <v>0</v>
      </c>
      <c r="G8" s="190">
        <f>SUM(G9:G10)</f>
        <v>0</v>
      </c>
      <c r="H8" s="190">
        <f>SUM(H9:H10)</f>
        <v>263859</v>
      </c>
      <c r="I8" s="190">
        <f t="shared" si="1"/>
        <v>52886</v>
      </c>
      <c r="J8" s="190">
        <f t="shared" si="1"/>
        <v>0</v>
      </c>
      <c r="K8" s="190">
        <f t="shared" si="1"/>
        <v>41986</v>
      </c>
      <c r="L8" s="187">
        <v>0</v>
      </c>
      <c r="Q8" s="238"/>
    </row>
    <row r="9" spans="1:20" x14ac:dyDescent="0.25">
      <c r="A9" s="146" t="s">
        <v>130</v>
      </c>
      <c r="B9" s="147"/>
      <c r="C9" s="142"/>
      <c r="D9" s="53">
        <f t="shared" ref="D9:K9" si="2">SUMIF($C$3:$C$178,"04.01.00*",D$3:D$178)</f>
        <v>0</v>
      </c>
      <c r="E9" s="53">
        <f t="shared" si="2"/>
        <v>0</v>
      </c>
      <c r="F9" s="53">
        <f t="shared" si="2"/>
        <v>0</v>
      </c>
      <c r="G9" s="145">
        <f t="shared" si="2"/>
        <v>0</v>
      </c>
      <c r="H9" s="145">
        <f t="shared" si="2"/>
        <v>258359</v>
      </c>
      <c r="I9" s="145">
        <f t="shared" si="2"/>
        <v>52386</v>
      </c>
      <c r="J9" s="145">
        <f t="shared" si="2"/>
        <v>0</v>
      </c>
      <c r="K9" s="145">
        <f t="shared" si="2"/>
        <v>41486</v>
      </c>
      <c r="L9" s="144"/>
      <c r="N9" s="17"/>
    </row>
    <row r="10" spans="1:20" x14ac:dyDescent="0.25">
      <c r="A10" s="146" t="s">
        <v>132</v>
      </c>
      <c r="B10" s="147"/>
      <c r="C10" s="142"/>
      <c r="D10" s="53">
        <f t="shared" ref="D10:K10" si="3">SUMIF($C$3:$C$178,"04.03.00*",D$3:D$178)</f>
        <v>0</v>
      </c>
      <c r="E10" s="53">
        <f t="shared" si="3"/>
        <v>0</v>
      </c>
      <c r="F10" s="53">
        <f t="shared" si="3"/>
        <v>0</v>
      </c>
      <c r="G10" s="145">
        <f t="shared" si="3"/>
        <v>0</v>
      </c>
      <c r="H10" s="145">
        <f t="shared" si="3"/>
        <v>5500</v>
      </c>
      <c r="I10" s="145">
        <f t="shared" si="3"/>
        <v>500</v>
      </c>
      <c r="J10" s="145">
        <f t="shared" si="3"/>
        <v>0</v>
      </c>
      <c r="K10" s="145">
        <f t="shared" si="3"/>
        <v>500</v>
      </c>
      <c r="L10" s="144">
        <v>0</v>
      </c>
    </row>
    <row r="11" spans="1:20" s="27" customFormat="1" x14ac:dyDescent="0.25">
      <c r="A11" s="174" t="s">
        <v>128</v>
      </c>
      <c r="B11" s="174"/>
      <c r="C11" s="174"/>
      <c r="D11" s="186">
        <f>SUM(D12:D20)</f>
        <v>12558419</v>
      </c>
      <c r="E11" s="186">
        <f>SUM(E12:E20)</f>
        <v>22724374</v>
      </c>
      <c r="F11" s="186">
        <f>SUM(F12:F20)</f>
        <v>6823353</v>
      </c>
      <c r="G11" s="140">
        <f>SUM(G12:G20)</f>
        <v>0</v>
      </c>
      <c r="H11" s="140">
        <f t="shared" ref="H11:L11" si="4">SUM(H12:H20)</f>
        <v>27765421</v>
      </c>
      <c r="I11" s="140">
        <f t="shared" si="4"/>
        <v>29923060</v>
      </c>
      <c r="J11" s="140">
        <f t="shared" si="4"/>
        <v>0</v>
      </c>
      <c r="K11" s="140">
        <f>SUM(K12:K20)</f>
        <v>29580630</v>
      </c>
      <c r="L11" s="140">
        <f t="shared" si="4"/>
        <v>0</v>
      </c>
    </row>
    <row r="12" spans="1:20" ht="25.5" x14ac:dyDescent="0.25">
      <c r="A12" s="142" t="s">
        <v>133</v>
      </c>
      <c r="B12" s="147"/>
      <c r="C12" s="142"/>
      <c r="D12" s="53">
        <f t="shared" ref="D12" si="5">SUMIF($C$3:$C$178,"33.03.00*",D$3:D$178)</f>
        <v>12524099</v>
      </c>
      <c r="E12" s="53">
        <f t="shared" ref="E12:K12" si="6">SUMIF($C$3:$C$178,"33.03.00*",E$3:E$178)</f>
        <v>22226353</v>
      </c>
      <c r="F12" s="53">
        <f t="shared" si="6"/>
        <v>6823353</v>
      </c>
      <c r="G12" s="145">
        <f t="shared" si="6"/>
        <v>0</v>
      </c>
      <c r="H12" s="145">
        <f t="shared" si="6"/>
        <v>26070583</v>
      </c>
      <c r="I12" s="145">
        <f t="shared" si="6"/>
        <v>28312314</v>
      </c>
      <c r="J12" s="145">
        <f t="shared" si="6"/>
        <v>0</v>
      </c>
      <c r="K12" s="145">
        <f t="shared" si="6"/>
        <v>28312314</v>
      </c>
      <c r="L12" s="144"/>
    </row>
    <row r="13" spans="1:20" ht="25.5" x14ac:dyDescent="0.25">
      <c r="A13" s="142" t="s">
        <v>134</v>
      </c>
      <c r="B13" s="147"/>
      <c r="C13" s="142"/>
      <c r="D13" s="53">
        <f t="shared" ref="D13:F13" si="7">SUMIF($C$3:$C$178,"33.04.00*",D$3:D$178)</f>
        <v>0</v>
      </c>
      <c r="E13" s="53">
        <f t="shared" si="7"/>
        <v>0</v>
      </c>
      <c r="F13" s="53">
        <f t="shared" si="7"/>
        <v>0</v>
      </c>
      <c r="G13" s="145">
        <f>SUMIF($C$3:$C$178,"33.04.00*",G$3:G$178)</f>
        <v>0</v>
      </c>
      <c r="H13" s="145">
        <f>SUMIF($C$3:$C$178,"33.04.00*",H$3:H$178)</f>
        <v>29874</v>
      </c>
      <c r="I13" s="145">
        <f>SUMIF($C$3:$C$178,"33.04.00*",I$3:I$178)</f>
        <v>29874</v>
      </c>
      <c r="J13" s="145">
        <f>SUMIF($C$3:$C$178,"33.04.00*",J$3:J$178)</f>
        <v>0</v>
      </c>
      <c r="K13" s="145">
        <f>SUMIF($C$3:$C$178,"33.04.00*",K$3:K$178)</f>
        <v>29874</v>
      </c>
      <c r="L13" s="144"/>
      <c r="P13" s="2" t="s">
        <v>44</v>
      </c>
    </row>
    <row r="14" spans="1:20" ht="25.5" x14ac:dyDescent="0.25">
      <c r="A14" s="239" t="s">
        <v>269</v>
      </c>
      <c r="B14" s="147"/>
      <c r="C14" s="142"/>
      <c r="D14" s="53">
        <f t="shared" ref="D14:F14" si="8">SUMIF($C$3:$C$178,"33.14.00*",D$3:D$178)</f>
        <v>0</v>
      </c>
      <c r="E14" s="53">
        <f t="shared" si="8"/>
        <v>0</v>
      </c>
      <c r="F14" s="53">
        <f t="shared" si="8"/>
        <v>0</v>
      </c>
      <c r="G14" s="145">
        <f t="shared" ref="G14:L14" si="9">SUMIF($C$3:$C$178,"33.14.00*",G$3:G$178)</f>
        <v>0</v>
      </c>
      <c r="H14" s="145">
        <f t="shared" si="9"/>
        <v>12580</v>
      </c>
      <c r="I14" s="145">
        <f t="shared" si="9"/>
        <v>0</v>
      </c>
      <c r="J14" s="145">
        <f t="shared" si="9"/>
        <v>0</v>
      </c>
      <c r="K14" s="145">
        <f t="shared" si="9"/>
        <v>0</v>
      </c>
      <c r="L14" s="145">
        <f t="shared" si="9"/>
        <v>0</v>
      </c>
      <c r="N14" s="227"/>
      <c r="O14" s="55"/>
      <c r="T14" s="2" t="s">
        <v>44</v>
      </c>
    </row>
    <row r="15" spans="1:20" ht="25.5" x14ac:dyDescent="0.25">
      <c r="A15" s="239" t="s">
        <v>246</v>
      </c>
      <c r="B15" s="147"/>
      <c r="C15" s="142"/>
      <c r="D15" s="53">
        <f t="shared" ref="D15:F15" si="10">SUMIF($C$3:$C$178,"33.15.00*",D$3:D$178)</f>
        <v>0</v>
      </c>
      <c r="E15" s="53">
        <f t="shared" si="10"/>
        <v>120542</v>
      </c>
      <c r="F15" s="53">
        <f t="shared" si="10"/>
        <v>0</v>
      </c>
      <c r="G15" s="145">
        <f>SUMIF($C$3:$C$178,"33.15.00*",G$3:G$178)</f>
        <v>0</v>
      </c>
      <c r="H15" s="145">
        <f>SUMIF($C$3:$C$178,"33.15.00*",H$3:H$178)</f>
        <v>342147</v>
      </c>
      <c r="I15" s="145">
        <f>SUMIF($C$3:$C$178,"33.15.00*",I$3:I$178)</f>
        <v>342147</v>
      </c>
      <c r="J15" s="145">
        <f>SUMIF($C$3:$C$178,"33.15.00*",J$3:J$178)</f>
        <v>0</v>
      </c>
      <c r="K15" s="145">
        <f>SUMIF($C$3:$C$178,"33.15.00*",K$3:K$178)</f>
        <v>342147</v>
      </c>
      <c r="L15" s="144"/>
      <c r="N15" s="249"/>
      <c r="O15" s="55"/>
    </row>
    <row r="16" spans="1:20" ht="25.5" x14ac:dyDescent="0.25">
      <c r="A16" s="240" t="s">
        <v>135</v>
      </c>
      <c r="B16" s="147"/>
      <c r="C16" s="142"/>
      <c r="D16" s="53">
        <f t="shared" ref="D16:F16" si="11">SUMIF($C$3:$C$178,"33.16.00*",D$3:D$178)</f>
        <v>0</v>
      </c>
      <c r="E16" s="53">
        <f t="shared" si="11"/>
        <v>24540</v>
      </c>
      <c r="F16" s="53">
        <f t="shared" si="11"/>
        <v>0</v>
      </c>
      <c r="G16" s="145">
        <f>SUMIF($C$3:$C$178,"33.16.00*",G$3:G$178)</f>
        <v>0</v>
      </c>
      <c r="H16" s="145">
        <f>SUMIF($C$3:$C$178,"33.16.00*",H$3:H$178)</f>
        <v>734699</v>
      </c>
      <c r="I16" s="145">
        <f>SUMIF($C$3:$C$178,"33.16.00*",I$3:I$178)</f>
        <v>727699</v>
      </c>
      <c r="J16" s="145">
        <f>SUMIF($C$3:$C$178,"33.16.00*",J$3:J$178)</f>
        <v>0</v>
      </c>
      <c r="K16" s="145">
        <f>SUMIF($C$3:$C$178,"33.16.00*",K$3:K$178)</f>
        <v>727699</v>
      </c>
      <c r="L16" s="144"/>
      <c r="R16" s="2" t="s">
        <v>44</v>
      </c>
    </row>
    <row r="17" spans="1:21" ht="25.5" x14ac:dyDescent="0.25">
      <c r="A17" s="240" t="s">
        <v>131</v>
      </c>
      <c r="B17" s="147"/>
      <c r="C17" s="142"/>
      <c r="D17" s="53">
        <f t="shared" ref="D17:F17" si="12">SUMIF($C$3:$C$178,"46.03.00*",D$3:D$178)</f>
        <v>0</v>
      </c>
      <c r="E17" s="53">
        <f t="shared" si="12"/>
        <v>62000</v>
      </c>
      <c r="F17" s="53">
        <f t="shared" si="12"/>
        <v>0</v>
      </c>
      <c r="G17" s="145">
        <f>SUMIF($C$3:$C$178,"46.03.00*",G$3:G$178)</f>
        <v>0</v>
      </c>
      <c r="H17" s="145">
        <f>SUMIF($C$3:$C$178,"46.03.00*",H$3:H$178)</f>
        <v>215079</v>
      </c>
      <c r="I17" s="145">
        <f>SUMIF($C$3:$C$178,"46.03.00*",I$3:I$178)</f>
        <v>191027</v>
      </c>
      <c r="J17" s="145">
        <f>SUMIF($C$3:$C$178,"46.03.00*",J$3:J$178)</f>
        <v>0</v>
      </c>
      <c r="K17" s="145">
        <f>SUMIF($C$3:$C$178,"46.03.00*",K$3:K$178)</f>
        <v>168596</v>
      </c>
      <c r="L17" s="144"/>
      <c r="N17" s="2" t="s">
        <v>44</v>
      </c>
    </row>
    <row r="18" spans="1:21" x14ac:dyDescent="0.25">
      <c r="A18" s="240" t="s">
        <v>247</v>
      </c>
      <c r="B18" s="147"/>
      <c r="C18" s="142"/>
      <c r="D18" s="53">
        <f t="shared" ref="D18:F18" si="13">SUMIF($C$3:$C$178,"46.04.00*",D$3:D$178)</f>
        <v>0</v>
      </c>
      <c r="E18" s="53">
        <f t="shared" si="13"/>
        <v>0</v>
      </c>
      <c r="F18" s="53">
        <f t="shared" si="13"/>
        <v>0</v>
      </c>
      <c r="G18" s="145">
        <f>SUMIF($C$3:$C$178,"46.04.00*",G$3:G$178)</f>
        <v>0</v>
      </c>
      <c r="H18" s="145">
        <f>SUMIF($C$3:$C$178,"46.04.00*",H$3:H$178)</f>
        <v>80460</v>
      </c>
      <c r="I18" s="145">
        <f>SUMIF($C$3:$C$178,"46.04.00*",I$3:I$178)</f>
        <v>40000</v>
      </c>
      <c r="J18" s="145">
        <f>SUMIF($C$3:$C$178,"46.04.00*",J$3:J$178)</f>
        <v>0</v>
      </c>
      <c r="K18" s="145">
        <f>SUMIF($C$3:$C$178,"46.04.00*",K$3:K$178)</f>
        <v>0</v>
      </c>
      <c r="L18" s="144"/>
    </row>
    <row r="19" spans="1:21" ht="25.5" x14ac:dyDescent="0.25">
      <c r="A19" s="142" t="s">
        <v>33</v>
      </c>
      <c r="B19" s="147"/>
      <c r="C19" s="142"/>
      <c r="D19" s="53">
        <f t="shared" ref="D19:K19" si="14">SUMIF($C$3:$C$178,"70.07.00*",D$3:D$178)</f>
        <v>34320</v>
      </c>
      <c r="E19" s="53">
        <f t="shared" si="14"/>
        <v>10940</v>
      </c>
      <c r="F19" s="53">
        <f t="shared" si="14"/>
        <v>0</v>
      </c>
      <c r="G19" s="145">
        <f t="shared" si="14"/>
        <v>0</v>
      </c>
      <c r="H19" s="145">
        <f t="shared" si="14"/>
        <v>0</v>
      </c>
      <c r="I19" s="145">
        <f t="shared" si="14"/>
        <v>0</v>
      </c>
      <c r="J19" s="145">
        <f t="shared" si="14"/>
        <v>0</v>
      </c>
      <c r="K19" s="145">
        <f t="shared" si="14"/>
        <v>0</v>
      </c>
      <c r="L19" s="144"/>
      <c r="U19" s="2" t="s">
        <v>44</v>
      </c>
    </row>
    <row r="20" spans="1:21" x14ac:dyDescent="0.25">
      <c r="A20" s="142" t="s">
        <v>13</v>
      </c>
      <c r="B20" s="142"/>
      <c r="C20" s="142"/>
      <c r="D20" s="53">
        <f t="shared" ref="D20:K20" si="15">SUMIF($C$3:$C$178,"Eiropas*",D$3:D$178)</f>
        <v>0</v>
      </c>
      <c r="E20" s="53">
        <f t="shared" si="15"/>
        <v>279999</v>
      </c>
      <c r="F20" s="53">
        <f t="shared" si="15"/>
        <v>0</v>
      </c>
      <c r="G20" s="145">
        <f t="shared" si="15"/>
        <v>0</v>
      </c>
      <c r="H20" s="145">
        <f t="shared" si="15"/>
        <v>279999</v>
      </c>
      <c r="I20" s="145">
        <f t="shared" si="15"/>
        <v>279999</v>
      </c>
      <c r="J20" s="145">
        <f t="shared" si="15"/>
        <v>0</v>
      </c>
      <c r="K20" s="145">
        <f t="shared" si="15"/>
        <v>0</v>
      </c>
      <c r="L20" s="144"/>
      <c r="O20" s="17"/>
    </row>
    <row r="21" spans="1:21" hidden="1" x14ac:dyDescent="0.25">
      <c r="A21" s="142" t="s">
        <v>26</v>
      </c>
      <c r="B21" s="142"/>
      <c r="C21" s="142"/>
      <c r="D21" s="53">
        <f t="shared" ref="D21:K21" si="16">SUMIF($C$3:$C$178,"NVO*",D$3:D$178)</f>
        <v>0</v>
      </c>
      <c r="E21" s="53">
        <f t="shared" si="16"/>
        <v>0</v>
      </c>
      <c r="F21" s="53">
        <f t="shared" si="16"/>
        <v>0</v>
      </c>
      <c r="G21" s="145">
        <f t="shared" si="16"/>
        <v>0</v>
      </c>
      <c r="H21" s="145">
        <f t="shared" si="16"/>
        <v>0</v>
      </c>
      <c r="I21" s="145">
        <f t="shared" si="16"/>
        <v>0</v>
      </c>
      <c r="J21" s="145">
        <f t="shared" si="16"/>
        <v>0</v>
      </c>
      <c r="K21" s="145">
        <f t="shared" si="16"/>
        <v>0</v>
      </c>
      <c r="L21" s="144">
        <v>0</v>
      </c>
    </row>
    <row r="22" spans="1:21" hidden="1" x14ac:dyDescent="0.25">
      <c r="A22" s="142" t="s">
        <v>12</v>
      </c>
      <c r="B22" s="142"/>
      <c r="C22" s="142"/>
      <c r="D22" s="53">
        <f t="shared" ref="D22:K22" si="17">SUMIF($C$3:$C$178,"Pašvaldību*",D$3:D$178)</f>
        <v>0</v>
      </c>
      <c r="E22" s="53">
        <f t="shared" si="17"/>
        <v>0</v>
      </c>
      <c r="F22" s="53">
        <f t="shared" si="17"/>
        <v>0</v>
      </c>
      <c r="G22" s="145">
        <f t="shared" si="17"/>
        <v>0</v>
      </c>
      <c r="H22" s="145">
        <f t="shared" si="17"/>
        <v>0</v>
      </c>
      <c r="I22" s="145">
        <f t="shared" si="17"/>
        <v>0</v>
      </c>
      <c r="J22" s="145">
        <f t="shared" si="17"/>
        <v>0</v>
      </c>
      <c r="K22" s="145">
        <f t="shared" si="17"/>
        <v>0</v>
      </c>
      <c r="L22" s="144"/>
    </row>
    <row r="23" spans="1:21" ht="36" customHeight="1" x14ac:dyDescent="0.25">
      <c r="A23" s="244" t="s">
        <v>46</v>
      </c>
      <c r="B23" s="278" t="s">
        <v>82</v>
      </c>
      <c r="C23" s="278"/>
      <c r="D23" s="244">
        <f>SUM(D24:D33)/2</f>
        <v>0</v>
      </c>
      <c r="E23" s="149">
        <f t="shared" ref="E23:J23" si="18">SUM(E24:E33)/2</f>
        <v>279999</v>
      </c>
      <c r="F23" s="244">
        <f t="shared" si="18"/>
        <v>0</v>
      </c>
      <c r="G23" s="149">
        <f>SUM(G24:G33)/2</f>
        <v>0</v>
      </c>
      <c r="H23" s="149">
        <f>SUM(H24:H33)/2</f>
        <v>319999</v>
      </c>
      <c r="I23" s="149">
        <f>SUM(I24:I33)/2</f>
        <v>319999</v>
      </c>
      <c r="J23" s="149">
        <f t="shared" si="18"/>
        <v>0</v>
      </c>
      <c r="K23" s="149">
        <f>SUM(K24:K33)/2</f>
        <v>0</v>
      </c>
      <c r="L23" s="150"/>
      <c r="P23" s="2" t="s">
        <v>44</v>
      </c>
    </row>
    <row r="24" spans="1:21" s="27" customFormat="1" ht="75.75" customHeight="1" outlineLevel="1" x14ac:dyDescent="0.25">
      <c r="A24" s="151"/>
      <c r="B24" s="152" t="s">
        <v>243</v>
      </c>
      <c r="C24" s="220"/>
      <c r="D24" s="154">
        <f>SUM(D25)</f>
        <v>0</v>
      </c>
      <c r="E24" s="154">
        <f t="shared" ref="E24:K24" si="19">SUM(E25)</f>
        <v>253333</v>
      </c>
      <c r="F24" s="154">
        <f t="shared" si="19"/>
        <v>0</v>
      </c>
      <c r="G24" s="153"/>
      <c r="H24" s="153">
        <v>253333</v>
      </c>
      <c r="I24" s="153">
        <v>253333</v>
      </c>
      <c r="J24" s="153">
        <f t="shared" si="19"/>
        <v>0</v>
      </c>
      <c r="K24" s="153">
        <f t="shared" si="19"/>
        <v>0</v>
      </c>
      <c r="L24" s="155" t="s">
        <v>43</v>
      </c>
      <c r="O24" s="123"/>
      <c r="P24" s="27" t="s">
        <v>44</v>
      </c>
    </row>
    <row r="25" spans="1:21" ht="15.75" customHeight="1" outlineLevel="1" x14ac:dyDescent="0.25">
      <c r="A25" s="29"/>
      <c r="B25" s="29" t="s">
        <v>128</v>
      </c>
      <c r="C25" s="18" t="s">
        <v>13</v>
      </c>
      <c r="D25" s="53">
        <v>0</v>
      </c>
      <c r="E25" s="53">
        <v>253333</v>
      </c>
      <c r="F25" s="53">
        <v>0</v>
      </c>
      <c r="G25" s="225"/>
      <c r="H25" s="225">
        <v>253333</v>
      </c>
      <c r="I25" s="225">
        <v>253333</v>
      </c>
      <c r="J25" s="30">
        <v>0</v>
      </c>
      <c r="K25" s="30">
        <v>0</v>
      </c>
      <c r="L25" s="156"/>
      <c r="O25" s="17"/>
    </row>
    <row r="26" spans="1:21" s="27" customFormat="1" ht="67.5" customHeight="1" outlineLevel="1" x14ac:dyDescent="0.25">
      <c r="A26" s="157"/>
      <c r="B26" s="157" t="s">
        <v>175</v>
      </c>
      <c r="C26" s="157"/>
      <c r="D26" s="154">
        <f>SUM(D27)</f>
        <v>0</v>
      </c>
      <c r="E26" s="154">
        <f t="shared" ref="E26:K26" si="20">SUM(E27)</f>
        <v>0</v>
      </c>
      <c r="F26" s="154">
        <f t="shared" si="20"/>
        <v>0</v>
      </c>
      <c r="G26" s="153">
        <f t="shared" si="20"/>
        <v>0</v>
      </c>
      <c r="H26" s="153">
        <f t="shared" si="20"/>
        <v>0</v>
      </c>
      <c r="I26" s="153">
        <f t="shared" si="20"/>
        <v>0</v>
      </c>
      <c r="J26" s="153">
        <f t="shared" si="20"/>
        <v>0</v>
      </c>
      <c r="K26" s="153">
        <f t="shared" si="20"/>
        <v>0</v>
      </c>
      <c r="L26" s="159" t="s">
        <v>43</v>
      </c>
      <c r="O26" s="123"/>
    </row>
    <row r="27" spans="1:21" hidden="1" outlineLevel="1" x14ac:dyDescent="0.25">
      <c r="A27" s="19"/>
      <c r="B27" s="29"/>
      <c r="C27" s="19"/>
      <c r="D27" s="53">
        <v>0</v>
      </c>
      <c r="E27" s="53">
        <v>0</v>
      </c>
      <c r="F27" s="53">
        <v>0</v>
      </c>
      <c r="G27" s="30">
        <v>0</v>
      </c>
      <c r="H27" s="30">
        <v>0</v>
      </c>
      <c r="I27" s="30">
        <v>0</v>
      </c>
      <c r="J27" s="30">
        <v>0</v>
      </c>
      <c r="K27" s="30">
        <v>0</v>
      </c>
      <c r="L27" s="156"/>
    </row>
    <row r="28" spans="1:21" s="27" customFormat="1" ht="138.75" customHeight="1" outlineLevel="1" x14ac:dyDescent="0.25">
      <c r="A28" s="151"/>
      <c r="B28" s="160" t="s">
        <v>244</v>
      </c>
      <c r="C28" s="151"/>
      <c r="D28" s="154">
        <f>SUM(D29)</f>
        <v>0</v>
      </c>
      <c r="E28" s="154">
        <f t="shared" ref="E28:K28" si="21">SUM(E29)</f>
        <v>26666</v>
      </c>
      <c r="F28" s="154">
        <f t="shared" si="21"/>
        <v>0</v>
      </c>
      <c r="G28" s="153"/>
      <c r="H28" s="153">
        <v>26666</v>
      </c>
      <c r="I28" s="153">
        <v>26666</v>
      </c>
      <c r="J28" s="153">
        <f t="shared" si="21"/>
        <v>0</v>
      </c>
      <c r="K28" s="153">
        <f t="shared" si="21"/>
        <v>0</v>
      </c>
      <c r="L28" s="159" t="s">
        <v>43</v>
      </c>
    </row>
    <row r="29" spans="1:21" outlineLevel="1" x14ac:dyDescent="0.25">
      <c r="A29" s="29"/>
      <c r="B29" s="29" t="s">
        <v>128</v>
      </c>
      <c r="C29" s="18" t="s">
        <v>13</v>
      </c>
      <c r="D29" s="53">
        <v>0</v>
      </c>
      <c r="E29" s="225">
        <v>26666</v>
      </c>
      <c r="F29" s="53">
        <v>0</v>
      </c>
      <c r="G29" s="225"/>
      <c r="H29" s="225">
        <v>26666</v>
      </c>
      <c r="I29" s="225">
        <v>26666</v>
      </c>
      <c r="J29" s="30">
        <v>0</v>
      </c>
      <c r="K29" s="30">
        <v>0</v>
      </c>
      <c r="L29" s="156"/>
    </row>
    <row r="30" spans="1:21" s="27" customFormat="1" ht="140.25" customHeight="1" outlineLevel="1" x14ac:dyDescent="0.25">
      <c r="A30" s="151"/>
      <c r="B30" s="152" t="s">
        <v>177</v>
      </c>
      <c r="C30" s="151"/>
      <c r="D30" s="154">
        <f>SUM(D31)</f>
        <v>0</v>
      </c>
      <c r="E30" s="154">
        <f t="shared" ref="E30:K30" si="22">SUM(E31)</f>
        <v>0</v>
      </c>
      <c r="F30" s="154">
        <f t="shared" si="22"/>
        <v>0</v>
      </c>
      <c r="G30" s="153">
        <f t="shared" si="22"/>
        <v>0</v>
      </c>
      <c r="H30" s="154">
        <f t="shared" si="22"/>
        <v>0</v>
      </c>
      <c r="I30" s="153">
        <f t="shared" si="22"/>
        <v>0</v>
      </c>
      <c r="J30" s="153">
        <f t="shared" si="22"/>
        <v>0</v>
      </c>
      <c r="K30" s="153">
        <f t="shared" si="22"/>
        <v>0</v>
      </c>
      <c r="L30" s="155" t="s">
        <v>37</v>
      </c>
    </row>
    <row r="31" spans="1:21" ht="23.25" hidden="1" customHeight="1" outlineLevel="1" x14ac:dyDescent="0.25">
      <c r="A31" s="29"/>
      <c r="B31" s="52" t="s">
        <v>11</v>
      </c>
      <c r="C31" s="52"/>
      <c r="D31" s="53">
        <v>0</v>
      </c>
      <c r="E31" s="53">
        <v>0</v>
      </c>
      <c r="F31" s="53">
        <v>0</v>
      </c>
      <c r="G31" s="30">
        <v>0</v>
      </c>
      <c r="H31" s="53"/>
      <c r="I31" s="30">
        <v>0</v>
      </c>
      <c r="J31" s="30">
        <v>0</v>
      </c>
      <c r="K31" s="30">
        <v>0</v>
      </c>
      <c r="L31" s="156"/>
    </row>
    <row r="32" spans="1:21" s="27" customFormat="1" ht="102.75" customHeight="1" outlineLevel="1" x14ac:dyDescent="0.25">
      <c r="A32" s="151"/>
      <c r="B32" s="151" t="s">
        <v>178</v>
      </c>
      <c r="C32" s="151"/>
      <c r="D32" s="154">
        <f>SUM(D33)</f>
        <v>0</v>
      </c>
      <c r="E32" s="154">
        <f t="shared" ref="E32:K32" si="23">SUM(E33)</f>
        <v>0</v>
      </c>
      <c r="F32" s="154">
        <f t="shared" si="23"/>
        <v>0</v>
      </c>
      <c r="G32" s="153">
        <f t="shared" si="23"/>
        <v>0</v>
      </c>
      <c r="H32" s="153">
        <v>40000</v>
      </c>
      <c r="I32" s="153">
        <v>40000</v>
      </c>
      <c r="J32" s="153">
        <f t="shared" si="23"/>
        <v>0</v>
      </c>
      <c r="K32" s="153">
        <f t="shared" si="23"/>
        <v>0</v>
      </c>
      <c r="L32" s="159" t="s">
        <v>61</v>
      </c>
    </row>
    <row r="33" spans="1:19" ht="31.5" customHeight="1" outlineLevel="1" x14ac:dyDescent="0.25">
      <c r="A33" s="29"/>
      <c r="B33" s="29" t="s">
        <v>128</v>
      </c>
      <c r="C33" s="45" t="s">
        <v>247</v>
      </c>
      <c r="D33" s="53">
        <v>0</v>
      </c>
      <c r="E33" s="53">
        <v>0</v>
      </c>
      <c r="F33" s="53">
        <v>0</v>
      </c>
      <c r="G33" s="30">
        <v>0</v>
      </c>
      <c r="H33" s="36">
        <v>40000</v>
      </c>
      <c r="I33" s="30">
        <v>40000</v>
      </c>
      <c r="J33" s="30">
        <v>0</v>
      </c>
      <c r="K33" s="30">
        <v>0</v>
      </c>
      <c r="L33" s="156"/>
    </row>
    <row r="34" spans="1:19" ht="30.75" customHeight="1" x14ac:dyDescent="0.25">
      <c r="A34" s="244" t="s">
        <v>47</v>
      </c>
      <c r="B34" s="278" t="s">
        <v>280</v>
      </c>
      <c r="C34" s="278"/>
      <c r="D34" s="149">
        <f>SUM(D35:D61)/2</f>
        <v>34320</v>
      </c>
      <c r="E34" s="149">
        <f t="shared" ref="E34:F34" si="24">SUM(E35:E61)/2</f>
        <v>10940</v>
      </c>
      <c r="F34" s="149">
        <f t="shared" si="24"/>
        <v>0</v>
      </c>
      <c r="G34" s="149">
        <f>SUM(G35:G61)/2</f>
        <v>0</v>
      </c>
      <c r="H34" s="149">
        <f>SUM(H35:H61)/2</f>
        <v>834723</v>
      </c>
      <c r="I34" s="149">
        <f>SUM(I35:I61)/2</f>
        <v>793211</v>
      </c>
      <c r="J34" s="149">
        <f t="shared" ref="J34" si="25">SUM(J35:J61)/2</f>
        <v>0</v>
      </c>
      <c r="K34" s="149">
        <f>SUM(K35:K61)/2</f>
        <v>779780</v>
      </c>
      <c r="L34" s="149"/>
      <c r="M34" s="248"/>
    </row>
    <row r="35" spans="1:19" s="27" customFormat="1" ht="72" customHeight="1" outlineLevel="1" x14ac:dyDescent="0.25">
      <c r="A35" s="151"/>
      <c r="B35" s="152" t="s">
        <v>179</v>
      </c>
      <c r="C35" s="151"/>
      <c r="D35" s="154">
        <f>SUM(D36:D36)</f>
        <v>0</v>
      </c>
      <c r="E35" s="154">
        <f>SUM(E36:E36)</f>
        <v>0</v>
      </c>
      <c r="F35" s="154">
        <f>SUM(F36:F36)</f>
        <v>0</v>
      </c>
      <c r="G35" s="153">
        <f>SUM(G36:G36)</f>
        <v>0</v>
      </c>
      <c r="H35" s="154">
        <v>107040</v>
      </c>
      <c r="I35" s="154">
        <v>107040</v>
      </c>
      <c r="J35" s="153">
        <f>SUM(J36:J36)</f>
        <v>0</v>
      </c>
      <c r="K35" s="153">
        <v>107040</v>
      </c>
      <c r="L35" s="159" t="s">
        <v>43</v>
      </c>
      <c r="S35" s="27" t="s">
        <v>44</v>
      </c>
    </row>
    <row r="36" spans="1:19" ht="43.5" customHeight="1" outlineLevel="1" x14ac:dyDescent="0.25">
      <c r="A36" s="29"/>
      <c r="B36" s="29" t="s">
        <v>128</v>
      </c>
      <c r="C36" s="19" t="s">
        <v>131</v>
      </c>
      <c r="D36" s="53"/>
      <c r="E36" s="53"/>
      <c r="F36" s="53"/>
      <c r="G36" s="36"/>
      <c r="H36" s="53">
        <v>107040</v>
      </c>
      <c r="I36" s="53">
        <v>107040</v>
      </c>
      <c r="J36" s="37"/>
      <c r="K36" s="116">
        <v>107040</v>
      </c>
      <c r="L36" s="156"/>
    </row>
    <row r="37" spans="1:19" ht="63.75" customHeight="1" outlineLevel="1" x14ac:dyDescent="0.25">
      <c r="A37" s="29"/>
      <c r="B37" s="151" t="s">
        <v>180</v>
      </c>
      <c r="C37" s="19"/>
      <c r="D37" s="53"/>
      <c r="E37" s="53"/>
      <c r="F37" s="53"/>
      <c r="G37" s="36"/>
      <c r="H37" s="53">
        <v>14000</v>
      </c>
      <c r="I37" s="53">
        <v>14000</v>
      </c>
      <c r="J37" s="37"/>
      <c r="K37" s="116">
        <v>14000</v>
      </c>
      <c r="L37" s="159" t="s">
        <v>43</v>
      </c>
    </row>
    <row r="38" spans="1:19" ht="43.5" customHeight="1" outlineLevel="1" x14ac:dyDescent="0.25">
      <c r="A38" s="29"/>
      <c r="B38" s="29" t="s">
        <v>128</v>
      </c>
      <c r="C38" s="19" t="s">
        <v>131</v>
      </c>
      <c r="D38" s="53"/>
      <c r="E38" s="53"/>
      <c r="F38" s="53"/>
      <c r="G38" s="36"/>
      <c r="H38" s="53">
        <v>14000</v>
      </c>
      <c r="I38" s="53">
        <v>14000</v>
      </c>
      <c r="J38" s="37"/>
      <c r="K38" s="37">
        <v>14000</v>
      </c>
      <c r="L38" s="156"/>
    </row>
    <row r="39" spans="1:19" s="27" customFormat="1" ht="167.25" customHeight="1" outlineLevel="1" x14ac:dyDescent="0.25">
      <c r="A39" s="151"/>
      <c r="B39" s="151" t="s">
        <v>270</v>
      </c>
      <c r="C39" s="151"/>
      <c r="D39" s="154">
        <f>SUM(D40)</f>
        <v>0</v>
      </c>
      <c r="E39" s="154">
        <f t="shared" ref="E39:K39" si="26">SUM(E40)</f>
        <v>0</v>
      </c>
      <c r="F39" s="154">
        <f t="shared" si="26"/>
        <v>0</v>
      </c>
      <c r="G39" s="153">
        <f t="shared" si="26"/>
        <v>0</v>
      </c>
      <c r="H39" s="153">
        <f t="shared" si="26"/>
        <v>0</v>
      </c>
      <c r="I39" s="153">
        <f t="shared" si="26"/>
        <v>0</v>
      </c>
      <c r="J39" s="153">
        <f t="shared" si="26"/>
        <v>0</v>
      </c>
      <c r="K39" s="153">
        <f t="shared" si="26"/>
        <v>0</v>
      </c>
      <c r="L39" s="159" t="s">
        <v>40</v>
      </c>
      <c r="N39" s="27" t="s">
        <v>44</v>
      </c>
    </row>
    <row r="40" spans="1:19" ht="26.25" hidden="1" customHeight="1" outlineLevel="1" x14ac:dyDescent="0.25">
      <c r="A40" s="29"/>
      <c r="B40" s="29" t="s">
        <v>11</v>
      </c>
      <c r="C40" s="29"/>
      <c r="D40" s="53">
        <v>0</v>
      </c>
      <c r="E40" s="53">
        <v>0</v>
      </c>
      <c r="F40" s="53">
        <v>0</v>
      </c>
      <c r="G40" s="30">
        <v>0</v>
      </c>
      <c r="H40" s="30">
        <v>0</v>
      </c>
      <c r="I40" s="30">
        <v>0</v>
      </c>
      <c r="J40" s="30">
        <v>0</v>
      </c>
      <c r="K40" s="30">
        <v>0</v>
      </c>
      <c r="L40" s="156"/>
    </row>
    <row r="41" spans="1:19" s="67" customFormat="1" ht="80.25" customHeight="1" outlineLevel="1" x14ac:dyDescent="0.25">
      <c r="A41" s="152"/>
      <c r="B41" s="152" t="s">
        <v>182</v>
      </c>
      <c r="C41" s="152"/>
      <c r="D41" s="154">
        <f>SUM(D42)</f>
        <v>34320</v>
      </c>
      <c r="E41" s="154">
        <f t="shared" ref="E41:G41" si="27">SUM(E42)</f>
        <v>10940</v>
      </c>
      <c r="F41" s="154">
        <f t="shared" si="27"/>
        <v>0</v>
      </c>
      <c r="G41" s="154">
        <f t="shared" si="27"/>
        <v>0</v>
      </c>
      <c r="H41" s="186">
        <f>H43</f>
        <v>47556</v>
      </c>
      <c r="I41" s="186">
        <f t="shared" ref="I41:K41" si="28">I43</f>
        <v>47556</v>
      </c>
      <c r="J41" s="186">
        <f t="shared" si="28"/>
        <v>0</v>
      </c>
      <c r="K41" s="186">
        <f t="shared" si="28"/>
        <v>47556</v>
      </c>
      <c r="L41" s="159" t="s">
        <v>43</v>
      </c>
    </row>
    <row r="42" spans="1:19" ht="42.75" customHeight="1" outlineLevel="1" x14ac:dyDescent="0.25">
      <c r="A42" s="29"/>
      <c r="B42" s="29" t="s">
        <v>128</v>
      </c>
      <c r="C42" s="52" t="s">
        <v>33</v>
      </c>
      <c r="D42" s="53">
        <v>34320</v>
      </c>
      <c r="E42" s="53">
        <v>10940</v>
      </c>
      <c r="F42" s="53"/>
      <c r="G42" s="30">
        <v>0</v>
      </c>
      <c r="H42" s="30">
        <v>0</v>
      </c>
      <c r="I42" s="30">
        <v>0</v>
      </c>
      <c r="J42" s="30">
        <v>0</v>
      </c>
      <c r="K42" s="30">
        <v>0</v>
      </c>
      <c r="L42" s="156"/>
    </row>
    <row r="43" spans="1:19" ht="44.25" customHeight="1" outlineLevel="1" x14ac:dyDescent="0.25">
      <c r="A43" s="29"/>
      <c r="B43" s="29" t="s">
        <v>128</v>
      </c>
      <c r="C43" s="19" t="s">
        <v>131</v>
      </c>
      <c r="D43" s="53">
        <v>0</v>
      </c>
      <c r="E43" s="53">
        <v>0</v>
      </c>
      <c r="F43" s="53">
        <v>0</v>
      </c>
      <c r="G43" s="30">
        <v>0</v>
      </c>
      <c r="H43" s="30">
        <v>47556</v>
      </c>
      <c r="I43" s="30">
        <v>47556</v>
      </c>
      <c r="J43" s="30">
        <v>0</v>
      </c>
      <c r="K43" s="30">
        <v>47556</v>
      </c>
      <c r="L43" s="156"/>
      <c r="N43" s="74"/>
      <c r="O43" s="17"/>
    </row>
    <row r="44" spans="1:19" s="27" customFormat="1" ht="191.25" customHeight="1" outlineLevel="1" x14ac:dyDescent="0.25">
      <c r="A44" s="151"/>
      <c r="B44" s="151" t="s">
        <v>271</v>
      </c>
      <c r="C44" s="151"/>
      <c r="D44" s="154">
        <f>SUM(D45)</f>
        <v>0</v>
      </c>
      <c r="E44" s="154">
        <f t="shared" ref="E44:K44" si="29">SUM(E45)</f>
        <v>0</v>
      </c>
      <c r="F44" s="154">
        <f t="shared" si="29"/>
        <v>0</v>
      </c>
      <c r="G44" s="153">
        <f t="shared" si="29"/>
        <v>0</v>
      </c>
      <c r="H44" s="153">
        <v>7483</v>
      </c>
      <c r="I44" s="153">
        <f t="shared" si="29"/>
        <v>0</v>
      </c>
      <c r="J44" s="153">
        <f t="shared" si="29"/>
        <v>0</v>
      </c>
      <c r="K44" s="153">
        <f t="shared" si="29"/>
        <v>0</v>
      </c>
      <c r="L44" s="159" t="s">
        <v>38</v>
      </c>
      <c r="N44" s="243"/>
    </row>
    <row r="45" spans="1:19" ht="41.25" customHeight="1" outlineLevel="1" x14ac:dyDescent="0.25">
      <c r="A45" s="29"/>
      <c r="B45" s="29" t="s">
        <v>128</v>
      </c>
      <c r="C45" s="19" t="s">
        <v>131</v>
      </c>
      <c r="D45" s="53">
        <v>0</v>
      </c>
      <c r="E45" s="53">
        <v>0</v>
      </c>
      <c r="F45" s="53">
        <v>0</v>
      </c>
      <c r="G45" s="30">
        <v>0</v>
      </c>
      <c r="H45" s="30">
        <v>7483</v>
      </c>
      <c r="I45" s="30">
        <v>0</v>
      </c>
      <c r="J45" s="30">
        <v>0</v>
      </c>
      <c r="K45" s="30">
        <v>0</v>
      </c>
      <c r="L45" s="156"/>
      <c r="N45" s="74"/>
    </row>
    <row r="46" spans="1:19" s="27" customFormat="1" ht="86.25" customHeight="1" outlineLevel="1" x14ac:dyDescent="0.25">
      <c r="A46" s="151"/>
      <c r="B46" s="151" t="s">
        <v>184</v>
      </c>
      <c r="C46" s="151"/>
      <c r="D46" s="154">
        <f>SUM(D47)</f>
        <v>0</v>
      </c>
      <c r="E46" s="154">
        <f t="shared" ref="E46:K46" si="30">SUM(E47)</f>
        <v>0</v>
      </c>
      <c r="F46" s="154">
        <f t="shared" si="30"/>
        <v>0</v>
      </c>
      <c r="G46" s="153">
        <f t="shared" si="30"/>
        <v>0</v>
      </c>
      <c r="H46" s="153">
        <f t="shared" si="30"/>
        <v>0</v>
      </c>
      <c r="I46" s="153">
        <f t="shared" si="30"/>
        <v>0</v>
      </c>
      <c r="J46" s="153">
        <f t="shared" si="30"/>
        <v>0</v>
      </c>
      <c r="K46" s="153">
        <f t="shared" si="30"/>
        <v>0</v>
      </c>
      <c r="L46" s="159" t="s">
        <v>39</v>
      </c>
    </row>
    <row r="47" spans="1:19" ht="15.75" hidden="1" customHeight="1" outlineLevel="1" x14ac:dyDescent="0.25">
      <c r="A47" s="29"/>
      <c r="B47" s="29" t="s">
        <v>11</v>
      </c>
      <c r="C47" s="29"/>
      <c r="D47" s="53">
        <v>0</v>
      </c>
      <c r="E47" s="53">
        <v>0</v>
      </c>
      <c r="F47" s="53">
        <v>0</v>
      </c>
      <c r="G47" s="30">
        <v>0</v>
      </c>
      <c r="H47" s="30">
        <v>0</v>
      </c>
      <c r="I47" s="30">
        <v>0</v>
      </c>
      <c r="J47" s="30">
        <v>0</v>
      </c>
      <c r="K47" s="30">
        <v>0</v>
      </c>
      <c r="L47" s="156"/>
    </row>
    <row r="48" spans="1:19" s="27" customFormat="1" ht="96.75" customHeight="1" outlineLevel="1" x14ac:dyDescent="0.25">
      <c r="A48" s="151"/>
      <c r="B48" s="151" t="s">
        <v>230</v>
      </c>
      <c r="C48" s="151"/>
      <c r="D48" s="154">
        <f>SUM(D49)</f>
        <v>0</v>
      </c>
      <c r="E48" s="154">
        <f t="shared" ref="E48:K48" si="31">SUM(E49)</f>
        <v>0</v>
      </c>
      <c r="F48" s="154">
        <f t="shared" si="31"/>
        <v>0</v>
      </c>
      <c r="G48" s="153">
        <f t="shared" si="31"/>
        <v>0</v>
      </c>
      <c r="H48" s="153">
        <f t="shared" si="31"/>
        <v>0</v>
      </c>
      <c r="I48" s="153">
        <f t="shared" si="31"/>
        <v>0</v>
      </c>
      <c r="J48" s="153">
        <f t="shared" si="31"/>
        <v>0</v>
      </c>
      <c r="K48" s="153">
        <f t="shared" si="31"/>
        <v>0</v>
      </c>
      <c r="L48" s="159" t="s">
        <v>41</v>
      </c>
    </row>
    <row r="49" spans="1:20" ht="15.75" hidden="1" customHeight="1" outlineLevel="1" x14ac:dyDescent="0.25">
      <c r="A49" s="29"/>
      <c r="B49" s="29" t="s">
        <v>11</v>
      </c>
      <c r="C49" s="29"/>
      <c r="D49" s="53">
        <v>0</v>
      </c>
      <c r="E49" s="53">
        <v>0</v>
      </c>
      <c r="F49" s="53">
        <v>0</v>
      </c>
      <c r="G49" s="30">
        <v>0</v>
      </c>
      <c r="H49" s="30">
        <v>0</v>
      </c>
      <c r="I49" s="30">
        <v>0</v>
      </c>
      <c r="J49" s="30">
        <v>0</v>
      </c>
      <c r="K49" s="30">
        <v>0</v>
      </c>
      <c r="L49" s="156"/>
    </row>
    <row r="50" spans="1:20" s="27" customFormat="1" ht="52.5" customHeight="1" outlineLevel="1" x14ac:dyDescent="0.25">
      <c r="A50" s="151"/>
      <c r="B50" s="152" t="s">
        <v>186</v>
      </c>
      <c r="C50" s="151"/>
      <c r="D50" s="154">
        <f t="shared" ref="D50:F50" si="32">SUM(D51:D51)</f>
        <v>0</v>
      </c>
      <c r="E50" s="154">
        <f t="shared" si="32"/>
        <v>0</v>
      </c>
      <c r="F50" s="154">
        <f t="shared" si="32"/>
        <v>0</v>
      </c>
      <c r="G50" s="154"/>
      <c r="H50" s="154">
        <f>H51</f>
        <v>150984</v>
      </c>
      <c r="I50" s="154">
        <v>143984</v>
      </c>
      <c r="J50" s="154"/>
      <c r="K50" s="154">
        <v>143984</v>
      </c>
      <c r="L50" s="159" t="s">
        <v>43</v>
      </c>
    </row>
    <row r="51" spans="1:20" ht="51.75" customHeight="1" outlineLevel="1" x14ac:dyDescent="0.25">
      <c r="A51" s="29"/>
      <c r="B51" s="29" t="s">
        <v>128</v>
      </c>
      <c r="C51" s="19" t="s">
        <v>135</v>
      </c>
      <c r="D51" s="53"/>
      <c r="E51" s="53"/>
      <c r="F51" s="53"/>
      <c r="G51" s="53"/>
      <c r="H51" s="53">
        <v>150984</v>
      </c>
      <c r="I51" s="53">
        <v>143984</v>
      </c>
      <c r="J51" s="53"/>
      <c r="K51" s="53">
        <f>I51</f>
        <v>143984</v>
      </c>
      <c r="L51" s="156"/>
      <c r="R51" s="2" t="s">
        <v>44</v>
      </c>
    </row>
    <row r="52" spans="1:20" s="27" customFormat="1" ht="106.5" customHeight="1" outlineLevel="1" x14ac:dyDescent="0.25">
      <c r="A52" s="151"/>
      <c r="B52" s="152" t="s">
        <v>187</v>
      </c>
      <c r="C52" s="151"/>
      <c r="D52" s="154">
        <f>SUM(D53)</f>
        <v>0</v>
      </c>
      <c r="E52" s="154">
        <f t="shared" ref="E52:K52" si="33">SUM(E53)</f>
        <v>0</v>
      </c>
      <c r="F52" s="154">
        <f t="shared" si="33"/>
        <v>0</v>
      </c>
      <c r="G52" s="153">
        <f t="shared" si="33"/>
        <v>0</v>
      </c>
      <c r="H52" s="154">
        <f t="shared" si="33"/>
        <v>467200</v>
      </c>
      <c r="I52" s="154">
        <f t="shared" si="33"/>
        <v>467200</v>
      </c>
      <c r="J52" s="153">
        <f t="shared" si="33"/>
        <v>0</v>
      </c>
      <c r="K52" s="153">
        <f t="shared" si="33"/>
        <v>467200</v>
      </c>
      <c r="L52" s="159" t="s">
        <v>43</v>
      </c>
    </row>
    <row r="53" spans="1:20" ht="51.75" customHeight="1" outlineLevel="1" x14ac:dyDescent="0.25">
      <c r="A53" s="29"/>
      <c r="B53" s="29" t="s">
        <v>128</v>
      </c>
      <c r="C53" s="19" t="s">
        <v>135</v>
      </c>
      <c r="D53" s="53">
        <v>0</v>
      </c>
      <c r="E53" s="53">
        <v>0</v>
      </c>
      <c r="F53" s="53">
        <v>0</v>
      </c>
      <c r="G53" s="30">
        <v>0</v>
      </c>
      <c r="H53" s="53">
        <v>467200</v>
      </c>
      <c r="I53" s="53">
        <v>467200</v>
      </c>
      <c r="J53" s="36"/>
      <c r="K53" s="36">
        <v>467200</v>
      </c>
      <c r="L53" s="156"/>
    </row>
    <row r="54" spans="1:20" s="27" customFormat="1" ht="77.25" customHeight="1" outlineLevel="1" x14ac:dyDescent="0.25">
      <c r="A54" s="151"/>
      <c r="B54" s="152" t="s">
        <v>188</v>
      </c>
      <c r="C54" s="151"/>
      <c r="D54" s="154">
        <f>SUM(D55)</f>
        <v>0</v>
      </c>
      <c r="E54" s="154">
        <f t="shared" ref="E54:K54" si="34">SUM(E55)</f>
        <v>0</v>
      </c>
      <c r="F54" s="154">
        <f t="shared" si="34"/>
        <v>0</v>
      </c>
      <c r="G54" s="153">
        <f t="shared" si="34"/>
        <v>0</v>
      </c>
      <c r="H54" s="154">
        <f t="shared" si="34"/>
        <v>20000</v>
      </c>
      <c r="I54" s="153">
        <f t="shared" si="34"/>
        <v>0</v>
      </c>
      <c r="J54" s="153">
        <f t="shared" si="34"/>
        <v>0</v>
      </c>
      <c r="K54" s="153">
        <f t="shared" si="34"/>
        <v>0</v>
      </c>
      <c r="L54" s="155" t="s">
        <v>39</v>
      </c>
    </row>
    <row r="55" spans="1:20" ht="25.5" outlineLevel="1" x14ac:dyDescent="0.25">
      <c r="A55" s="29"/>
      <c r="B55" s="29" t="s">
        <v>128</v>
      </c>
      <c r="C55" s="45" t="s">
        <v>247</v>
      </c>
      <c r="D55" s="53"/>
      <c r="E55" s="53"/>
      <c r="F55" s="53"/>
      <c r="G55" s="36"/>
      <c r="H55" s="53">
        <v>20000</v>
      </c>
      <c r="I55" s="30">
        <v>0</v>
      </c>
      <c r="J55" s="30">
        <v>0</v>
      </c>
      <c r="K55" s="30">
        <v>0</v>
      </c>
      <c r="L55" s="156"/>
    </row>
    <row r="56" spans="1:20" s="27" customFormat="1" ht="76.5" customHeight="1" outlineLevel="1" x14ac:dyDescent="0.25">
      <c r="A56" s="151"/>
      <c r="B56" s="151" t="s">
        <v>189</v>
      </c>
      <c r="C56" s="160"/>
      <c r="D56" s="154">
        <f t="shared" ref="D56:J56" si="35">SUM(D57)</f>
        <v>0</v>
      </c>
      <c r="E56" s="154">
        <f t="shared" si="35"/>
        <v>0</v>
      </c>
      <c r="F56" s="154">
        <f t="shared" si="35"/>
        <v>0</v>
      </c>
      <c r="G56" s="153">
        <f t="shared" si="35"/>
        <v>0</v>
      </c>
      <c r="H56" s="153">
        <f t="shared" si="35"/>
        <v>10230</v>
      </c>
      <c r="I56" s="153">
        <f t="shared" si="35"/>
        <v>0</v>
      </c>
      <c r="J56" s="153">
        <f t="shared" si="35"/>
        <v>0</v>
      </c>
      <c r="K56" s="153"/>
      <c r="L56" s="155" t="s">
        <v>39</v>
      </c>
    </row>
    <row r="57" spans="1:20" s="27" customFormat="1" ht="25.5" outlineLevel="1" x14ac:dyDescent="0.25">
      <c r="A57" s="151"/>
      <c r="B57" s="76" t="s">
        <v>128</v>
      </c>
      <c r="C57" s="45" t="s">
        <v>247</v>
      </c>
      <c r="D57" s="195"/>
      <c r="E57" s="195"/>
      <c r="F57" s="195"/>
      <c r="G57" s="105"/>
      <c r="H57" s="105">
        <v>10230</v>
      </c>
      <c r="I57" s="105"/>
      <c r="J57" s="77">
        <v>0</v>
      </c>
      <c r="K57" s="153"/>
      <c r="L57" s="204"/>
    </row>
    <row r="58" spans="1:20" s="27" customFormat="1" ht="57.75" customHeight="1" outlineLevel="1" x14ac:dyDescent="0.2">
      <c r="A58" s="193"/>
      <c r="B58" s="202" t="s">
        <v>272</v>
      </c>
      <c r="C58" s="241"/>
      <c r="D58" s="199"/>
      <c r="E58" s="199"/>
      <c r="F58" s="199"/>
      <c r="G58" s="200"/>
      <c r="H58" s="153">
        <f>SUM(H59)</f>
        <v>10230</v>
      </c>
      <c r="I58" s="200"/>
      <c r="J58" s="201"/>
      <c r="K58" s="203"/>
      <c r="L58" s="221" t="s">
        <v>155</v>
      </c>
    </row>
    <row r="59" spans="1:20" s="27" customFormat="1" ht="25.5" outlineLevel="1" x14ac:dyDescent="0.25">
      <c r="A59" s="151"/>
      <c r="B59" s="76" t="s">
        <v>128</v>
      </c>
      <c r="C59" s="45" t="s">
        <v>247</v>
      </c>
      <c r="D59" s="195"/>
      <c r="E59" s="195"/>
      <c r="F59" s="195"/>
      <c r="G59" s="105"/>
      <c r="H59" s="105">
        <v>10230</v>
      </c>
      <c r="J59" s="201"/>
      <c r="K59" s="194"/>
      <c r="L59" s="205"/>
    </row>
    <row r="60" spans="1:20" s="27" customFormat="1" ht="51" outlineLevel="1" x14ac:dyDescent="0.25">
      <c r="A60" s="193"/>
      <c r="B60" s="202" t="s">
        <v>273</v>
      </c>
      <c r="C60" s="19"/>
      <c r="D60" s="199"/>
      <c r="E60" s="199"/>
      <c r="F60" s="199"/>
      <c r="G60" s="250"/>
      <c r="H60" s="200"/>
      <c r="I60" s="153">
        <v>13431</v>
      </c>
      <c r="J60" s="201"/>
      <c r="K60" s="194"/>
      <c r="L60" s="155" t="s">
        <v>242</v>
      </c>
      <c r="T60" s="27" t="s">
        <v>44</v>
      </c>
    </row>
    <row r="61" spans="1:20" s="27" customFormat="1" ht="41.25" customHeight="1" outlineLevel="1" x14ac:dyDescent="0.25">
      <c r="A61" s="193"/>
      <c r="B61" s="76" t="s">
        <v>128</v>
      </c>
      <c r="C61" s="19" t="s">
        <v>131</v>
      </c>
      <c r="D61" s="199"/>
      <c r="E61" s="199"/>
      <c r="F61" s="199"/>
      <c r="G61" s="251"/>
      <c r="H61" s="200"/>
      <c r="I61" s="105">
        <v>13431</v>
      </c>
      <c r="J61" s="201"/>
      <c r="K61" s="194"/>
      <c r="L61" s="155"/>
    </row>
    <row r="62" spans="1:20" ht="39" customHeight="1" x14ac:dyDescent="0.25">
      <c r="A62" s="209" t="s">
        <v>48</v>
      </c>
      <c r="B62" s="280" t="s">
        <v>170</v>
      </c>
      <c r="C62" s="280"/>
      <c r="D62" s="210">
        <f t="shared" ref="D62:K62" si="36">SUM(D63:D97)/2</f>
        <v>0</v>
      </c>
      <c r="E62" s="196">
        <f t="shared" si="36"/>
        <v>0</v>
      </c>
      <c r="F62" s="196">
        <f t="shared" si="36"/>
        <v>0</v>
      </c>
      <c r="G62" s="197">
        <f t="shared" si="36"/>
        <v>0</v>
      </c>
      <c r="H62" s="197">
        <f>SUM(H63:H97)/2</f>
        <v>577439</v>
      </c>
      <c r="I62" s="149">
        <f t="shared" si="36"/>
        <v>366466</v>
      </c>
      <c r="J62" s="197">
        <f t="shared" si="36"/>
        <v>0</v>
      </c>
      <c r="K62" s="197">
        <f t="shared" si="36"/>
        <v>355566</v>
      </c>
      <c r="L62" s="150"/>
    </row>
    <row r="63" spans="1:20" s="27" customFormat="1" ht="68.25" customHeight="1" outlineLevel="1" x14ac:dyDescent="0.25">
      <c r="A63" s="151"/>
      <c r="B63" s="212" t="s">
        <v>191</v>
      </c>
      <c r="C63" s="71"/>
      <c r="D63" s="154">
        <f>SUM(D64)</f>
        <v>0</v>
      </c>
      <c r="E63" s="154">
        <f t="shared" ref="E63:K63" si="37">SUM(E64)</f>
        <v>0</v>
      </c>
      <c r="F63" s="154">
        <f t="shared" si="37"/>
        <v>0</v>
      </c>
      <c r="G63" s="153">
        <f t="shared" si="37"/>
        <v>0</v>
      </c>
      <c r="H63" s="154">
        <f t="shared" si="37"/>
        <v>8088</v>
      </c>
      <c r="I63" s="154">
        <f t="shared" si="37"/>
        <v>8088</v>
      </c>
      <c r="J63" s="153">
        <f t="shared" si="37"/>
        <v>0</v>
      </c>
      <c r="K63" s="153">
        <f t="shared" si="37"/>
        <v>8088</v>
      </c>
      <c r="L63" s="159" t="s">
        <v>43</v>
      </c>
    </row>
    <row r="64" spans="1:20" ht="27.75" customHeight="1" outlineLevel="1" x14ac:dyDescent="0.25">
      <c r="A64" s="29"/>
      <c r="B64" s="29" t="s">
        <v>129</v>
      </c>
      <c r="C64" s="19" t="s">
        <v>137</v>
      </c>
      <c r="D64" s="53"/>
      <c r="E64" s="53"/>
      <c r="F64" s="53"/>
      <c r="G64" s="36"/>
      <c r="H64" s="53">
        <v>8088</v>
      </c>
      <c r="I64" s="53">
        <v>8088</v>
      </c>
      <c r="J64" s="36"/>
      <c r="K64" s="36">
        <v>8088</v>
      </c>
      <c r="L64" s="156"/>
    </row>
    <row r="65" spans="1:15" s="27" customFormat="1" ht="65.25" customHeight="1" outlineLevel="1" x14ac:dyDescent="0.25">
      <c r="A65" s="151"/>
      <c r="B65" s="152" t="s">
        <v>192</v>
      </c>
      <c r="C65" s="151"/>
      <c r="D65" s="154">
        <f>SUM(D66)</f>
        <v>0</v>
      </c>
      <c r="E65" s="154">
        <f t="shared" ref="E65:K65" si="38">SUM(E66)</f>
        <v>0</v>
      </c>
      <c r="F65" s="154">
        <f t="shared" si="38"/>
        <v>0</v>
      </c>
      <c r="G65" s="153">
        <f t="shared" si="38"/>
        <v>0</v>
      </c>
      <c r="H65" s="154">
        <f t="shared" si="38"/>
        <v>285</v>
      </c>
      <c r="I65" s="154">
        <f t="shared" si="38"/>
        <v>285</v>
      </c>
      <c r="J65" s="153">
        <f t="shared" si="38"/>
        <v>0</v>
      </c>
      <c r="K65" s="153">
        <f t="shared" si="38"/>
        <v>285</v>
      </c>
      <c r="L65" s="159" t="s">
        <v>38</v>
      </c>
      <c r="O65" s="27" t="s">
        <v>44</v>
      </c>
    </row>
    <row r="66" spans="1:15" ht="28.5" customHeight="1" outlineLevel="1" x14ac:dyDescent="0.25">
      <c r="A66" s="29"/>
      <c r="B66" s="29" t="s">
        <v>129</v>
      </c>
      <c r="C66" s="19" t="s">
        <v>137</v>
      </c>
      <c r="D66" s="53"/>
      <c r="E66" s="53"/>
      <c r="F66" s="53"/>
      <c r="G66" s="36"/>
      <c r="H66" s="53">
        <v>285</v>
      </c>
      <c r="I66" s="53">
        <v>285</v>
      </c>
      <c r="J66" s="36"/>
      <c r="K66" s="36">
        <v>285</v>
      </c>
      <c r="L66" s="156"/>
    </row>
    <row r="67" spans="1:15" s="27" customFormat="1" ht="66.75" customHeight="1" outlineLevel="1" x14ac:dyDescent="0.25">
      <c r="A67" s="151"/>
      <c r="B67" s="152" t="s">
        <v>193</v>
      </c>
      <c r="C67" s="151"/>
      <c r="D67" s="154">
        <f>SUM(D68)</f>
        <v>0</v>
      </c>
      <c r="E67" s="154">
        <f t="shared" ref="E67:G67" si="39">SUM(E68)</f>
        <v>0</v>
      </c>
      <c r="F67" s="154">
        <f t="shared" si="39"/>
        <v>0</v>
      </c>
      <c r="G67" s="153">
        <f t="shared" si="39"/>
        <v>0</v>
      </c>
      <c r="H67" s="154">
        <f>H68</f>
        <v>2500</v>
      </c>
      <c r="I67" s="154">
        <f t="shared" ref="I67:K67" si="40">SUM(I68)</f>
        <v>0</v>
      </c>
      <c r="J67" s="153">
        <f t="shared" si="40"/>
        <v>0</v>
      </c>
      <c r="K67" s="153">
        <f t="shared" si="40"/>
        <v>0</v>
      </c>
      <c r="L67" s="159" t="s">
        <v>38</v>
      </c>
    </row>
    <row r="68" spans="1:15" ht="25.5" outlineLevel="1" x14ac:dyDescent="0.25">
      <c r="A68" s="29"/>
      <c r="B68" s="29" t="s">
        <v>129</v>
      </c>
      <c r="C68" s="19" t="s">
        <v>132</v>
      </c>
      <c r="D68" s="53"/>
      <c r="E68" s="53"/>
      <c r="F68" s="53"/>
      <c r="G68" s="36"/>
      <c r="H68" s="53">
        <v>2500</v>
      </c>
      <c r="I68" s="53">
        <v>0</v>
      </c>
      <c r="J68" s="36">
        <v>0</v>
      </c>
      <c r="K68" s="36">
        <v>0</v>
      </c>
      <c r="L68" s="156"/>
    </row>
    <row r="69" spans="1:15" s="27" customFormat="1" ht="79.5" customHeight="1" outlineLevel="1" x14ac:dyDescent="0.25">
      <c r="A69" s="151"/>
      <c r="B69" s="151" t="s">
        <v>194</v>
      </c>
      <c r="C69" s="151"/>
      <c r="D69" s="154">
        <f>SUM(D70)</f>
        <v>0</v>
      </c>
      <c r="E69" s="154">
        <f t="shared" ref="E69:K69" si="41">SUM(E70)</f>
        <v>0</v>
      </c>
      <c r="F69" s="154">
        <f t="shared" si="41"/>
        <v>0</v>
      </c>
      <c r="G69" s="153">
        <f t="shared" si="41"/>
        <v>0</v>
      </c>
      <c r="H69" s="153">
        <f t="shared" si="41"/>
        <v>1075</v>
      </c>
      <c r="I69" s="153">
        <f t="shared" si="41"/>
        <v>1075</v>
      </c>
      <c r="J69" s="153">
        <f t="shared" si="41"/>
        <v>0</v>
      </c>
      <c r="K69" s="153">
        <f t="shared" si="41"/>
        <v>1075</v>
      </c>
      <c r="L69" s="155" t="s">
        <v>37</v>
      </c>
    </row>
    <row r="70" spans="1:15" ht="30.75" customHeight="1" outlineLevel="1" x14ac:dyDescent="0.25">
      <c r="A70" s="29"/>
      <c r="B70" s="29" t="s">
        <v>129</v>
      </c>
      <c r="C70" s="19" t="s">
        <v>137</v>
      </c>
      <c r="D70" s="53"/>
      <c r="E70" s="53"/>
      <c r="F70" s="53"/>
      <c r="G70" s="36"/>
      <c r="H70" s="36">
        <v>1075</v>
      </c>
      <c r="I70" s="36">
        <v>1075</v>
      </c>
      <c r="J70" s="36"/>
      <c r="K70" s="36">
        <v>1075</v>
      </c>
      <c r="L70" s="156"/>
    </row>
    <row r="71" spans="1:15" s="27" customFormat="1" ht="76.5" customHeight="1" outlineLevel="1" x14ac:dyDescent="0.25">
      <c r="A71" s="151"/>
      <c r="B71" s="151" t="s">
        <v>195</v>
      </c>
      <c r="C71" s="151"/>
      <c r="D71" s="154">
        <f>SUM(D72)</f>
        <v>0</v>
      </c>
      <c r="E71" s="154">
        <f t="shared" ref="E71:K71" si="42">SUM(E72)</f>
        <v>0</v>
      </c>
      <c r="F71" s="154">
        <f t="shared" si="42"/>
        <v>0</v>
      </c>
      <c r="G71" s="153">
        <f t="shared" si="42"/>
        <v>0</v>
      </c>
      <c r="H71" s="153">
        <f t="shared" si="42"/>
        <v>1388</v>
      </c>
      <c r="I71" s="153">
        <f t="shared" si="42"/>
        <v>1388</v>
      </c>
      <c r="J71" s="153">
        <f t="shared" si="42"/>
        <v>0</v>
      </c>
      <c r="K71" s="153">
        <f t="shared" si="42"/>
        <v>1388</v>
      </c>
      <c r="L71" s="155" t="s">
        <v>37</v>
      </c>
    </row>
    <row r="72" spans="1:15" ht="28.5" customHeight="1" outlineLevel="1" x14ac:dyDescent="0.25">
      <c r="A72" s="29"/>
      <c r="B72" s="29" t="s">
        <v>129</v>
      </c>
      <c r="C72" s="19" t="s">
        <v>137</v>
      </c>
      <c r="D72" s="53"/>
      <c r="E72" s="53"/>
      <c r="F72" s="53"/>
      <c r="G72" s="36"/>
      <c r="H72" s="36">
        <v>1388</v>
      </c>
      <c r="I72" s="36">
        <v>1388</v>
      </c>
      <c r="J72" s="36">
        <v>0</v>
      </c>
      <c r="K72" s="36">
        <v>1388</v>
      </c>
      <c r="L72" s="156"/>
    </row>
    <row r="73" spans="1:15" s="27" customFormat="1" ht="67.5" customHeight="1" outlineLevel="1" x14ac:dyDescent="0.25">
      <c r="A73" s="151"/>
      <c r="B73" s="152" t="s">
        <v>196</v>
      </c>
      <c r="C73" s="151"/>
      <c r="D73" s="154">
        <f>SUM(D74)</f>
        <v>0</v>
      </c>
      <c r="E73" s="154">
        <f t="shared" ref="E73:K73" si="43">SUM(E74)</f>
        <v>0</v>
      </c>
      <c r="F73" s="154">
        <f t="shared" si="43"/>
        <v>0</v>
      </c>
      <c r="G73" s="153">
        <f t="shared" si="43"/>
        <v>0</v>
      </c>
      <c r="H73" s="154">
        <f t="shared" si="43"/>
        <v>107020</v>
      </c>
      <c r="I73" s="154">
        <f t="shared" si="43"/>
        <v>9590</v>
      </c>
      <c r="J73" s="153">
        <f t="shared" si="43"/>
        <v>0</v>
      </c>
      <c r="K73" s="153">
        <f t="shared" si="43"/>
        <v>9590</v>
      </c>
      <c r="L73" s="155" t="s">
        <v>37</v>
      </c>
    </row>
    <row r="74" spans="1:15" ht="33" customHeight="1" outlineLevel="1" x14ac:dyDescent="0.25">
      <c r="A74" s="29"/>
      <c r="B74" s="29" t="s">
        <v>129</v>
      </c>
      <c r="C74" s="19" t="s">
        <v>137</v>
      </c>
      <c r="D74" s="53"/>
      <c r="E74" s="53"/>
      <c r="F74" s="53"/>
      <c r="G74" s="36"/>
      <c r="H74" s="53">
        <v>107020</v>
      </c>
      <c r="I74" s="53">
        <v>9590</v>
      </c>
      <c r="J74" s="36"/>
      <c r="K74" s="36">
        <v>9590</v>
      </c>
      <c r="L74" s="156"/>
    </row>
    <row r="75" spans="1:15" s="27" customFormat="1" ht="106.5" customHeight="1" outlineLevel="1" x14ac:dyDescent="0.25">
      <c r="A75" s="151"/>
      <c r="B75" s="152" t="s">
        <v>278</v>
      </c>
      <c r="C75" s="151"/>
      <c r="D75" s="154">
        <f>SUM(D76)</f>
        <v>0</v>
      </c>
      <c r="E75" s="154">
        <f t="shared" ref="E75:K75" si="44">SUM(E76)</f>
        <v>0</v>
      </c>
      <c r="F75" s="154">
        <f t="shared" si="44"/>
        <v>0</v>
      </c>
      <c r="G75" s="153">
        <f t="shared" si="44"/>
        <v>0</v>
      </c>
      <c r="H75" s="154">
        <f>SUM(H76)</f>
        <v>101115</v>
      </c>
      <c r="I75" s="154">
        <f t="shared" si="44"/>
        <v>21060</v>
      </c>
      <c r="J75" s="153">
        <f t="shared" si="44"/>
        <v>0</v>
      </c>
      <c r="K75" s="153">
        <f t="shared" si="44"/>
        <v>21060</v>
      </c>
      <c r="L75" s="155" t="s">
        <v>37</v>
      </c>
    </row>
    <row r="76" spans="1:15" ht="28.5" customHeight="1" outlineLevel="1" x14ac:dyDescent="0.25">
      <c r="A76" s="29"/>
      <c r="B76" s="29" t="s">
        <v>129</v>
      </c>
      <c r="C76" s="19" t="s">
        <v>137</v>
      </c>
      <c r="D76" s="53"/>
      <c r="E76" s="53"/>
      <c r="F76" s="53"/>
      <c r="G76" s="36"/>
      <c r="H76" s="53">
        <v>101115</v>
      </c>
      <c r="I76" s="53">
        <v>21060</v>
      </c>
      <c r="J76" s="53"/>
      <c r="K76" s="53">
        <v>21060</v>
      </c>
      <c r="L76" s="156"/>
    </row>
    <row r="77" spans="1:15" s="27" customFormat="1" ht="118.5" customHeight="1" outlineLevel="1" x14ac:dyDescent="0.25">
      <c r="A77" s="151"/>
      <c r="B77" s="151" t="s">
        <v>198</v>
      </c>
      <c r="C77" s="151"/>
      <c r="D77" s="154">
        <f>SUM(D78)</f>
        <v>0</v>
      </c>
      <c r="E77" s="154">
        <f t="shared" ref="E77:K77" si="45">SUM(E78)</f>
        <v>0</v>
      </c>
      <c r="F77" s="154">
        <f t="shared" si="45"/>
        <v>0</v>
      </c>
      <c r="G77" s="153">
        <f>G78</f>
        <v>0</v>
      </c>
      <c r="H77" s="153">
        <f t="shared" ref="H77:I77" si="46">H78</f>
        <v>10900</v>
      </c>
      <c r="I77" s="153">
        <f t="shared" si="46"/>
        <v>10900</v>
      </c>
      <c r="J77" s="153">
        <f t="shared" si="45"/>
        <v>0</v>
      </c>
      <c r="K77" s="153">
        <f t="shared" si="45"/>
        <v>0</v>
      </c>
      <c r="L77" s="159" t="s">
        <v>43</v>
      </c>
    </row>
    <row r="78" spans="1:15" ht="28.5" customHeight="1" outlineLevel="1" x14ac:dyDescent="0.25">
      <c r="A78" s="29"/>
      <c r="B78" s="29" t="s">
        <v>129</v>
      </c>
      <c r="C78" s="19" t="s">
        <v>137</v>
      </c>
      <c r="D78" s="53"/>
      <c r="E78" s="53"/>
      <c r="F78" s="53"/>
      <c r="G78" s="36"/>
      <c r="H78" s="36">
        <v>10900</v>
      </c>
      <c r="I78" s="36">
        <v>10900</v>
      </c>
      <c r="J78" s="36"/>
      <c r="K78" s="36"/>
      <c r="L78" s="156"/>
    </row>
    <row r="79" spans="1:15" s="27" customFormat="1" ht="117" customHeight="1" outlineLevel="1" x14ac:dyDescent="0.25">
      <c r="A79" s="151"/>
      <c r="B79" s="151" t="s">
        <v>158</v>
      </c>
      <c r="C79" s="151"/>
      <c r="D79" s="154">
        <f>SUM(D80)</f>
        <v>0</v>
      </c>
      <c r="E79" s="154">
        <f t="shared" ref="E79:K79" si="47">SUM(E80)</f>
        <v>0</v>
      </c>
      <c r="F79" s="154">
        <f t="shared" si="47"/>
        <v>0</v>
      </c>
      <c r="G79" s="153">
        <f t="shared" si="47"/>
        <v>0</v>
      </c>
      <c r="H79" s="153">
        <f t="shared" si="47"/>
        <v>0</v>
      </c>
      <c r="I79" s="153">
        <f t="shared" si="47"/>
        <v>0</v>
      </c>
      <c r="J79" s="153">
        <f t="shared" si="47"/>
        <v>0</v>
      </c>
      <c r="K79" s="153">
        <f t="shared" si="47"/>
        <v>0</v>
      </c>
      <c r="L79" s="159" t="s">
        <v>61</v>
      </c>
    </row>
    <row r="80" spans="1:15" ht="21.75" hidden="1" customHeight="1" outlineLevel="1" x14ac:dyDescent="0.25">
      <c r="A80" s="29"/>
      <c r="B80" s="29" t="s">
        <v>11</v>
      </c>
      <c r="C80" s="19"/>
      <c r="D80" s="53"/>
      <c r="E80" s="53"/>
      <c r="F80" s="53"/>
      <c r="G80" s="36"/>
      <c r="H80" s="36"/>
      <c r="I80" s="36"/>
      <c r="J80" s="36"/>
      <c r="K80" s="36"/>
      <c r="L80" s="156"/>
    </row>
    <row r="81" spans="1:14" s="27" customFormat="1" ht="57.75" customHeight="1" outlineLevel="1" x14ac:dyDescent="0.25">
      <c r="A81" s="151"/>
      <c r="B81" s="152" t="s">
        <v>199</v>
      </c>
      <c r="C81" s="151"/>
      <c r="D81" s="154">
        <f>SUM(D82)</f>
        <v>0</v>
      </c>
      <c r="E81" s="154">
        <f>SUM(E82)</f>
        <v>0</v>
      </c>
      <c r="F81" s="154">
        <f>SUM(F82)</f>
        <v>0</v>
      </c>
      <c r="G81" s="153">
        <f>SUM(G82)</f>
        <v>0</v>
      </c>
      <c r="H81" s="153">
        <f>H82</f>
        <v>500</v>
      </c>
      <c r="I81" s="153">
        <f>I82</f>
        <v>500</v>
      </c>
      <c r="J81" s="153">
        <f>SUM(J82)</f>
        <v>0</v>
      </c>
      <c r="K81" s="153">
        <f>SUM(K82)</f>
        <v>500</v>
      </c>
      <c r="L81" s="155" t="s">
        <v>61</v>
      </c>
      <c r="N81" s="67"/>
    </row>
    <row r="82" spans="1:14" ht="30.75" customHeight="1" outlineLevel="1" x14ac:dyDescent="0.25">
      <c r="A82" s="29"/>
      <c r="B82" s="29" t="s">
        <v>129</v>
      </c>
      <c r="C82" s="19" t="s">
        <v>132</v>
      </c>
      <c r="D82" s="53"/>
      <c r="E82" s="53"/>
      <c r="F82" s="53"/>
      <c r="G82" s="37"/>
      <c r="H82" s="246">
        <v>500</v>
      </c>
      <c r="I82" s="53">
        <v>500</v>
      </c>
      <c r="J82" s="36"/>
      <c r="K82" s="36">
        <v>500</v>
      </c>
      <c r="L82" s="183"/>
      <c r="N82" s="55"/>
    </row>
    <row r="83" spans="1:14" s="27" customFormat="1" ht="69" customHeight="1" outlineLevel="1" x14ac:dyDescent="0.25">
      <c r="A83" s="151"/>
      <c r="B83" s="160" t="s">
        <v>159</v>
      </c>
      <c r="C83" s="151"/>
      <c r="D83" s="154">
        <f>SUM(D84)</f>
        <v>0</v>
      </c>
      <c r="E83" s="154">
        <f t="shared" ref="E83:K83" si="48">SUM(E84)</f>
        <v>0</v>
      </c>
      <c r="F83" s="154">
        <f t="shared" si="48"/>
        <v>0</v>
      </c>
      <c r="G83" s="153">
        <f t="shared" si="48"/>
        <v>0</v>
      </c>
      <c r="H83" s="153">
        <f t="shared" si="48"/>
        <v>0</v>
      </c>
      <c r="I83" s="153">
        <f t="shared" si="48"/>
        <v>0</v>
      </c>
      <c r="J83" s="153">
        <f t="shared" si="48"/>
        <v>0</v>
      </c>
      <c r="K83" s="153">
        <f t="shared" si="48"/>
        <v>0</v>
      </c>
      <c r="L83" s="159" t="s">
        <v>40</v>
      </c>
      <c r="N83" s="67"/>
    </row>
    <row r="84" spans="1:14" ht="16.5" hidden="1" customHeight="1" outlineLevel="1" x14ac:dyDescent="0.25">
      <c r="A84" s="29"/>
      <c r="B84" s="29" t="s">
        <v>11</v>
      </c>
      <c r="C84" s="19"/>
      <c r="D84" s="53"/>
      <c r="E84" s="53"/>
      <c r="F84" s="53"/>
      <c r="G84" s="36"/>
      <c r="H84" s="36"/>
      <c r="I84" s="36"/>
      <c r="J84" s="36"/>
      <c r="K84" s="36"/>
      <c r="L84" s="156"/>
      <c r="N84" s="55"/>
    </row>
    <row r="85" spans="1:14" s="27" customFormat="1" ht="65.25" customHeight="1" outlineLevel="1" x14ac:dyDescent="0.25">
      <c r="A85" s="151"/>
      <c r="B85" s="160" t="s">
        <v>160</v>
      </c>
      <c r="C85" s="151"/>
      <c r="D85" s="154">
        <f>SUM(D86)</f>
        <v>0</v>
      </c>
      <c r="E85" s="154">
        <f t="shared" ref="E85:K85" si="49">SUM(E86)</f>
        <v>0</v>
      </c>
      <c r="F85" s="154">
        <f t="shared" si="49"/>
        <v>0</v>
      </c>
      <c r="G85" s="153">
        <f t="shared" si="49"/>
        <v>0</v>
      </c>
      <c r="H85" s="153">
        <f t="shared" si="49"/>
        <v>0</v>
      </c>
      <c r="I85" s="153">
        <f t="shared" si="49"/>
        <v>0</v>
      </c>
      <c r="J85" s="153">
        <f t="shared" si="49"/>
        <v>0</v>
      </c>
      <c r="K85" s="153">
        <f t="shared" si="49"/>
        <v>0</v>
      </c>
      <c r="L85" s="159" t="s">
        <v>40</v>
      </c>
      <c r="N85" s="67"/>
    </row>
    <row r="86" spans="1:14" ht="33.75" hidden="1" customHeight="1" outlineLevel="1" x14ac:dyDescent="0.25">
      <c r="A86" s="29"/>
      <c r="B86" s="29" t="s">
        <v>11</v>
      </c>
      <c r="C86" s="29"/>
      <c r="D86" s="53">
        <v>0</v>
      </c>
      <c r="E86" s="53">
        <v>0</v>
      </c>
      <c r="F86" s="53">
        <v>0</v>
      </c>
      <c r="G86" s="30">
        <v>0</v>
      </c>
      <c r="H86" s="30">
        <v>0</v>
      </c>
      <c r="I86" s="30">
        <v>0</v>
      </c>
      <c r="J86" s="30">
        <v>0</v>
      </c>
      <c r="K86" s="30">
        <v>0</v>
      </c>
      <c r="L86" s="156"/>
    </row>
    <row r="87" spans="1:14" s="27" customFormat="1" ht="118.5" customHeight="1" outlineLevel="1" x14ac:dyDescent="0.25">
      <c r="A87" s="151"/>
      <c r="B87" s="160" t="s">
        <v>279</v>
      </c>
      <c r="C87" s="151"/>
      <c r="D87" s="154">
        <f>SUM(D88)</f>
        <v>0</v>
      </c>
      <c r="E87" s="154">
        <f t="shared" ref="E87:K87" si="50">SUM(E88)</f>
        <v>0</v>
      </c>
      <c r="F87" s="154">
        <f t="shared" si="50"/>
        <v>0</v>
      </c>
      <c r="G87" s="153">
        <f t="shared" si="50"/>
        <v>0</v>
      </c>
      <c r="H87" s="153">
        <f t="shared" si="50"/>
        <v>0</v>
      </c>
      <c r="I87" s="153">
        <f t="shared" si="50"/>
        <v>0</v>
      </c>
      <c r="J87" s="153">
        <f t="shared" si="50"/>
        <v>0</v>
      </c>
      <c r="K87" s="153">
        <f t="shared" si="50"/>
        <v>0</v>
      </c>
      <c r="L87" s="159" t="s">
        <v>38</v>
      </c>
    </row>
    <row r="88" spans="1:14" ht="15.75" hidden="1" customHeight="1" outlineLevel="1" x14ac:dyDescent="0.25">
      <c r="A88" s="29"/>
      <c r="B88" s="29" t="s">
        <v>11</v>
      </c>
      <c r="C88" s="29"/>
      <c r="D88" s="53">
        <v>0</v>
      </c>
      <c r="E88" s="53">
        <v>0</v>
      </c>
      <c r="F88" s="53">
        <v>0</v>
      </c>
      <c r="G88" s="30">
        <v>0</v>
      </c>
      <c r="H88" s="30">
        <v>0</v>
      </c>
      <c r="I88" s="30">
        <v>0</v>
      </c>
      <c r="J88" s="30">
        <v>0</v>
      </c>
      <c r="K88" s="30">
        <v>0</v>
      </c>
      <c r="L88" s="156"/>
    </row>
    <row r="89" spans="1:14" s="27" customFormat="1" ht="55.5" customHeight="1" outlineLevel="1" x14ac:dyDescent="0.25">
      <c r="A89" s="151"/>
      <c r="B89" s="151" t="s">
        <v>274</v>
      </c>
      <c r="C89" s="151"/>
      <c r="D89" s="154">
        <f>SUM(D90)</f>
        <v>0</v>
      </c>
      <c r="E89" s="154">
        <f t="shared" ref="E89:F89" si="51">SUM(E90)</f>
        <v>0</v>
      </c>
      <c r="F89" s="154">
        <f t="shared" si="51"/>
        <v>0</v>
      </c>
      <c r="G89" s="154">
        <f>G90+G91+G92</f>
        <v>0</v>
      </c>
      <c r="H89" s="154">
        <f>H90+H91+H92</f>
        <v>341080</v>
      </c>
      <c r="I89" s="154">
        <f>I90+I91+I92</f>
        <v>313580</v>
      </c>
      <c r="J89" s="154">
        <f t="shared" ref="J89:K89" si="52">J90+J91+J92</f>
        <v>0</v>
      </c>
      <c r="K89" s="154">
        <f t="shared" si="52"/>
        <v>313580</v>
      </c>
      <c r="L89" s="155" t="s">
        <v>37</v>
      </c>
    </row>
    <row r="90" spans="1:14" ht="31.5" customHeight="1" outlineLevel="1" x14ac:dyDescent="0.25">
      <c r="A90" s="29"/>
      <c r="B90" s="29" t="s">
        <v>129</v>
      </c>
      <c r="C90" s="19" t="s">
        <v>137</v>
      </c>
      <c r="D90" s="53">
        <v>0</v>
      </c>
      <c r="E90" s="53">
        <v>0</v>
      </c>
      <c r="F90" s="53">
        <v>0</v>
      </c>
      <c r="G90" s="53"/>
      <c r="H90" s="53">
        <v>27500</v>
      </c>
      <c r="I90" s="53">
        <v>0</v>
      </c>
      <c r="J90" s="53">
        <v>0</v>
      </c>
      <c r="K90" s="53">
        <v>0</v>
      </c>
      <c r="L90" s="156"/>
    </row>
    <row r="91" spans="1:14" ht="63.75" customHeight="1" outlineLevel="1" x14ac:dyDescent="0.25">
      <c r="A91" s="29"/>
      <c r="B91" s="29" t="s">
        <v>128</v>
      </c>
      <c r="C91" s="45" t="s">
        <v>246</v>
      </c>
      <c r="D91" s="53">
        <v>0</v>
      </c>
      <c r="E91" s="53">
        <v>0</v>
      </c>
      <c r="F91" s="53">
        <v>0</v>
      </c>
      <c r="G91" s="53"/>
      <c r="H91" s="53">
        <v>221605</v>
      </c>
      <c r="I91" s="53">
        <v>221605</v>
      </c>
      <c r="J91" s="53"/>
      <c r="K91" s="53">
        <v>221605</v>
      </c>
      <c r="L91" s="156"/>
    </row>
    <row r="92" spans="1:14" ht="52.5" customHeight="1" outlineLevel="1" x14ac:dyDescent="0.25">
      <c r="A92" s="29"/>
      <c r="B92" s="29" t="s">
        <v>128</v>
      </c>
      <c r="C92" s="19" t="s">
        <v>135</v>
      </c>
      <c r="D92" s="53">
        <v>0</v>
      </c>
      <c r="E92" s="53">
        <v>0</v>
      </c>
      <c r="F92" s="53">
        <v>0</v>
      </c>
      <c r="G92" s="53"/>
      <c r="H92" s="53">
        <v>91975</v>
      </c>
      <c r="I92" s="53">
        <v>91975</v>
      </c>
      <c r="J92" s="53"/>
      <c r="K92" s="53">
        <v>91975</v>
      </c>
      <c r="L92" s="156"/>
    </row>
    <row r="93" spans="1:14" s="27" customFormat="1" ht="114" customHeight="1" outlineLevel="1" x14ac:dyDescent="0.25">
      <c r="A93" s="151"/>
      <c r="B93" s="152" t="s">
        <v>275</v>
      </c>
      <c r="C93" s="163"/>
      <c r="D93" s="164">
        <f>SUM(D94)</f>
        <v>0</v>
      </c>
      <c r="E93" s="164">
        <f t="shared" ref="E93:G93" si="53">SUM(E94)</f>
        <v>0</v>
      </c>
      <c r="F93" s="164">
        <f t="shared" si="53"/>
        <v>0</v>
      </c>
      <c r="G93" s="164">
        <f t="shared" si="53"/>
        <v>0</v>
      </c>
      <c r="H93" s="154">
        <f>H94+H95</f>
        <v>3488</v>
      </c>
      <c r="I93" s="154">
        <f t="shared" ref="I93:K93" si="54">I94+I95</f>
        <v>0</v>
      </c>
      <c r="J93" s="154">
        <f t="shared" si="54"/>
        <v>0</v>
      </c>
      <c r="K93" s="154">
        <f t="shared" si="54"/>
        <v>0</v>
      </c>
      <c r="L93" s="155" t="s">
        <v>38</v>
      </c>
      <c r="M93" s="67"/>
    </row>
    <row r="94" spans="1:14" ht="25.5" outlineLevel="1" x14ac:dyDescent="0.25">
      <c r="A94" s="29"/>
      <c r="B94" s="29" t="s">
        <v>129</v>
      </c>
      <c r="C94" s="19" t="s">
        <v>137</v>
      </c>
      <c r="D94" s="53">
        <v>0</v>
      </c>
      <c r="E94" s="53">
        <v>0</v>
      </c>
      <c r="F94" s="53">
        <v>0</v>
      </c>
      <c r="G94" s="30">
        <v>0</v>
      </c>
      <c r="H94" s="30">
        <v>988</v>
      </c>
      <c r="I94" s="30"/>
      <c r="J94" s="30">
        <v>0</v>
      </c>
      <c r="K94" s="30"/>
      <c r="L94" s="156"/>
    </row>
    <row r="95" spans="1:14" ht="25.5" outlineLevel="1" x14ac:dyDescent="0.25">
      <c r="A95" s="29"/>
      <c r="B95" s="29" t="s">
        <v>129</v>
      </c>
      <c r="C95" s="19" t="s">
        <v>132</v>
      </c>
      <c r="D95" s="53"/>
      <c r="E95" s="53"/>
      <c r="F95" s="53"/>
      <c r="G95" s="36"/>
      <c r="H95" s="53">
        <v>2500</v>
      </c>
      <c r="I95" s="53">
        <v>0</v>
      </c>
      <c r="J95" s="36">
        <v>0</v>
      </c>
      <c r="K95" s="36">
        <v>0</v>
      </c>
      <c r="L95" s="156"/>
    </row>
    <row r="96" spans="1:14" ht="63.75" outlineLevel="1" x14ac:dyDescent="0.25">
      <c r="A96" s="29"/>
      <c r="B96" s="151" t="s">
        <v>276</v>
      </c>
      <c r="C96" s="29"/>
      <c r="D96" s="53"/>
      <c r="E96" s="53"/>
      <c r="F96" s="53"/>
      <c r="G96" s="30"/>
      <c r="H96" s="30"/>
      <c r="I96" s="30"/>
      <c r="J96" s="30"/>
      <c r="K96" s="30"/>
      <c r="L96" s="159" t="s">
        <v>38</v>
      </c>
    </row>
    <row r="97" spans="1:16" ht="23.25" hidden="1" customHeight="1" outlineLevel="1" x14ac:dyDescent="0.25">
      <c r="A97" s="29"/>
      <c r="B97" s="29" t="s">
        <v>11</v>
      </c>
      <c r="C97" s="29"/>
      <c r="D97" s="53"/>
      <c r="E97" s="53"/>
      <c r="F97" s="53"/>
      <c r="G97" s="30"/>
      <c r="H97" s="30"/>
      <c r="I97" s="30"/>
      <c r="J97" s="30"/>
      <c r="K97" s="30"/>
      <c r="L97" s="159"/>
    </row>
    <row r="98" spans="1:16" ht="26.25" customHeight="1" x14ac:dyDescent="0.25">
      <c r="A98" s="244" t="s">
        <v>49</v>
      </c>
      <c r="B98" s="279" t="s">
        <v>50</v>
      </c>
      <c r="C98" s="279"/>
      <c r="D98" s="149">
        <f t="shared" ref="D98:J98" si="55">D99+D129+D140</f>
        <v>12524099</v>
      </c>
      <c r="E98" s="149">
        <f>E99+E129+E140</f>
        <v>22431435</v>
      </c>
      <c r="F98" s="149">
        <f t="shared" si="55"/>
        <v>6823353</v>
      </c>
      <c r="G98" s="149">
        <f t="shared" si="55"/>
        <v>0</v>
      </c>
      <c r="H98" s="149">
        <f t="shared" si="55"/>
        <v>26264119</v>
      </c>
      <c r="I98" s="149">
        <f t="shared" si="55"/>
        <v>28488270</v>
      </c>
      <c r="J98" s="149">
        <f t="shared" si="55"/>
        <v>0</v>
      </c>
      <c r="K98" s="149">
        <f>K99+K129+K140</f>
        <v>28487270</v>
      </c>
      <c r="L98" s="149"/>
    </row>
    <row r="99" spans="1:16" ht="27.75" customHeight="1" x14ac:dyDescent="0.25">
      <c r="A99" s="244" t="s">
        <v>51</v>
      </c>
      <c r="B99" s="278" t="s">
        <v>171</v>
      </c>
      <c r="C99" s="278"/>
      <c r="D99" s="149">
        <f t="shared" ref="D99:K99" si="56">SUM(D100:D128)/2</f>
        <v>12524099</v>
      </c>
      <c r="E99" s="149">
        <f>SUM(E100:E128)/2</f>
        <v>22371435</v>
      </c>
      <c r="F99" s="149">
        <f t="shared" si="56"/>
        <v>6823353</v>
      </c>
      <c r="G99" s="149">
        <f t="shared" si="56"/>
        <v>0</v>
      </c>
      <c r="H99" s="149">
        <f t="shared" si="56"/>
        <v>26230245</v>
      </c>
      <c r="I99" s="149">
        <f t="shared" si="56"/>
        <v>28457396</v>
      </c>
      <c r="J99" s="149">
        <f t="shared" si="56"/>
        <v>0</v>
      </c>
      <c r="K99" s="149">
        <f t="shared" si="56"/>
        <v>28457396</v>
      </c>
      <c r="L99" s="149"/>
      <c r="N99" s="17"/>
    </row>
    <row r="100" spans="1:16" s="27" customFormat="1" ht="52.5" customHeight="1" outlineLevel="1" x14ac:dyDescent="0.25">
      <c r="A100" s="151"/>
      <c r="B100" s="152" t="s">
        <v>204</v>
      </c>
      <c r="C100" s="151"/>
      <c r="D100" s="154">
        <f>SUM(D101)</f>
        <v>1947384</v>
      </c>
      <c r="E100" s="154">
        <f t="shared" ref="E100:F100" si="57">SUM(E101)</f>
        <v>6150384</v>
      </c>
      <c r="F100" s="154">
        <f t="shared" si="57"/>
        <v>1947384</v>
      </c>
      <c r="G100" s="116">
        <f>SUM(G101)</f>
        <v>0</v>
      </c>
      <c r="H100" s="154">
        <f>SUM(H101)</f>
        <v>6335000</v>
      </c>
      <c r="I100" s="154">
        <f>SUM(I101)</f>
        <v>8487600</v>
      </c>
      <c r="J100" s="154">
        <f t="shared" ref="J100:K100" si="58">SUM(J101)</f>
        <v>0</v>
      </c>
      <c r="K100" s="154">
        <f t="shared" si="58"/>
        <v>8487600</v>
      </c>
      <c r="L100" s="155" t="s">
        <v>37</v>
      </c>
      <c r="M100" s="86"/>
    </row>
    <row r="101" spans="1:16" ht="63.75" customHeight="1" outlineLevel="1" x14ac:dyDescent="0.25">
      <c r="A101" s="29"/>
      <c r="B101" s="29" t="s">
        <v>128</v>
      </c>
      <c r="C101" s="19" t="s">
        <v>147</v>
      </c>
      <c r="D101" s="53">
        <v>1947384</v>
      </c>
      <c r="E101" s="53">
        <v>6150384</v>
      </c>
      <c r="F101" s="53">
        <v>1947384</v>
      </c>
      <c r="G101" s="53"/>
      <c r="H101" s="53">
        <v>6335000</v>
      </c>
      <c r="I101" s="53">
        <v>8487600</v>
      </c>
      <c r="J101" s="53"/>
      <c r="K101" s="53">
        <v>8487600</v>
      </c>
      <c r="L101" s="165"/>
      <c r="M101" s="55"/>
      <c r="N101" s="17"/>
    </row>
    <row r="102" spans="1:16" s="27" customFormat="1" ht="34.5" customHeight="1" outlineLevel="1" x14ac:dyDescent="0.25">
      <c r="A102" s="151"/>
      <c r="B102" s="151" t="s">
        <v>231</v>
      </c>
      <c r="C102" s="151"/>
      <c r="D102" s="154">
        <f>SUM(D103)</f>
        <v>0</v>
      </c>
      <c r="E102" s="154">
        <f t="shared" ref="E102:J102" si="59">SUM(E103)</f>
        <v>120542</v>
      </c>
      <c r="F102" s="154">
        <f t="shared" si="59"/>
        <v>0</v>
      </c>
      <c r="G102" s="153">
        <f>SUM(G103)</f>
        <v>0</v>
      </c>
      <c r="H102" s="153">
        <f t="shared" si="59"/>
        <v>120542</v>
      </c>
      <c r="I102" s="153">
        <f t="shared" si="59"/>
        <v>120542</v>
      </c>
      <c r="J102" s="153">
        <f t="shared" si="59"/>
        <v>0</v>
      </c>
      <c r="K102" s="153">
        <v>120542</v>
      </c>
      <c r="L102" s="159" t="s">
        <v>37</v>
      </c>
    </row>
    <row r="103" spans="1:16" ht="66" customHeight="1" outlineLevel="1" x14ac:dyDescent="0.25">
      <c r="A103" s="29"/>
      <c r="B103" s="29" t="s">
        <v>128</v>
      </c>
      <c r="C103" s="45" t="s">
        <v>246</v>
      </c>
      <c r="D103" s="53">
        <v>0</v>
      </c>
      <c r="E103" s="53">
        <v>120542</v>
      </c>
      <c r="F103" s="53">
        <v>0</v>
      </c>
      <c r="G103" s="53"/>
      <c r="H103" s="53">
        <v>120542</v>
      </c>
      <c r="I103" s="53">
        <v>120542</v>
      </c>
      <c r="J103" s="53"/>
      <c r="K103" s="53">
        <v>120542</v>
      </c>
      <c r="L103" s="155"/>
    </row>
    <row r="104" spans="1:16" s="27" customFormat="1" ht="66.75" customHeight="1" outlineLevel="1" x14ac:dyDescent="0.25">
      <c r="A104" s="151"/>
      <c r="B104" s="151" t="s">
        <v>206</v>
      </c>
      <c r="C104" s="151"/>
      <c r="D104" s="154">
        <f>SUM(D105)</f>
        <v>0</v>
      </c>
      <c r="E104" s="154">
        <f t="shared" ref="E104:K104" si="60">SUM(E105)</f>
        <v>0</v>
      </c>
      <c r="F104" s="154">
        <f t="shared" si="60"/>
        <v>0</v>
      </c>
      <c r="G104" s="153">
        <f t="shared" si="60"/>
        <v>0</v>
      </c>
      <c r="H104" s="153">
        <f t="shared" si="60"/>
        <v>0</v>
      </c>
      <c r="I104" s="153">
        <f t="shared" si="60"/>
        <v>0</v>
      </c>
      <c r="J104" s="153">
        <f t="shared" si="60"/>
        <v>0</v>
      </c>
      <c r="K104" s="153">
        <f t="shared" si="60"/>
        <v>0</v>
      </c>
      <c r="L104" s="159" t="s">
        <v>43</v>
      </c>
    </row>
    <row r="105" spans="1:16" ht="15.75" hidden="1" customHeight="1" outlineLevel="1" x14ac:dyDescent="0.25">
      <c r="A105" s="29"/>
      <c r="B105" s="29" t="s">
        <v>11</v>
      </c>
      <c r="C105" s="29"/>
      <c r="D105" s="53">
        <v>0</v>
      </c>
      <c r="E105" s="53">
        <v>0</v>
      </c>
      <c r="F105" s="53">
        <v>0</v>
      </c>
      <c r="G105" s="30">
        <v>0</v>
      </c>
      <c r="H105" s="30">
        <v>0</v>
      </c>
      <c r="I105" s="30">
        <v>0</v>
      </c>
      <c r="J105" s="30">
        <v>0</v>
      </c>
      <c r="K105" s="30">
        <v>0</v>
      </c>
      <c r="L105" s="156"/>
    </row>
    <row r="106" spans="1:16" s="44" customFormat="1" ht="66" customHeight="1" outlineLevel="1" x14ac:dyDescent="0.2">
      <c r="A106" s="160"/>
      <c r="B106" s="213" t="s">
        <v>172</v>
      </c>
      <c r="C106" s="160"/>
      <c r="D106" s="154">
        <f>SUM(D107)</f>
        <v>0</v>
      </c>
      <c r="E106" s="154">
        <f t="shared" ref="E106:K106" si="61">SUM(E107)</f>
        <v>0</v>
      </c>
      <c r="F106" s="154">
        <f t="shared" si="61"/>
        <v>0</v>
      </c>
      <c r="G106" s="116">
        <f t="shared" si="61"/>
        <v>0</v>
      </c>
      <c r="H106" s="116">
        <f t="shared" si="61"/>
        <v>0</v>
      </c>
      <c r="I106" s="116">
        <f t="shared" si="61"/>
        <v>0</v>
      </c>
      <c r="J106" s="116">
        <f t="shared" si="61"/>
        <v>0</v>
      </c>
      <c r="K106" s="116">
        <f t="shared" si="61"/>
        <v>0</v>
      </c>
      <c r="L106" s="159" t="s">
        <v>40</v>
      </c>
    </row>
    <row r="107" spans="1:16" ht="15.75" hidden="1" customHeight="1" outlineLevel="1" x14ac:dyDescent="0.25">
      <c r="A107" s="29"/>
      <c r="B107" s="29" t="s">
        <v>11</v>
      </c>
      <c r="C107" s="29"/>
      <c r="D107" s="53">
        <v>0</v>
      </c>
      <c r="E107" s="53">
        <v>0</v>
      </c>
      <c r="F107" s="53">
        <v>0</v>
      </c>
      <c r="G107" s="30">
        <v>0</v>
      </c>
      <c r="H107" s="30">
        <v>0</v>
      </c>
      <c r="I107" s="30">
        <v>0</v>
      </c>
      <c r="J107" s="30">
        <v>0</v>
      </c>
      <c r="K107" s="30">
        <v>0</v>
      </c>
      <c r="L107" s="156"/>
    </row>
    <row r="108" spans="1:16" s="44" customFormat="1" ht="75" customHeight="1" outlineLevel="1" x14ac:dyDescent="0.25">
      <c r="A108" s="160"/>
      <c r="B108" s="160" t="s">
        <v>207</v>
      </c>
      <c r="C108" s="160"/>
      <c r="D108" s="154">
        <f>SUM(D109)</f>
        <v>10576715</v>
      </c>
      <c r="E108" s="154">
        <f t="shared" ref="E108:K108" si="62">SUM(E109)</f>
        <v>16075969</v>
      </c>
      <c r="F108" s="154">
        <f t="shared" si="62"/>
        <v>4875969</v>
      </c>
      <c r="G108" s="116">
        <f t="shared" si="62"/>
        <v>0</v>
      </c>
      <c r="H108" s="116">
        <f t="shared" si="62"/>
        <v>19040000</v>
      </c>
      <c r="I108" s="116">
        <f t="shared" si="62"/>
        <v>19040000</v>
      </c>
      <c r="J108" s="116">
        <f t="shared" si="62"/>
        <v>0</v>
      </c>
      <c r="K108" s="116">
        <f t="shared" si="62"/>
        <v>19040000</v>
      </c>
      <c r="L108" s="155" t="s">
        <v>37</v>
      </c>
    </row>
    <row r="109" spans="1:16" ht="64.5" customHeight="1" outlineLevel="1" x14ac:dyDescent="0.25">
      <c r="A109" s="29"/>
      <c r="B109" s="29" t="s">
        <v>128</v>
      </c>
      <c r="C109" s="19" t="s">
        <v>147</v>
      </c>
      <c r="D109" s="53">
        <v>10576715</v>
      </c>
      <c r="E109" s="53">
        <v>16075969</v>
      </c>
      <c r="F109" s="53">
        <v>4875969</v>
      </c>
      <c r="G109" s="30"/>
      <c r="H109" s="30">
        <v>19040000</v>
      </c>
      <c r="I109" s="30">
        <v>19040000</v>
      </c>
      <c r="J109" s="30"/>
      <c r="K109" s="30">
        <f>I109</f>
        <v>19040000</v>
      </c>
      <c r="L109" s="156"/>
      <c r="O109" s="2" t="s">
        <v>44</v>
      </c>
    </row>
    <row r="110" spans="1:16" s="27" customFormat="1" ht="30.75" customHeight="1" outlineLevel="1" x14ac:dyDescent="0.25">
      <c r="A110" s="151"/>
      <c r="B110" s="152" t="s">
        <v>208</v>
      </c>
      <c r="C110" s="151"/>
      <c r="D110" s="154">
        <f>SUM(D111)</f>
        <v>0</v>
      </c>
      <c r="E110" s="154">
        <f t="shared" ref="E110:K110" si="63">SUM(E111)</f>
        <v>0</v>
      </c>
      <c r="F110" s="154">
        <f t="shared" si="63"/>
        <v>0</v>
      </c>
      <c r="G110" s="154">
        <f>SUM(G111)</f>
        <v>0</v>
      </c>
      <c r="H110" s="154">
        <f t="shared" si="63"/>
        <v>690300</v>
      </c>
      <c r="I110" s="154">
        <f t="shared" si="63"/>
        <v>778800</v>
      </c>
      <c r="J110" s="154">
        <f t="shared" si="63"/>
        <v>0</v>
      </c>
      <c r="K110" s="154">
        <f t="shared" si="63"/>
        <v>778800</v>
      </c>
      <c r="L110" s="155" t="s">
        <v>37</v>
      </c>
      <c r="M110" s="67"/>
    </row>
    <row r="111" spans="1:16" ht="63.75" customHeight="1" outlineLevel="1" x14ac:dyDescent="0.25">
      <c r="A111" s="29"/>
      <c r="B111" s="29" t="s">
        <v>128</v>
      </c>
      <c r="C111" s="19" t="s">
        <v>147</v>
      </c>
      <c r="D111" s="53"/>
      <c r="E111" s="53"/>
      <c r="F111" s="53"/>
      <c r="G111" s="53"/>
      <c r="H111" s="53">
        <v>690300</v>
      </c>
      <c r="I111" s="53">
        <v>778800</v>
      </c>
      <c r="J111" s="53"/>
      <c r="K111" s="53">
        <f>I111</f>
        <v>778800</v>
      </c>
      <c r="L111" s="165"/>
      <c r="M111" s="55"/>
    </row>
    <row r="112" spans="1:16" ht="76.5" outlineLevel="1" x14ac:dyDescent="0.25">
      <c r="A112" s="29"/>
      <c r="B112" s="160" t="s">
        <v>232</v>
      </c>
      <c r="C112" s="19"/>
      <c r="D112" s="53"/>
      <c r="E112" s="53"/>
      <c r="F112" s="53"/>
      <c r="G112" s="154"/>
      <c r="H112" s="154"/>
      <c r="I112" s="154"/>
      <c r="J112" s="154"/>
      <c r="K112" s="154"/>
      <c r="L112" s="155" t="s">
        <v>43</v>
      </c>
      <c r="M112" s="55"/>
      <c r="P112" s="2" t="s">
        <v>44</v>
      </c>
    </row>
    <row r="113" spans="1:13" ht="19.5" hidden="1" customHeight="1" outlineLevel="1" x14ac:dyDescent="0.25">
      <c r="A113" s="29"/>
      <c r="B113" s="29" t="s">
        <v>11</v>
      </c>
      <c r="C113" s="19"/>
      <c r="D113" s="53"/>
      <c r="E113" s="53"/>
      <c r="F113" s="53"/>
      <c r="G113" s="53"/>
      <c r="H113" s="53"/>
      <c r="I113" s="53"/>
      <c r="J113" s="53"/>
      <c r="K113" s="53"/>
      <c r="L113" s="165"/>
      <c r="M113" s="55"/>
    </row>
    <row r="114" spans="1:13" s="27" customFormat="1" ht="53.25" customHeight="1" outlineLevel="1" x14ac:dyDescent="0.25">
      <c r="A114" s="151"/>
      <c r="B114" s="160" t="s">
        <v>166</v>
      </c>
      <c r="C114" s="152"/>
      <c r="D114" s="154">
        <f>SUM(D128)</f>
        <v>0</v>
      </c>
      <c r="E114" s="154">
        <f>SUM(E128)</f>
        <v>0</v>
      </c>
      <c r="F114" s="154">
        <f>SUM(F128)</f>
        <v>0</v>
      </c>
      <c r="G114" s="154"/>
      <c r="H114" s="154"/>
      <c r="I114" s="154"/>
      <c r="J114" s="154">
        <f>SUM(J128)</f>
        <v>0</v>
      </c>
      <c r="K114" s="154"/>
      <c r="L114" s="155" t="s">
        <v>61</v>
      </c>
      <c r="M114" s="67"/>
    </row>
    <row r="115" spans="1:13" s="27" customFormat="1" hidden="1" outlineLevel="1" x14ac:dyDescent="0.25">
      <c r="A115" s="151"/>
      <c r="B115" s="29" t="s">
        <v>11</v>
      </c>
      <c r="C115" s="152"/>
      <c r="D115" s="154"/>
      <c r="E115" s="154"/>
      <c r="F115" s="154"/>
      <c r="G115" s="154"/>
      <c r="H115" s="154"/>
      <c r="I115" s="154"/>
      <c r="J115" s="154"/>
      <c r="K115" s="154"/>
      <c r="L115" s="155"/>
      <c r="M115" s="67"/>
    </row>
    <row r="116" spans="1:13" s="27" customFormat="1" ht="105.75" customHeight="1" outlineLevel="1" x14ac:dyDescent="0.25">
      <c r="A116" s="151"/>
      <c r="B116" s="160" t="s">
        <v>245</v>
      </c>
      <c r="C116" s="152"/>
      <c r="D116" s="154"/>
      <c r="E116" s="154">
        <f>E117</f>
        <v>24540</v>
      </c>
      <c r="F116" s="154"/>
      <c r="G116" s="154">
        <f>SUM(G117)</f>
        <v>0</v>
      </c>
      <c r="H116" s="154">
        <f t="shared" ref="H116:K116" si="64">SUM(H117)</f>
        <v>24540</v>
      </c>
      <c r="I116" s="154">
        <f t="shared" si="64"/>
        <v>24540</v>
      </c>
      <c r="J116" s="154">
        <f t="shared" si="64"/>
        <v>0</v>
      </c>
      <c r="K116" s="154">
        <f t="shared" si="64"/>
        <v>24540</v>
      </c>
      <c r="L116" s="155" t="s">
        <v>37</v>
      </c>
      <c r="M116" s="67"/>
    </row>
    <row r="117" spans="1:13" s="27" customFormat="1" ht="54.75" customHeight="1" outlineLevel="1" x14ac:dyDescent="0.25">
      <c r="A117" s="151"/>
      <c r="B117" s="29" t="s">
        <v>128</v>
      </c>
      <c r="C117" s="19" t="s">
        <v>135</v>
      </c>
      <c r="D117" s="53">
        <v>0</v>
      </c>
      <c r="E117" s="53">
        <v>24540</v>
      </c>
      <c r="F117" s="53">
        <v>0</v>
      </c>
      <c r="G117" s="185"/>
      <c r="H117" s="185">
        <v>24540</v>
      </c>
      <c r="I117" s="185">
        <v>24540</v>
      </c>
      <c r="J117" s="185">
        <v>0</v>
      </c>
      <c r="K117" s="185">
        <f>I117</f>
        <v>24540</v>
      </c>
      <c r="L117" s="155"/>
      <c r="M117" s="67"/>
    </row>
    <row r="118" spans="1:13" s="27" customFormat="1" ht="76.5" outlineLevel="1" x14ac:dyDescent="0.25">
      <c r="A118" s="151"/>
      <c r="B118" s="151" t="s">
        <v>281</v>
      </c>
      <c r="C118" s="19"/>
      <c r="D118" s="53"/>
      <c r="E118" s="53"/>
      <c r="F118" s="53"/>
      <c r="G118" s="53"/>
      <c r="H118" s="53"/>
      <c r="I118" s="53"/>
      <c r="J118" s="53"/>
      <c r="K118" s="53"/>
      <c r="L118" s="159" t="s">
        <v>40</v>
      </c>
      <c r="M118" s="67"/>
    </row>
    <row r="119" spans="1:13" s="27" customFormat="1" ht="18.75" hidden="1" customHeight="1" outlineLevel="1" x14ac:dyDescent="0.25">
      <c r="A119" s="151"/>
      <c r="B119" s="29" t="s">
        <v>11</v>
      </c>
      <c r="C119" s="19"/>
      <c r="D119" s="53"/>
      <c r="E119" s="53"/>
      <c r="F119" s="53"/>
      <c r="G119" s="185"/>
      <c r="H119" s="185"/>
      <c r="I119" s="185"/>
      <c r="J119" s="185"/>
      <c r="K119" s="185"/>
      <c r="L119" s="155"/>
      <c r="M119" s="67"/>
    </row>
    <row r="120" spans="1:13" s="27" customFormat="1" ht="21.75" hidden="1" customHeight="1" outlineLevel="1" x14ac:dyDescent="0.25">
      <c r="A120" s="151"/>
      <c r="B120" s="29" t="s">
        <v>11</v>
      </c>
      <c r="C120" s="19"/>
      <c r="D120" s="53"/>
      <c r="E120" s="53"/>
      <c r="F120" s="53"/>
      <c r="G120" s="185"/>
      <c r="H120" s="185"/>
      <c r="I120" s="185"/>
      <c r="J120" s="185"/>
      <c r="K120" s="185"/>
      <c r="L120" s="155"/>
      <c r="M120" s="67"/>
    </row>
    <row r="121" spans="1:13" s="27" customFormat="1" ht="51" outlineLevel="1" x14ac:dyDescent="0.25">
      <c r="A121" s="151"/>
      <c r="B121" s="151" t="s">
        <v>282</v>
      </c>
      <c r="C121" s="233"/>
      <c r="D121" s="234"/>
      <c r="E121" s="53"/>
      <c r="F121" s="234"/>
      <c r="G121" s="154">
        <f>SUM(G122)</f>
        <v>0</v>
      </c>
      <c r="H121" s="154">
        <f t="shared" ref="H121:K121" si="65">SUM(H122)</f>
        <v>5283</v>
      </c>
      <c r="I121" s="154">
        <f t="shared" si="65"/>
        <v>5914</v>
      </c>
      <c r="J121" s="154">
        <f t="shared" si="65"/>
        <v>0</v>
      </c>
      <c r="K121" s="154">
        <f t="shared" si="65"/>
        <v>5914</v>
      </c>
      <c r="L121" s="155" t="s">
        <v>37</v>
      </c>
      <c r="M121" s="67"/>
    </row>
    <row r="122" spans="1:13" s="27" customFormat="1" ht="66.75" customHeight="1" outlineLevel="1" x14ac:dyDescent="0.25">
      <c r="A122" s="151"/>
      <c r="B122" s="29" t="s">
        <v>128</v>
      </c>
      <c r="C122" s="19" t="s">
        <v>147</v>
      </c>
      <c r="D122" s="53"/>
      <c r="E122" s="53"/>
      <c r="F122" s="53"/>
      <c r="G122" s="185"/>
      <c r="H122" s="185">
        <v>5283</v>
      </c>
      <c r="I122" s="185">
        <v>5914</v>
      </c>
      <c r="J122" s="185"/>
      <c r="K122" s="185">
        <f>I122</f>
        <v>5914</v>
      </c>
      <c r="L122" s="155"/>
      <c r="M122" s="67"/>
    </row>
    <row r="123" spans="1:13" s="27" customFormat="1" ht="66.75" customHeight="1" outlineLevel="1" x14ac:dyDescent="0.25">
      <c r="A123" s="151"/>
      <c r="B123" s="242" t="s">
        <v>283</v>
      </c>
      <c r="C123" s="19"/>
      <c r="D123" s="53"/>
      <c r="E123" s="53"/>
      <c r="F123" s="53"/>
      <c r="G123" s="53"/>
      <c r="H123" s="53"/>
      <c r="I123" s="53"/>
      <c r="J123" s="53"/>
      <c r="K123" s="53"/>
      <c r="L123" s="159" t="s">
        <v>39</v>
      </c>
      <c r="M123" s="67"/>
    </row>
    <row r="124" spans="1:13" s="27" customFormat="1" ht="21" hidden="1" customHeight="1" outlineLevel="1" x14ac:dyDescent="0.25">
      <c r="A124" s="151"/>
      <c r="B124" s="29" t="s">
        <v>11</v>
      </c>
      <c r="C124" s="19"/>
      <c r="D124" s="53"/>
      <c r="E124" s="53"/>
      <c r="F124" s="53"/>
      <c r="G124" s="185"/>
      <c r="H124" s="185"/>
      <c r="I124" s="185"/>
      <c r="J124" s="185"/>
      <c r="K124" s="185"/>
      <c r="L124" s="155"/>
      <c r="M124" s="67"/>
    </row>
    <row r="125" spans="1:13" s="27" customFormat="1" ht="15.75" hidden="1" customHeight="1" outlineLevel="1" x14ac:dyDescent="0.25">
      <c r="A125" s="151"/>
      <c r="B125" s="29" t="s">
        <v>11</v>
      </c>
      <c r="C125" s="19"/>
      <c r="D125" s="53"/>
      <c r="E125" s="53"/>
      <c r="F125" s="53"/>
      <c r="G125" s="185"/>
      <c r="H125" s="185"/>
      <c r="I125" s="185"/>
      <c r="J125" s="185"/>
      <c r="K125" s="185"/>
      <c r="L125" s="155"/>
      <c r="M125" s="67"/>
    </row>
    <row r="126" spans="1:13" s="27" customFormat="1" ht="44.25" customHeight="1" outlineLevel="1" x14ac:dyDescent="0.25">
      <c r="A126" s="151"/>
      <c r="B126" s="151" t="s">
        <v>284</v>
      </c>
      <c r="C126" s="19"/>
      <c r="D126" s="53"/>
      <c r="E126" s="53"/>
      <c r="F126" s="53"/>
      <c r="G126" s="185"/>
      <c r="H126" s="186">
        <f>H127+H128</f>
        <v>14580</v>
      </c>
      <c r="I126" s="185"/>
      <c r="J126" s="185"/>
      <c r="K126" s="185"/>
      <c r="L126" s="159" t="s">
        <v>39</v>
      </c>
      <c r="M126" s="67"/>
    </row>
    <row r="127" spans="1:13" ht="51.75" customHeight="1" outlineLevel="1" x14ac:dyDescent="0.25">
      <c r="A127" s="29"/>
      <c r="B127" s="29" t="s">
        <v>128</v>
      </c>
      <c r="C127" s="19" t="s">
        <v>268</v>
      </c>
      <c r="D127" s="53"/>
      <c r="E127" s="53"/>
      <c r="F127" s="53"/>
      <c r="G127" s="185"/>
      <c r="H127" s="185">
        <v>12580</v>
      </c>
      <c r="I127" s="185"/>
      <c r="J127" s="185"/>
      <c r="K127" s="185"/>
      <c r="L127" s="165"/>
      <c r="M127" s="55"/>
    </row>
    <row r="128" spans="1:13" ht="42" customHeight="1" outlineLevel="1" x14ac:dyDescent="0.25">
      <c r="A128" s="29"/>
      <c r="B128" s="29" t="s">
        <v>128</v>
      </c>
      <c r="C128" s="19" t="s">
        <v>131</v>
      </c>
      <c r="D128" s="53"/>
      <c r="E128" s="53"/>
      <c r="F128" s="53"/>
      <c r="G128" s="185"/>
      <c r="H128" s="185">
        <v>2000</v>
      </c>
      <c r="I128" s="185"/>
      <c r="J128" s="185"/>
      <c r="K128" s="185"/>
      <c r="L128" s="165"/>
      <c r="M128" s="55"/>
    </row>
    <row r="129" spans="1:14" ht="45" customHeight="1" x14ac:dyDescent="0.25">
      <c r="A129" s="244" t="s">
        <v>54</v>
      </c>
      <c r="B129" s="279" t="s">
        <v>110</v>
      </c>
      <c r="C129" s="279"/>
      <c r="D129" s="244">
        <f t="shared" ref="D129:J129" si="66">SUM(D130:D136)/2</f>
        <v>0</v>
      </c>
      <c r="E129" s="244">
        <f t="shared" si="66"/>
        <v>0</v>
      </c>
      <c r="F129" s="244">
        <f t="shared" si="66"/>
        <v>0</v>
      </c>
      <c r="G129" s="149">
        <f>SUM(G130:G136)/2</f>
        <v>0</v>
      </c>
      <c r="H129" s="149">
        <f t="shared" si="66"/>
        <v>32874</v>
      </c>
      <c r="I129" s="149">
        <f t="shared" si="66"/>
        <v>29874</v>
      </c>
      <c r="J129" s="149">
        <f t="shared" si="66"/>
        <v>0</v>
      </c>
      <c r="K129" s="149">
        <f>SUM(K130:K136)/2</f>
        <v>29874</v>
      </c>
      <c r="L129" s="150"/>
    </row>
    <row r="130" spans="1:14" s="27" customFormat="1" ht="73.5" customHeight="1" outlineLevel="1" x14ac:dyDescent="0.25">
      <c r="A130" s="151"/>
      <c r="B130" s="160" t="s">
        <v>233</v>
      </c>
      <c r="C130" s="160"/>
      <c r="D130" s="154">
        <f>SUM(D131)</f>
        <v>0</v>
      </c>
      <c r="E130" s="154">
        <f t="shared" ref="E130:K130" si="67">SUM(E131)</f>
        <v>0</v>
      </c>
      <c r="F130" s="154">
        <f t="shared" si="67"/>
        <v>0</v>
      </c>
      <c r="G130" s="116">
        <f t="shared" si="67"/>
        <v>0</v>
      </c>
      <c r="H130" s="116">
        <f t="shared" si="67"/>
        <v>3000</v>
      </c>
      <c r="I130" s="116">
        <f t="shared" si="67"/>
        <v>0</v>
      </c>
      <c r="J130" s="116">
        <f t="shared" si="67"/>
        <v>0</v>
      </c>
      <c r="K130" s="116">
        <f t="shared" si="67"/>
        <v>0</v>
      </c>
      <c r="L130" s="166" t="s">
        <v>39</v>
      </c>
      <c r="M130" s="99"/>
    </row>
    <row r="131" spans="1:14" ht="38.25" outlineLevel="1" x14ac:dyDescent="0.25">
      <c r="A131" s="29"/>
      <c r="B131" s="29" t="s">
        <v>128</v>
      </c>
      <c r="C131" s="45" t="s">
        <v>131</v>
      </c>
      <c r="D131" s="53">
        <v>0</v>
      </c>
      <c r="E131" s="53">
        <v>0</v>
      </c>
      <c r="F131" s="53">
        <v>0</v>
      </c>
      <c r="G131" s="37">
        <v>0</v>
      </c>
      <c r="H131" s="37">
        <v>3000</v>
      </c>
      <c r="I131" s="37">
        <v>0</v>
      </c>
      <c r="J131" s="37">
        <v>0</v>
      </c>
      <c r="K131" s="37">
        <v>0</v>
      </c>
      <c r="L131" s="169"/>
      <c r="M131" s="101"/>
    </row>
    <row r="132" spans="1:14" s="27" customFormat="1" ht="66" customHeight="1" outlineLevel="1" x14ac:dyDescent="0.25">
      <c r="A132" s="151"/>
      <c r="B132" s="151" t="s">
        <v>234</v>
      </c>
      <c r="C132" s="151"/>
      <c r="D132" s="154">
        <f>SUM(D133)</f>
        <v>0</v>
      </c>
      <c r="E132" s="154">
        <f t="shared" ref="E132:K132" si="68">SUM(E133)</f>
        <v>0</v>
      </c>
      <c r="F132" s="154">
        <f t="shared" si="68"/>
        <v>0</v>
      </c>
      <c r="G132" s="153">
        <f t="shared" si="68"/>
        <v>0</v>
      </c>
      <c r="H132" s="153">
        <f t="shared" si="68"/>
        <v>0</v>
      </c>
      <c r="I132" s="153">
        <f t="shared" si="68"/>
        <v>0</v>
      </c>
      <c r="J132" s="153">
        <f t="shared" si="68"/>
        <v>0</v>
      </c>
      <c r="K132" s="153">
        <f t="shared" si="68"/>
        <v>0</v>
      </c>
      <c r="L132" s="159" t="s">
        <v>39</v>
      </c>
    </row>
    <row r="133" spans="1:14" ht="15.75" hidden="1" customHeight="1" outlineLevel="1" x14ac:dyDescent="0.25">
      <c r="A133" s="29"/>
      <c r="B133" s="29" t="s">
        <v>11</v>
      </c>
      <c r="C133" s="29"/>
      <c r="D133" s="53"/>
      <c r="E133" s="53"/>
      <c r="F133" s="53"/>
      <c r="G133" s="36"/>
      <c r="H133" s="36">
        <v>0</v>
      </c>
      <c r="I133" s="36">
        <v>0</v>
      </c>
      <c r="J133" s="36"/>
      <c r="K133" s="36">
        <v>0</v>
      </c>
      <c r="L133" s="156"/>
    </row>
    <row r="134" spans="1:14" s="27" customFormat="1" ht="115.5" customHeight="1" outlineLevel="1" x14ac:dyDescent="0.25">
      <c r="A134" s="151"/>
      <c r="B134" s="160" t="s">
        <v>211</v>
      </c>
      <c r="C134" s="160"/>
      <c r="D134" s="154">
        <f t="shared" ref="D134:K134" si="69">SUM(D135)</f>
        <v>0</v>
      </c>
      <c r="E134" s="154">
        <f t="shared" si="69"/>
        <v>0</v>
      </c>
      <c r="F134" s="154">
        <f t="shared" si="69"/>
        <v>0</v>
      </c>
      <c r="G134" s="154">
        <f t="shared" si="69"/>
        <v>0</v>
      </c>
      <c r="H134" s="154">
        <f t="shared" si="69"/>
        <v>29874</v>
      </c>
      <c r="I134" s="154">
        <f t="shared" si="69"/>
        <v>29874</v>
      </c>
      <c r="J134" s="154">
        <f t="shared" si="69"/>
        <v>0</v>
      </c>
      <c r="K134" s="154">
        <f t="shared" si="69"/>
        <v>29874</v>
      </c>
      <c r="L134" s="166" t="s">
        <v>37</v>
      </c>
      <c r="M134" s="44"/>
    </row>
    <row r="135" spans="1:14" s="27" customFormat="1" ht="44.25" customHeight="1" outlineLevel="1" x14ac:dyDescent="0.25">
      <c r="A135" s="151"/>
      <c r="B135" s="29" t="s">
        <v>128</v>
      </c>
      <c r="C135" s="45" t="s">
        <v>134</v>
      </c>
      <c r="D135" s="53"/>
      <c r="E135" s="53"/>
      <c r="F135" s="53"/>
      <c r="G135" s="53"/>
      <c r="H135" s="53">
        <v>29874</v>
      </c>
      <c r="I135" s="53">
        <v>29874</v>
      </c>
      <c r="J135" s="53"/>
      <c r="K135" s="53">
        <v>29874</v>
      </c>
      <c r="L135" s="166"/>
      <c r="M135" s="44"/>
    </row>
    <row r="136" spans="1:14" s="27" customFormat="1" ht="83.25" customHeight="1" outlineLevel="1" x14ac:dyDescent="0.2">
      <c r="A136" s="151"/>
      <c r="B136" s="213" t="s">
        <v>212</v>
      </c>
      <c r="C136" s="160"/>
      <c r="D136" s="154"/>
      <c r="E136" s="154"/>
      <c r="F136" s="154"/>
      <c r="G136" s="154"/>
      <c r="H136" s="154"/>
      <c r="I136" s="154"/>
      <c r="J136" s="154"/>
      <c r="K136" s="154"/>
      <c r="L136" s="159" t="s">
        <v>43</v>
      </c>
      <c r="M136" s="44"/>
    </row>
    <row r="137" spans="1:14" s="27" customFormat="1" ht="42" customHeight="1" outlineLevel="1" x14ac:dyDescent="0.25">
      <c r="A137" s="151"/>
      <c r="B137" s="29" t="s">
        <v>128</v>
      </c>
      <c r="C137" s="45" t="s">
        <v>134</v>
      </c>
      <c r="D137" s="218"/>
      <c r="E137" s="218"/>
      <c r="F137" s="218"/>
      <c r="G137" s="218"/>
      <c r="H137" s="218"/>
      <c r="I137" s="218"/>
      <c r="J137" s="218"/>
      <c r="K137" s="218"/>
      <c r="L137" s="169"/>
      <c r="M137" s="44"/>
    </row>
    <row r="138" spans="1:14" s="27" customFormat="1" ht="91.5" customHeight="1" outlineLevel="1" x14ac:dyDescent="0.25">
      <c r="A138" s="151"/>
      <c r="B138" s="151" t="s">
        <v>265</v>
      </c>
      <c r="C138" s="45"/>
      <c r="D138" s="218"/>
      <c r="E138" s="218"/>
      <c r="F138" s="218"/>
      <c r="G138" s="218"/>
      <c r="H138" s="218"/>
      <c r="I138" s="218"/>
      <c r="J138" s="218"/>
      <c r="K138" s="218"/>
      <c r="L138" s="159" t="s">
        <v>39</v>
      </c>
      <c r="M138" s="44"/>
    </row>
    <row r="139" spans="1:14" s="55" customFormat="1" hidden="1" outlineLevel="1" x14ac:dyDescent="0.25">
      <c r="A139" s="52"/>
      <c r="B139" s="29" t="s">
        <v>11</v>
      </c>
      <c r="C139" s="45"/>
      <c r="D139" s="218"/>
      <c r="E139" s="218"/>
      <c r="F139" s="218"/>
      <c r="G139" s="218"/>
      <c r="H139" s="218"/>
      <c r="I139" s="218"/>
      <c r="J139" s="218"/>
      <c r="K139" s="218"/>
      <c r="L139" s="169"/>
      <c r="M139" s="101"/>
    </row>
    <row r="140" spans="1:14" ht="27" customHeight="1" x14ac:dyDescent="0.25">
      <c r="A140" s="244" t="s">
        <v>56</v>
      </c>
      <c r="B140" s="278" t="s">
        <v>21</v>
      </c>
      <c r="C140" s="278"/>
      <c r="D140" s="244">
        <f t="shared" ref="D140:F140" si="70">SUM(D141:D146)/2</f>
        <v>0</v>
      </c>
      <c r="E140" s="149">
        <f t="shared" si="70"/>
        <v>60000</v>
      </c>
      <c r="F140" s="244">
        <f t="shared" si="70"/>
        <v>0</v>
      </c>
      <c r="G140" s="149">
        <f>SUM(G141:G150)/2</f>
        <v>0</v>
      </c>
      <c r="H140" s="149">
        <f t="shared" ref="H140:K140" si="71">SUM(H141:H150)/2</f>
        <v>1000</v>
      </c>
      <c r="I140" s="149">
        <f t="shared" si="71"/>
        <v>1000</v>
      </c>
      <c r="J140" s="149">
        <f t="shared" si="71"/>
        <v>0</v>
      </c>
      <c r="K140" s="149">
        <f t="shared" si="71"/>
        <v>0</v>
      </c>
      <c r="L140" s="170"/>
      <c r="M140" s="55"/>
      <c r="N140" s="17"/>
    </row>
    <row r="141" spans="1:14" s="27" customFormat="1" ht="50.25" customHeight="1" outlineLevel="1" x14ac:dyDescent="0.25">
      <c r="A141" s="151"/>
      <c r="B141" s="152" t="s">
        <v>213</v>
      </c>
      <c r="C141" s="152"/>
      <c r="D141" s="154">
        <f>SUM(D142)</f>
        <v>0</v>
      </c>
      <c r="E141" s="154">
        <f t="shared" ref="E141:K141" si="72">SUM(E142)</f>
        <v>60000</v>
      </c>
      <c r="F141" s="154">
        <f>SUM(F142)</f>
        <v>0</v>
      </c>
      <c r="G141" s="154">
        <f t="shared" si="72"/>
        <v>0</v>
      </c>
      <c r="H141" s="154">
        <f>SUM(H142)</f>
        <v>0</v>
      </c>
      <c r="I141" s="154">
        <f t="shared" si="72"/>
        <v>0</v>
      </c>
      <c r="J141" s="154">
        <f t="shared" si="72"/>
        <v>0</v>
      </c>
      <c r="K141" s="154">
        <f t="shared" si="72"/>
        <v>0</v>
      </c>
      <c r="L141" s="155" t="s">
        <v>40</v>
      </c>
      <c r="M141" s="86"/>
    </row>
    <row r="142" spans="1:14" ht="43.5" customHeight="1" outlineLevel="1" x14ac:dyDescent="0.25">
      <c r="A142" s="29"/>
      <c r="B142" s="29" t="s">
        <v>128</v>
      </c>
      <c r="C142" s="45" t="s">
        <v>131</v>
      </c>
      <c r="D142" s="53">
        <v>0</v>
      </c>
      <c r="E142" s="53">
        <v>60000</v>
      </c>
      <c r="F142" s="53"/>
      <c r="G142" s="53"/>
      <c r="H142" s="53"/>
      <c r="I142" s="53">
        <v>0</v>
      </c>
      <c r="J142" s="53">
        <v>0</v>
      </c>
      <c r="K142" s="53">
        <v>0</v>
      </c>
      <c r="L142" s="165"/>
      <c r="M142" s="55"/>
    </row>
    <row r="143" spans="1:14" s="27" customFormat="1" ht="39.75" customHeight="1" outlineLevel="1" x14ac:dyDescent="0.25">
      <c r="A143" s="151"/>
      <c r="B143" s="152" t="s">
        <v>214</v>
      </c>
      <c r="C143" s="152"/>
      <c r="D143" s="154">
        <f>SUM(D144)</f>
        <v>0</v>
      </c>
      <c r="E143" s="154">
        <f t="shared" ref="E143:K143" si="73">SUM(E144)</f>
        <v>0</v>
      </c>
      <c r="F143" s="154">
        <f t="shared" si="73"/>
        <v>0</v>
      </c>
      <c r="G143" s="154">
        <f t="shared" si="73"/>
        <v>0</v>
      </c>
      <c r="H143" s="154">
        <f t="shared" si="73"/>
        <v>1000</v>
      </c>
      <c r="I143" s="154">
        <f t="shared" si="73"/>
        <v>1000</v>
      </c>
      <c r="J143" s="154">
        <f t="shared" si="73"/>
        <v>0</v>
      </c>
      <c r="K143" s="154">
        <f t="shared" si="73"/>
        <v>0</v>
      </c>
      <c r="L143" s="155" t="s">
        <v>61</v>
      </c>
      <c r="M143" s="67"/>
    </row>
    <row r="144" spans="1:14" ht="40.5" customHeight="1" outlineLevel="1" x14ac:dyDescent="0.25">
      <c r="A144" s="29"/>
      <c r="B144" s="29" t="s">
        <v>128</v>
      </c>
      <c r="C144" s="45" t="s">
        <v>131</v>
      </c>
      <c r="D144" s="53">
        <v>0</v>
      </c>
      <c r="E144" s="53">
        <v>0</v>
      </c>
      <c r="F144" s="53">
        <v>0</v>
      </c>
      <c r="G144" s="53">
        <v>0</v>
      </c>
      <c r="H144" s="53">
        <v>1000</v>
      </c>
      <c r="I144" s="53">
        <v>1000</v>
      </c>
      <c r="J144" s="53">
        <v>0</v>
      </c>
      <c r="K144" s="53">
        <v>0</v>
      </c>
      <c r="L144" s="165"/>
      <c r="M144" s="55"/>
    </row>
    <row r="145" spans="1:19" s="27" customFormat="1" ht="27" customHeight="1" outlineLevel="1" x14ac:dyDescent="0.25">
      <c r="A145" s="151"/>
      <c r="B145" s="151" t="s">
        <v>215</v>
      </c>
      <c r="C145" s="151"/>
      <c r="D145" s="154">
        <f>SUM(D146)</f>
        <v>0</v>
      </c>
      <c r="E145" s="154">
        <f t="shared" ref="E145:K145" si="74">SUM(E146)</f>
        <v>0</v>
      </c>
      <c r="F145" s="154">
        <f t="shared" si="74"/>
        <v>0</v>
      </c>
      <c r="G145" s="153">
        <f t="shared" si="74"/>
        <v>0</v>
      </c>
      <c r="H145" s="153">
        <f t="shared" si="74"/>
        <v>0</v>
      </c>
      <c r="I145" s="153">
        <f t="shared" si="74"/>
        <v>0</v>
      </c>
      <c r="J145" s="153">
        <f t="shared" si="74"/>
        <v>0</v>
      </c>
      <c r="K145" s="153">
        <f t="shared" si="74"/>
        <v>0</v>
      </c>
      <c r="L145" s="159" t="s">
        <v>40</v>
      </c>
    </row>
    <row r="146" spans="1:19" hidden="1" outlineLevel="1" x14ac:dyDescent="0.25">
      <c r="A146" s="29"/>
      <c r="B146" s="29" t="s">
        <v>11</v>
      </c>
      <c r="C146" s="19"/>
      <c r="D146" s="53"/>
      <c r="E146" s="53"/>
      <c r="F146" s="53"/>
      <c r="G146" s="36">
        <v>0</v>
      </c>
      <c r="H146" s="36"/>
      <c r="I146" s="36"/>
      <c r="J146" s="30">
        <v>0</v>
      </c>
      <c r="K146" s="30">
        <v>0</v>
      </c>
      <c r="L146" s="156"/>
    </row>
    <row r="147" spans="1:19" s="27" customFormat="1" ht="54" customHeight="1" outlineLevel="1" x14ac:dyDescent="0.25">
      <c r="A147" s="151"/>
      <c r="B147" s="151" t="s">
        <v>216</v>
      </c>
      <c r="C147" s="151"/>
      <c r="D147" s="154">
        <f>SUM(D148)</f>
        <v>0</v>
      </c>
      <c r="E147" s="154">
        <f t="shared" ref="E147:K149" si="75">SUM(E148)</f>
        <v>0</v>
      </c>
      <c r="F147" s="154">
        <f t="shared" si="75"/>
        <v>0</v>
      </c>
      <c r="G147" s="153">
        <f t="shared" si="75"/>
        <v>0</v>
      </c>
      <c r="H147" s="153">
        <f t="shared" si="75"/>
        <v>0</v>
      </c>
      <c r="I147" s="153">
        <f t="shared" si="75"/>
        <v>0</v>
      </c>
      <c r="J147" s="153">
        <f t="shared" si="75"/>
        <v>0</v>
      </c>
      <c r="K147" s="153">
        <f t="shared" si="75"/>
        <v>0</v>
      </c>
      <c r="L147" s="159" t="s">
        <v>43</v>
      </c>
    </row>
    <row r="148" spans="1:19" ht="15.75" hidden="1" customHeight="1" outlineLevel="1" x14ac:dyDescent="0.25">
      <c r="A148" s="29"/>
      <c r="B148" s="29" t="s">
        <v>11</v>
      </c>
      <c r="C148" s="45"/>
      <c r="D148" s="53"/>
      <c r="E148" s="53">
        <v>0</v>
      </c>
      <c r="F148" s="53">
        <v>0</v>
      </c>
      <c r="G148" s="30">
        <v>0</v>
      </c>
      <c r="H148" s="30"/>
      <c r="I148" s="30"/>
      <c r="J148" s="30">
        <v>0</v>
      </c>
      <c r="K148" s="30">
        <v>0</v>
      </c>
      <c r="L148" s="156"/>
    </row>
    <row r="149" spans="1:19" s="27" customFormat="1" ht="57.75" customHeight="1" outlineLevel="1" x14ac:dyDescent="0.25">
      <c r="A149" s="151"/>
      <c r="B149" s="151" t="s">
        <v>217</v>
      </c>
      <c r="C149" s="151"/>
      <c r="D149" s="154">
        <f>SUM(D150)</f>
        <v>0</v>
      </c>
      <c r="E149" s="154">
        <f t="shared" si="75"/>
        <v>0</v>
      </c>
      <c r="F149" s="154">
        <f t="shared" si="75"/>
        <v>0</v>
      </c>
      <c r="G149" s="153">
        <f t="shared" si="75"/>
        <v>0</v>
      </c>
      <c r="H149" s="153">
        <f t="shared" si="75"/>
        <v>0</v>
      </c>
      <c r="I149" s="153">
        <f t="shared" si="75"/>
        <v>0</v>
      </c>
      <c r="J149" s="153">
        <f t="shared" si="75"/>
        <v>0</v>
      </c>
      <c r="K149" s="153">
        <f t="shared" si="75"/>
        <v>0</v>
      </c>
      <c r="L149" s="159" t="s">
        <v>43</v>
      </c>
    </row>
    <row r="150" spans="1:19" ht="15" hidden="1" customHeight="1" outlineLevel="1" x14ac:dyDescent="0.25">
      <c r="A150" s="29"/>
      <c r="B150" s="29" t="s">
        <v>11</v>
      </c>
      <c r="C150" s="45"/>
      <c r="D150" s="53"/>
      <c r="E150" s="53">
        <v>0</v>
      </c>
      <c r="F150" s="53">
        <v>0</v>
      </c>
      <c r="G150" s="30">
        <v>0</v>
      </c>
      <c r="H150" s="30"/>
      <c r="I150" s="30"/>
      <c r="J150" s="30">
        <v>0</v>
      </c>
      <c r="K150" s="30">
        <v>0</v>
      </c>
      <c r="L150" s="156"/>
    </row>
    <row r="151" spans="1:19" ht="27" customHeight="1" x14ac:dyDescent="0.25">
      <c r="A151" s="244" t="s">
        <v>58</v>
      </c>
      <c r="B151" s="279" t="s">
        <v>59</v>
      </c>
      <c r="C151" s="279"/>
      <c r="D151" s="244">
        <f>SUM(D152:D161)/2</f>
        <v>0</v>
      </c>
      <c r="E151" s="244">
        <f t="shared" ref="E151:F151" si="76">SUM(E152:E161)/2</f>
        <v>0</v>
      </c>
      <c r="F151" s="244">
        <f t="shared" si="76"/>
        <v>0</v>
      </c>
      <c r="G151" s="149">
        <f>SUM(G152:G167)/2</f>
        <v>0</v>
      </c>
      <c r="H151" s="149">
        <f>SUM(H152:H167)/2</f>
        <v>32000</v>
      </c>
      <c r="I151" s="149">
        <f t="shared" ref="I151:K151" si="77">SUM(I152:I167)/2</f>
        <v>7000</v>
      </c>
      <c r="J151" s="149">
        <f t="shared" si="77"/>
        <v>0</v>
      </c>
      <c r="K151" s="149">
        <f t="shared" si="77"/>
        <v>0</v>
      </c>
      <c r="L151" s="150"/>
    </row>
    <row r="152" spans="1:19" s="27" customFormat="1" ht="78" customHeight="1" outlineLevel="1" x14ac:dyDescent="0.25">
      <c r="A152" s="151"/>
      <c r="B152" s="152" t="s">
        <v>218</v>
      </c>
      <c r="C152" s="152"/>
      <c r="D152" s="154">
        <f>SUM(D153)</f>
        <v>0</v>
      </c>
      <c r="E152" s="154">
        <f t="shared" ref="E152:K152" si="78">SUM(E153)</f>
        <v>0</v>
      </c>
      <c r="F152" s="154">
        <f t="shared" si="78"/>
        <v>0</v>
      </c>
      <c r="G152" s="154">
        <f t="shared" si="78"/>
        <v>0</v>
      </c>
      <c r="H152" s="154">
        <v>7000</v>
      </c>
      <c r="I152" s="154">
        <f t="shared" si="78"/>
        <v>0</v>
      </c>
      <c r="J152" s="154">
        <f t="shared" si="78"/>
        <v>0</v>
      </c>
      <c r="K152" s="154">
        <f t="shared" si="78"/>
        <v>0</v>
      </c>
      <c r="L152" s="155" t="s">
        <v>38</v>
      </c>
      <c r="M152" s="67"/>
    </row>
    <row r="153" spans="1:19" ht="41.25" customHeight="1" outlineLevel="1" x14ac:dyDescent="0.25">
      <c r="A153" s="29"/>
      <c r="B153" s="29" t="s">
        <v>128</v>
      </c>
      <c r="C153" s="45" t="s">
        <v>131</v>
      </c>
      <c r="D153" s="53"/>
      <c r="E153" s="53"/>
      <c r="F153" s="53"/>
      <c r="G153" s="53"/>
      <c r="H153" s="185">
        <v>7000</v>
      </c>
      <c r="I153" s="53">
        <v>0</v>
      </c>
      <c r="J153" s="53">
        <v>0</v>
      </c>
      <c r="K153" s="53">
        <v>0</v>
      </c>
      <c r="L153" s="165"/>
      <c r="M153" s="55"/>
      <c r="R153" s="2" t="s">
        <v>44</v>
      </c>
      <c r="S153" s="2" t="s">
        <v>44</v>
      </c>
    </row>
    <row r="154" spans="1:19" s="27" customFormat="1" ht="53.25" customHeight="1" outlineLevel="1" x14ac:dyDescent="0.25">
      <c r="A154" s="151"/>
      <c r="B154" s="151" t="s">
        <v>277</v>
      </c>
      <c r="C154" s="151"/>
      <c r="D154" s="154">
        <f>SUM(D155)</f>
        <v>0</v>
      </c>
      <c r="E154" s="154">
        <f t="shared" ref="E154:K154" si="79">SUM(E155)</f>
        <v>0</v>
      </c>
      <c r="F154" s="154">
        <f t="shared" si="79"/>
        <v>0</v>
      </c>
      <c r="G154" s="153">
        <f t="shared" si="79"/>
        <v>0</v>
      </c>
      <c r="H154" s="154"/>
      <c r="I154" s="154">
        <v>7000</v>
      </c>
      <c r="J154" s="153">
        <f t="shared" si="79"/>
        <v>0</v>
      </c>
      <c r="K154" s="153">
        <f t="shared" si="79"/>
        <v>0</v>
      </c>
      <c r="L154" s="159" t="s">
        <v>43</v>
      </c>
    </row>
    <row r="155" spans="1:19" ht="38.25" outlineLevel="1" x14ac:dyDescent="0.25">
      <c r="A155" s="29"/>
      <c r="B155" s="29" t="s">
        <v>128</v>
      </c>
      <c r="C155" s="45" t="s">
        <v>131</v>
      </c>
      <c r="D155" s="53"/>
      <c r="E155" s="53"/>
      <c r="F155" s="53"/>
      <c r="G155" s="36"/>
      <c r="H155" s="154"/>
      <c r="I155" s="185">
        <v>7000</v>
      </c>
      <c r="J155" s="30">
        <v>0</v>
      </c>
      <c r="K155" s="30">
        <v>0</v>
      </c>
      <c r="L155" s="156"/>
    </row>
    <row r="156" spans="1:19" s="27" customFormat="1" ht="25.5" outlineLevel="1" x14ac:dyDescent="0.25">
      <c r="A156" s="151"/>
      <c r="B156" s="151" t="s">
        <v>220</v>
      </c>
      <c r="C156" s="151"/>
      <c r="D156" s="154">
        <f>SUM(D157)</f>
        <v>0</v>
      </c>
      <c r="E156" s="154">
        <f t="shared" ref="E156:K156" si="80">SUM(E157)</f>
        <v>0</v>
      </c>
      <c r="F156" s="154">
        <f t="shared" si="80"/>
        <v>0</v>
      </c>
      <c r="G156" s="153">
        <f t="shared" si="80"/>
        <v>0</v>
      </c>
      <c r="H156" s="154">
        <v>7000</v>
      </c>
      <c r="I156" s="153">
        <f t="shared" si="80"/>
        <v>0</v>
      </c>
      <c r="J156" s="153">
        <f t="shared" si="80"/>
        <v>0</v>
      </c>
      <c r="K156" s="153">
        <f t="shared" si="80"/>
        <v>0</v>
      </c>
      <c r="L156" s="159" t="s">
        <v>39</v>
      </c>
    </row>
    <row r="157" spans="1:19" ht="38.25" outlineLevel="1" x14ac:dyDescent="0.25">
      <c r="A157" s="29"/>
      <c r="B157" s="29" t="s">
        <v>128</v>
      </c>
      <c r="C157" s="45" t="s">
        <v>131</v>
      </c>
      <c r="D157" s="53"/>
      <c r="E157" s="53"/>
      <c r="F157" s="53"/>
      <c r="G157" s="36"/>
      <c r="H157" s="185">
        <v>7000</v>
      </c>
      <c r="I157" s="30">
        <v>0</v>
      </c>
      <c r="J157" s="30">
        <v>0</v>
      </c>
      <c r="K157" s="30">
        <v>0</v>
      </c>
      <c r="L157" s="156"/>
    </row>
    <row r="158" spans="1:19" s="27" customFormat="1" ht="39" customHeight="1" outlineLevel="1" x14ac:dyDescent="0.25">
      <c r="A158" s="151"/>
      <c r="B158" s="151" t="s">
        <v>221</v>
      </c>
      <c r="C158" s="151"/>
      <c r="D158" s="154">
        <f>SUM(D159)</f>
        <v>0</v>
      </c>
      <c r="E158" s="154">
        <f t="shared" ref="E158:K158" si="81">SUM(E159)</f>
        <v>0</v>
      </c>
      <c r="F158" s="154">
        <f t="shared" si="81"/>
        <v>0</v>
      </c>
      <c r="G158" s="153">
        <f t="shared" si="81"/>
        <v>0</v>
      </c>
      <c r="H158" s="154">
        <v>7000</v>
      </c>
      <c r="I158" s="153">
        <f t="shared" si="81"/>
        <v>0</v>
      </c>
      <c r="J158" s="153">
        <f t="shared" si="81"/>
        <v>0</v>
      </c>
      <c r="K158" s="153">
        <f t="shared" si="81"/>
        <v>0</v>
      </c>
      <c r="L158" s="159" t="s">
        <v>39</v>
      </c>
    </row>
    <row r="159" spans="1:19" ht="38.25" outlineLevel="1" x14ac:dyDescent="0.25">
      <c r="A159" s="29"/>
      <c r="B159" s="29" t="s">
        <v>128</v>
      </c>
      <c r="C159" s="45" t="s">
        <v>131</v>
      </c>
      <c r="D159" s="53"/>
      <c r="E159" s="53"/>
      <c r="F159" s="53"/>
      <c r="G159" s="36"/>
      <c r="H159" s="185">
        <v>7000</v>
      </c>
      <c r="I159" s="30">
        <v>0</v>
      </c>
      <c r="J159" s="30">
        <v>0</v>
      </c>
      <c r="K159" s="30">
        <v>0</v>
      </c>
      <c r="L159" s="156"/>
    </row>
    <row r="160" spans="1:19" s="27" customFormat="1" ht="57" customHeight="1" outlineLevel="1" x14ac:dyDescent="0.25">
      <c r="A160" s="151"/>
      <c r="B160" s="151" t="s">
        <v>222</v>
      </c>
      <c r="C160" s="151"/>
      <c r="D160" s="154">
        <f>SUM(D161)</f>
        <v>0</v>
      </c>
      <c r="E160" s="154">
        <f t="shared" ref="E160:K162" si="82">SUM(E161)</f>
        <v>0</v>
      </c>
      <c r="F160" s="154">
        <f t="shared" si="82"/>
        <v>0</v>
      </c>
      <c r="G160" s="153">
        <f t="shared" si="82"/>
        <v>0</v>
      </c>
      <c r="H160" s="153">
        <f t="shared" si="82"/>
        <v>0</v>
      </c>
      <c r="I160" s="153">
        <f t="shared" si="82"/>
        <v>0</v>
      </c>
      <c r="J160" s="153">
        <f t="shared" si="82"/>
        <v>0</v>
      </c>
      <c r="K160" s="153">
        <f t="shared" si="82"/>
        <v>0</v>
      </c>
      <c r="L160" s="159" t="s">
        <v>38</v>
      </c>
    </row>
    <row r="161" spans="1:18" ht="15.75" hidden="1" customHeight="1" outlineLevel="1" x14ac:dyDescent="0.25">
      <c r="A161" s="29"/>
      <c r="B161" s="29" t="s">
        <v>11</v>
      </c>
      <c r="C161" s="19"/>
      <c r="D161" s="53"/>
      <c r="E161" s="53"/>
      <c r="F161" s="53"/>
      <c r="G161" s="36"/>
      <c r="H161" s="36">
        <v>0</v>
      </c>
      <c r="I161" s="30">
        <v>0</v>
      </c>
      <c r="J161" s="30">
        <v>0</v>
      </c>
      <c r="K161" s="30">
        <v>0</v>
      </c>
      <c r="L161" s="156"/>
    </row>
    <row r="162" spans="1:18" s="27" customFormat="1" ht="38.25" outlineLevel="1" x14ac:dyDescent="0.25">
      <c r="A162" s="151"/>
      <c r="B162" s="151" t="s">
        <v>235</v>
      </c>
      <c r="C162" s="151"/>
      <c r="D162" s="154">
        <f>SUM(D163)</f>
        <v>0</v>
      </c>
      <c r="E162" s="154">
        <f t="shared" si="82"/>
        <v>0</v>
      </c>
      <c r="F162" s="154">
        <f t="shared" si="82"/>
        <v>0</v>
      </c>
      <c r="G162" s="153">
        <f t="shared" si="82"/>
        <v>0</v>
      </c>
      <c r="H162" s="153">
        <v>4000</v>
      </c>
      <c r="I162" s="153">
        <f t="shared" si="82"/>
        <v>0</v>
      </c>
      <c r="J162" s="153">
        <f t="shared" si="82"/>
        <v>0</v>
      </c>
      <c r="K162" s="153">
        <f t="shared" si="82"/>
        <v>0</v>
      </c>
      <c r="L162" s="159" t="s">
        <v>39</v>
      </c>
    </row>
    <row r="163" spans="1:18" ht="42" customHeight="1" outlineLevel="1" x14ac:dyDescent="0.25">
      <c r="A163" s="29"/>
      <c r="B163" s="29" t="s">
        <v>128</v>
      </c>
      <c r="C163" s="45" t="s">
        <v>131</v>
      </c>
      <c r="D163" s="53"/>
      <c r="E163" s="53"/>
      <c r="F163" s="53"/>
      <c r="G163" s="36"/>
      <c r="H163" s="225">
        <v>4000</v>
      </c>
      <c r="I163" s="30">
        <v>0</v>
      </c>
      <c r="J163" s="30">
        <v>0</v>
      </c>
      <c r="K163" s="30">
        <v>0</v>
      </c>
      <c r="L163" s="156"/>
    </row>
    <row r="164" spans="1:18" ht="76.5" customHeight="1" outlineLevel="1" x14ac:dyDescent="0.25">
      <c r="A164" s="29"/>
      <c r="B164" s="29" t="s">
        <v>224</v>
      </c>
      <c r="C164" s="19"/>
      <c r="D164" s="53"/>
      <c r="E164" s="53"/>
      <c r="F164" s="53"/>
      <c r="G164" s="36"/>
      <c r="H164" s="154">
        <v>7000</v>
      </c>
      <c r="I164" s="30"/>
      <c r="J164" s="30"/>
      <c r="K164" s="30"/>
      <c r="L164" s="159" t="s">
        <v>61</v>
      </c>
    </row>
    <row r="165" spans="1:18" ht="41.25" customHeight="1" outlineLevel="1" x14ac:dyDescent="0.25">
      <c r="A165" s="29"/>
      <c r="B165" s="29" t="s">
        <v>128</v>
      </c>
      <c r="C165" s="45" t="s">
        <v>131</v>
      </c>
      <c r="D165" s="53"/>
      <c r="E165" s="53"/>
      <c r="F165" s="53"/>
      <c r="G165" s="36"/>
      <c r="H165" s="185">
        <v>7000</v>
      </c>
      <c r="I165" s="30"/>
      <c r="J165" s="30"/>
      <c r="K165" s="30"/>
      <c r="L165" s="159"/>
    </row>
    <row r="166" spans="1:18" ht="66.75" customHeight="1" outlineLevel="1" x14ac:dyDescent="0.25">
      <c r="A166" s="29"/>
      <c r="B166" s="29" t="s">
        <v>236</v>
      </c>
      <c r="C166" s="19"/>
      <c r="D166" s="53"/>
      <c r="E166" s="53"/>
      <c r="F166" s="53"/>
      <c r="G166" s="36"/>
      <c r="H166" s="154"/>
      <c r="I166" s="30"/>
      <c r="J166" s="30"/>
      <c r="K166" s="30"/>
      <c r="L166" s="159" t="s">
        <v>61</v>
      </c>
    </row>
    <row r="167" spans="1:18" ht="16.5" hidden="1" customHeight="1" outlineLevel="1" x14ac:dyDescent="0.25">
      <c r="A167" s="29"/>
      <c r="B167" s="29" t="s">
        <v>11</v>
      </c>
      <c r="C167" s="45"/>
      <c r="D167" s="53"/>
      <c r="E167" s="53"/>
      <c r="F167" s="53"/>
      <c r="G167" s="36"/>
      <c r="H167" s="154"/>
      <c r="I167" s="30"/>
      <c r="J167" s="30"/>
      <c r="K167" s="30"/>
      <c r="L167" s="156"/>
    </row>
    <row r="168" spans="1:18" ht="27.75" customHeight="1" x14ac:dyDescent="0.25">
      <c r="A168" s="244" t="s">
        <v>62</v>
      </c>
      <c r="B168" s="278" t="s">
        <v>18</v>
      </c>
      <c r="C168" s="278"/>
      <c r="D168" s="244">
        <f t="shared" ref="D168:K168" si="83">SUM(D169:D176)/2</f>
        <v>0</v>
      </c>
      <c r="E168" s="149">
        <f>SUM(E169:E176)/2</f>
        <v>2000</v>
      </c>
      <c r="F168" s="244">
        <f t="shared" si="83"/>
        <v>0</v>
      </c>
      <c r="G168" s="149">
        <f t="shared" si="83"/>
        <v>0</v>
      </c>
      <c r="H168" s="149">
        <f t="shared" si="83"/>
        <v>1000</v>
      </c>
      <c r="I168" s="149">
        <f t="shared" si="83"/>
        <v>1000</v>
      </c>
      <c r="J168" s="149">
        <f t="shared" si="83"/>
        <v>0</v>
      </c>
      <c r="K168" s="149">
        <f t="shared" si="83"/>
        <v>0</v>
      </c>
      <c r="L168" s="171">
        <v>0</v>
      </c>
    </row>
    <row r="169" spans="1:18" s="27" customFormat="1" ht="43.5" customHeight="1" outlineLevel="1" x14ac:dyDescent="0.25">
      <c r="A169" s="151"/>
      <c r="B169" s="151" t="s">
        <v>225</v>
      </c>
      <c r="C169" s="151"/>
      <c r="D169" s="154">
        <f>SUM(D170)</f>
        <v>0</v>
      </c>
      <c r="E169" s="154">
        <f t="shared" ref="E169:K169" si="84">SUM(E170)</f>
        <v>0</v>
      </c>
      <c r="F169" s="154">
        <f t="shared" si="84"/>
        <v>0</v>
      </c>
      <c r="G169" s="153">
        <f t="shared" si="84"/>
        <v>0</v>
      </c>
      <c r="H169" s="153">
        <f t="shared" si="84"/>
        <v>0</v>
      </c>
      <c r="I169" s="153">
        <f t="shared" si="84"/>
        <v>0</v>
      </c>
      <c r="J169" s="153">
        <f t="shared" si="84"/>
        <v>0</v>
      </c>
      <c r="K169" s="153">
        <f t="shared" si="84"/>
        <v>0</v>
      </c>
      <c r="L169" s="159" t="s">
        <v>41</v>
      </c>
    </row>
    <row r="170" spans="1:18" ht="15.75" hidden="1" customHeight="1" outlineLevel="1" x14ac:dyDescent="0.25">
      <c r="A170" s="29"/>
      <c r="B170" s="29" t="s">
        <v>11</v>
      </c>
      <c r="C170" s="29"/>
      <c r="D170" s="53"/>
      <c r="E170" s="53"/>
      <c r="F170" s="53"/>
      <c r="G170" s="36"/>
      <c r="H170" s="36">
        <v>0</v>
      </c>
      <c r="I170" s="30">
        <v>0</v>
      </c>
      <c r="J170" s="30">
        <v>0</v>
      </c>
      <c r="K170" s="30">
        <v>0</v>
      </c>
      <c r="L170" s="156"/>
    </row>
    <row r="171" spans="1:18" s="27" customFormat="1" ht="117.75" customHeight="1" outlineLevel="1" x14ac:dyDescent="0.25">
      <c r="A171" s="151"/>
      <c r="B171" s="151" t="s">
        <v>226</v>
      </c>
      <c r="C171" s="151"/>
      <c r="D171" s="154">
        <f>SUM(D176)</f>
        <v>0</v>
      </c>
      <c r="E171" s="154">
        <f>E172</f>
        <v>2000</v>
      </c>
      <c r="F171" s="154">
        <f t="shared" ref="F171" si="85">SUM(F176)</f>
        <v>0</v>
      </c>
      <c r="G171" s="153"/>
      <c r="H171" s="153">
        <v>1000</v>
      </c>
      <c r="I171" s="153">
        <v>1000</v>
      </c>
      <c r="J171" s="153">
        <f t="shared" ref="J171:K171" si="86">SUM(J176)</f>
        <v>0</v>
      </c>
      <c r="K171" s="153">
        <f t="shared" si="86"/>
        <v>0</v>
      </c>
      <c r="L171" s="159" t="s">
        <v>61</v>
      </c>
    </row>
    <row r="172" spans="1:18" s="27" customFormat="1" ht="38.25" customHeight="1" outlineLevel="1" x14ac:dyDescent="0.25">
      <c r="A172" s="151"/>
      <c r="B172" s="29" t="s">
        <v>128</v>
      </c>
      <c r="C172" s="45" t="s">
        <v>131</v>
      </c>
      <c r="D172" s="154"/>
      <c r="E172" s="154">
        <v>2000</v>
      </c>
      <c r="F172" s="154"/>
      <c r="G172" s="225"/>
      <c r="H172" s="225">
        <v>1000</v>
      </c>
      <c r="I172" s="225">
        <v>1000</v>
      </c>
      <c r="J172" s="153"/>
      <c r="K172" s="153"/>
      <c r="L172" s="159"/>
    </row>
    <row r="173" spans="1:18" s="27" customFormat="1" ht="105" customHeight="1" outlineLevel="1" x14ac:dyDescent="0.25">
      <c r="A173" s="151"/>
      <c r="B173" s="151" t="s">
        <v>237</v>
      </c>
      <c r="C173" s="151"/>
      <c r="D173" s="154"/>
      <c r="E173" s="154"/>
      <c r="F173" s="154"/>
      <c r="G173" s="153"/>
      <c r="H173" s="153"/>
      <c r="I173" s="153"/>
      <c r="J173" s="153"/>
      <c r="K173" s="153"/>
      <c r="L173" s="159" t="s">
        <v>61</v>
      </c>
      <c r="R173" s="27" t="s">
        <v>44</v>
      </c>
    </row>
    <row r="174" spans="1:18" s="27" customFormat="1" ht="17.25" hidden="1" customHeight="1" outlineLevel="1" x14ac:dyDescent="0.25">
      <c r="A174" s="151"/>
      <c r="B174" s="29" t="s">
        <v>11</v>
      </c>
      <c r="C174" s="29"/>
      <c r="D174" s="53"/>
      <c r="E174" s="53"/>
      <c r="F174" s="53"/>
      <c r="G174" s="36"/>
      <c r="H174" s="36">
        <v>0</v>
      </c>
      <c r="I174" s="30">
        <v>0</v>
      </c>
      <c r="J174" s="30">
        <v>0</v>
      </c>
      <c r="K174" s="30">
        <v>0</v>
      </c>
      <c r="L174" s="156"/>
    </row>
    <row r="175" spans="1:18" s="27" customFormat="1" ht="127.5" outlineLevel="1" x14ac:dyDescent="0.25">
      <c r="A175" s="151"/>
      <c r="B175" s="151" t="s">
        <v>267</v>
      </c>
      <c r="C175" s="151"/>
      <c r="D175" s="154"/>
      <c r="E175" s="154"/>
      <c r="F175" s="154"/>
      <c r="G175" s="153"/>
      <c r="H175" s="153"/>
      <c r="I175" s="153"/>
      <c r="J175" s="153"/>
      <c r="K175" s="153"/>
      <c r="L175" s="159" t="s">
        <v>40</v>
      </c>
    </row>
    <row r="176" spans="1:18" ht="15" hidden="1" customHeight="1" outlineLevel="1" x14ac:dyDescent="0.25">
      <c r="A176" s="29"/>
      <c r="B176" s="29" t="s">
        <v>11</v>
      </c>
      <c r="C176" s="29"/>
      <c r="D176" s="53"/>
      <c r="E176" s="53"/>
      <c r="F176" s="53"/>
      <c r="G176" s="36"/>
      <c r="H176" s="36">
        <v>0</v>
      </c>
      <c r="I176" s="30">
        <v>0</v>
      </c>
      <c r="J176" s="30">
        <v>0</v>
      </c>
      <c r="K176" s="30">
        <v>0</v>
      </c>
      <c r="L176" s="156"/>
    </row>
    <row r="177" spans="1:12" ht="33.75" customHeight="1" outlineLevel="1" x14ac:dyDescent="0.25">
      <c r="A177" s="244" t="s">
        <v>238</v>
      </c>
      <c r="B177" s="278" t="s">
        <v>239</v>
      </c>
      <c r="C177" s="278"/>
      <c r="D177" s="168"/>
      <c r="E177" s="168"/>
      <c r="F177" s="168"/>
      <c r="G177" s="168"/>
      <c r="H177" s="168"/>
      <c r="I177" s="168"/>
      <c r="J177" s="168"/>
      <c r="K177" s="168"/>
      <c r="L177" s="222"/>
    </row>
    <row r="178" spans="1:12" ht="72" customHeight="1" outlineLevel="1" x14ac:dyDescent="0.25">
      <c r="A178" s="45"/>
      <c r="B178" s="151" t="s">
        <v>240</v>
      </c>
      <c r="C178" s="45"/>
      <c r="D178" s="53"/>
      <c r="E178" s="53"/>
      <c r="F178" s="53"/>
      <c r="G178" s="36"/>
      <c r="H178" s="36"/>
      <c r="I178" s="30"/>
      <c r="J178" s="30"/>
      <c r="K178" s="30"/>
      <c r="L178" s="159" t="s">
        <v>41</v>
      </c>
    </row>
    <row r="179" spans="1:12" s="27" customFormat="1" ht="21" hidden="1" customHeight="1" outlineLevel="1" x14ac:dyDescent="0.25">
      <c r="A179" s="151"/>
      <c r="B179" s="29" t="s">
        <v>11</v>
      </c>
      <c r="C179" s="151"/>
      <c r="D179" s="154"/>
      <c r="E179" s="154"/>
      <c r="F179" s="154"/>
      <c r="G179" s="153"/>
      <c r="H179" s="153"/>
      <c r="I179" s="153"/>
      <c r="J179" s="153"/>
      <c r="K179" s="153"/>
      <c r="L179" s="159"/>
    </row>
    <row r="180" spans="1:12" s="27" customFormat="1" ht="93" customHeight="1" outlineLevel="1" x14ac:dyDescent="0.25">
      <c r="A180" s="151"/>
      <c r="B180" s="151" t="s">
        <v>241</v>
      </c>
      <c r="C180" s="151"/>
      <c r="D180" s="154"/>
      <c r="E180" s="154"/>
      <c r="F180" s="154"/>
      <c r="G180" s="153"/>
      <c r="H180" s="153"/>
      <c r="I180" s="153"/>
      <c r="J180" s="153"/>
      <c r="K180" s="153"/>
      <c r="L180" s="159" t="s">
        <v>43</v>
      </c>
    </row>
    <row r="181" spans="1:12" s="27" customFormat="1" ht="18" hidden="1" customHeight="1" outlineLevel="1" x14ac:dyDescent="0.25">
      <c r="A181" s="151"/>
      <c r="B181" s="29" t="s">
        <v>11</v>
      </c>
      <c r="C181" s="151"/>
      <c r="D181" s="154"/>
      <c r="E181" s="154"/>
      <c r="F181" s="154"/>
      <c r="G181" s="153"/>
      <c r="H181" s="153"/>
      <c r="I181" s="153"/>
      <c r="J181" s="153"/>
      <c r="K181" s="153"/>
      <c r="L181" s="159"/>
    </row>
    <row r="183" spans="1:12" x14ac:dyDescent="0.25">
      <c r="L183" s="17"/>
    </row>
    <row r="184" spans="1:12" x14ac:dyDescent="0.25">
      <c r="C184" s="2" t="s">
        <v>44</v>
      </c>
    </row>
    <row r="185" spans="1:12" x14ac:dyDescent="0.25">
      <c r="G185" s="63"/>
      <c r="H185" s="63"/>
      <c r="I185" s="63"/>
      <c r="J185" s="63"/>
      <c r="K185" s="63"/>
      <c r="L185" s="63"/>
    </row>
  </sheetData>
  <sheetProtection formatCells="0" formatColumns="0" formatRows="0" insertColumns="0" insertRows="0" deleteColumns="0" deleteRows="0" selectLockedCells="1" selectUnlockedCells="1"/>
  <autoFilter ref="A3:L176">
    <filterColumn colId="3" showButton="0"/>
    <filterColumn colId="4" showButton="0"/>
    <filterColumn colId="6" showButton="0"/>
    <filterColumn colId="7" showButton="0"/>
    <filterColumn colId="8" showButton="0"/>
    <filterColumn colId="9" showButton="0"/>
  </autoFilter>
  <mergeCells count="21">
    <mergeCell ref="B129:C129"/>
    <mergeCell ref="B140:C140"/>
    <mergeCell ref="B151:C151"/>
    <mergeCell ref="B168:C168"/>
    <mergeCell ref="B177:C177"/>
    <mergeCell ref="B99:C99"/>
    <mergeCell ref="H1:L1"/>
    <mergeCell ref="A3:A5"/>
    <mergeCell ref="B3:B5"/>
    <mergeCell ref="D3:F3"/>
    <mergeCell ref="G3:K3"/>
    <mergeCell ref="D4:D5"/>
    <mergeCell ref="E4:E5"/>
    <mergeCell ref="F4:F5"/>
    <mergeCell ref="G4:G5"/>
    <mergeCell ref="H4:H5"/>
    <mergeCell ref="I4:I5"/>
    <mergeCell ref="B23:C23"/>
    <mergeCell ref="B34:C34"/>
    <mergeCell ref="B62:C62"/>
    <mergeCell ref="B98:C98"/>
  </mergeCells>
  <pageMargins left="0.23622047244094491" right="0.23622047244094491" top="0.74803149606299213" bottom="0.74803149606299213" header="0.31496062992125984" footer="0.31496062992125984"/>
  <pageSetup paperSize="9" scale="82" fitToHeight="0" orientation="landscape" r:id="rId1"/>
  <headerFooter>
    <oddFooter>&amp;LVMplp_110717_HIVplans&amp;C&amp;P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66"/>
  <sheetViews>
    <sheetView showZeros="0" zoomScale="85" zoomScaleNormal="85" workbookViewId="0">
      <pane ySplit="3" topLeftCell="A4" activePane="bottomLeft" state="frozen"/>
      <selection pane="bottomLeft" activeCell="S136" sqref="S136"/>
    </sheetView>
  </sheetViews>
  <sheetFormatPr defaultRowHeight="15" outlineLevelRow="1" x14ac:dyDescent="0.25"/>
  <cols>
    <col min="1" max="1" width="17.5703125" style="2" customWidth="1"/>
    <col min="2" max="2" width="25.28515625" style="2" customWidth="1"/>
    <col min="3" max="3" width="17.28515625" style="2" customWidth="1"/>
    <col min="4" max="4" width="9.7109375" style="17" customWidth="1"/>
    <col min="5" max="6" width="10.42578125" style="17" customWidth="1"/>
    <col min="7" max="7" width="10.28515625" style="17" customWidth="1"/>
    <col min="8" max="8" width="11" style="17" customWidth="1"/>
    <col min="9" max="9" width="10.42578125" style="17" customWidth="1"/>
    <col min="10" max="10" width="10.85546875" style="17" customWidth="1"/>
    <col min="11" max="11" width="11.28515625" style="17" customWidth="1"/>
    <col min="12" max="12" width="11.42578125" style="46" customWidth="1"/>
    <col min="13" max="13" width="3" style="2" customWidth="1"/>
    <col min="14" max="14" width="10.28515625" style="2" customWidth="1"/>
    <col min="15" max="15" width="15" style="2" customWidth="1"/>
    <col min="16" max="16" width="9.140625" style="2"/>
    <col min="17" max="17" width="12.5703125" style="2" customWidth="1"/>
    <col min="18" max="16384" width="9.140625" style="2"/>
  </cols>
  <sheetData>
    <row r="1" spans="1:17" ht="26.25" thickBot="1" x14ac:dyDescent="0.3">
      <c r="A1" s="262" t="s">
        <v>0</v>
      </c>
      <c r="B1" s="262" t="s">
        <v>1</v>
      </c>
      <c r="C1" s="3" t="s">
        <v>25</v>
      </c>
      <c r="D1" s="265" t="s">
        <v>3</v>
      </c>
      <c r="E1" s="266"/>
      <c r="F1" s="267"/>
      <c r="G1" s="265" t="s">
        <v>4</v>
      </c>
      <c r="H1" s="266"/>
      <c r="I1" s="266"/>
      <c r="J1" s="266"/>
      <c r="K1" s="267"/>
      <c r="L1" s="4" t="s">
        <v>23</v>
      </c>
    </row>
    <row r="2" spans="1:17" ht="63.75" x14ac:dyDescent="0.25">
      <c r="A2" s="263"/>
      <c r="B2" s="263"/>
      <c r="C2" s="5" t="s">
        <v>2</v>
      </c>
      <c r="D2" s="268">
        <v>2018</v>
      </c>
      <c r="E2" s="270">
        <v>2019</v>
      </c>
      <c r="F2" s="270">
        <v>2020</v>
      </c>
      <c r="G2" s="270">
        <v>2018</v>
      </c>
      <c r="H2" s="270">
        <v>2019</v>
      </c>
      <c r="I2" s="270">
        <v>2020</v>
      </c>
      <c r="J2" s="48" t="s">
        <v>6</v>
      </c>
      <c r="K2" s="48" t="s">
        <v>7</v>
      </c>
      <c r="L2" s="6" t="s">
        <v>24</v>
      </c>
    </row>
    <row r="3" spans="1:17" ht="50.25" customHeight="1" thickBot="1" x14ac:dyDescent="0.3">
      <c r="A3" s="264"/>
      <c r="B3" s="264"/>
      <c r="C3" s="7"/>
      <c r="D3" s="269"/>
      <c r="E3" s="271"/>
      <c r="F3" s="271"/>
      <c r="G3" s="271"/>
      <c r="H3" s="271"/>
      <c r="I3" s="271"/>
      <c r="J3" s="49" t="s">
        <v>5</v>
      </c>
      <c r="K3" s="49" t="s">
        <v>8</v>
      </c>
      <c r="L3" s="8"/>
      <c r="Q3" s="55"/>
    </row>
    <row r="4" spans="1:17" ht="15.75" thickBot="1" x14ac:dyDescent="0.3">
      <c r="A4" s="60" t="s">
        <v>9</v>
      </c>
      <c r="B4" s="9"/>
      <c r="C4" s="9"/>
      <c r="D4" s="10">
        <f t="shared" ref="D4:K4" si="0">SUM(D18+D29+D55+D96+D138+D153)</f>
        <v>4027610</v>
      </c>
      <c r="E4" s="10">
        <f t="shared" si="0"/>
        <v>3767370</v>
      </c>
      <c r="F4" s="10">
        <f t="shared" si="0"/>
        <v>3756430</v>
      </c>
      <c r="G4" s="10">
        <f t="shared" si="0"/>
        <v>16531122</v>
      </c>
      <c r="H4" s="10">
        <f t="shared" si="0"/>
        <v>27909752</v>
      </c>
      <c r="I4" s="10">
        <f t="shared" si="0"/>
        <v>30649242</v>
      </c>
      <c r="J4" s="10">
        <f t="shared" si="0"/>
        <v>0</v>
      </c>
      <c r="K4" s="10">
        <f t="shared" si="0"/>
        <v>29850542</v>
      </c>
      <c r="L4" s="56"/>
      <c r="N4" s="17">
        <f>SUM(G4:I4)</f>
        <v>75090116</v>
      </c>
    </row>
    <row r="5" spans="1:17" ht="15.75" thickBot="1" x14ac:dyDescent="0.3">
      <c r="A5" s="11" t="s">
        <v>10</v>
      </c>
      <c r="B5" s="12"/>
      <c r="C5" s="12"/>
      <c r="D5" s="1">
        <f t="shared" ref="D5:K5" si="1">D4-SUM(D6:D17)</f>
        <v>0</v>
      </c>
      <c r="E5" s="1">
        <f t="shared" si="1"/>
        <v>0</v>
      </c>
      <c r="F5" s="1">
        <f t="shared" si="1"/>
        <v>0</v>
      </c>
      <c r="G5" s="1">
        <f t="shared" si="1"/>
        <v>613880</v>
      </c>
      <c r="H5" s="1">
        <f t="shared" si="1"/>
        <v>782880</v>
      </c>
      <c r="I5" s="1">
        <f t="shared" si="1"/>
        <v>865380</v>
      </c>
      <c r="J5" s="1">
        <f t="shared" si="1"/>
        <v>0</v>
      </c>
      <c r="K5" s="1">
        <f t="shared" si="1"/>
        <v>864380</v>
      </c>
      <c r="L5" s="13"/>
      <c r="N5" s="17">
        <v>2262140</v>
      </c>
    </row>
    <row r="6" spans="1:17" ht="15.75" thickBot="1" x14ac:dyDescent="0.3">
      <c r="A6" s="11" t="s">
        <v>11</v>
      </c>
      <c r="B6" s="12"/>
      <c r="C6" s="12"/>
      <c r="D6" s="14">
        <v>0</v>
      </c>
      <c r="E6" s="14">
        <v>0</v>
      </c>
      <c r="F6" s="14">
        <v>0</v>
      </c>
      <c r="G6" s="14">
        <v>0</v>
      </c>
      <c r="H6" s="14">
        <v>0</v>
      </c>
      <c r="I6" s="14">
        <v>0</v>
      </c>
      <c r="J6" s="14">
        <v>0</v>
      </c>
      <c r="K6" s="14">
        <v>0</v>
      </c>
      <c r="L6" s="13">
        <v>0</v>
      </c>
      <c r="N6" s="122"/>
    </row>
    <row r="7" spans="1:17" ht="15.75" thickBot="1" x14ac:dyDescent="0.3">
      <c r="A7" s="15" t="s">
        <v>15</v>
      </c>
      <c r="B7" s="16"/>
      <c r="C7" s="12"/>
      <c r="D7" s="14">
        <f t="shared" ref="D7:K7" si="2">SUMIF($C$1:$C$167,"46.03.00*",D$1:D$167)</f>
        <v>0</v>
      </c>
      <c r="E7" s="14">
        <f t="shared" si="2"/>
        <v>0</v>
      </c>
      <c r="F7" s="14">
        <f t="shared" si="2"/>
        <v>0</v>
      </c>
      <c r="G7" s="14">
        <f t="shared" si="2"/>
        <v>60000</v>
      </c>
      <c r="H7" s="14">
        <f t="shared" si="2"/>
        <v>65220</v>
      </c>
      <c r="I7" s="14">
        <f t="shared" si="2"/>
        <v>60820</v>
      </c>
      <c r="J7" s="14">
        <f t="shared" si="2"/>
        <v>0</v>
      </c>
      <c r="K7" s="14">
        <f t="shared" si="2"/>
        <v>54520</v>
      </c>
      <c r="L7" s="13"/>
      <c r="N7" s="17">
        <v>186040</v>
      </c>
    </row>
    <row r="8" spans="1:17" ht="15.75" thickBot="1" x14ac:dyDescent="0.3">
      <c r="A8" s="15" t="s">
        <v>14</v>
      </c>
      <c r="B8" s="16"/>
      <c r="C8" s="12"/>
      <c r="D8" s="14">
        <f t="shared" ref="D8:K8" si="3">SUMIF($C$1:$C$167,"46.01.00*",D$1:D$167)</f>
        <v>0</v>
      </c>
      <c r="E8" s="14">
        <f t="shared" si="3"/>
        <v>0</v>
      </c>
      <c r="F8" s="14">
        <f t="shared" si="3"/>
        <v>0</v>
      </c>
      <c r="G8" s="14">
        <f t="shared" si="3"/>
        <v>0</v>
      </c>
      <c r="H8" s="14">
        <f t="shared" si="3"/>
        <v>35000</v>
      </c>
      <c r="I8" s="14">
        <f t="shared" si="3"/>
        <v>0</v>
      </c>
      <c r="J8" s="14">
        <f t="shared" si="3"/>
        <v>0</v>
      </c>
      <c r="K8" s="14">
        <f t="shared" si="3"/>
        <v>0</v>
      </c>
      <c r="L8" s="13"/>
      <c r="N8" s="17">
        <v>35000</v>
      </c>
      <c r="O8" s="17"/>
      <c r="P8" s="17"/>
      <c r="Q8" s="17"/>
    </row>
    <row r="9" spans="1:17" ht="15.75" thickBot="1" x14ac:dyDescent="0.3">
      <c r="A9" s="15" t="s">
        <v>16</v>
      </c>
      <c r="B9" s="16"/>
      <c r="C9" s="12"/>
      <c r="D9" s="14">
        <f t="shared" ref="D9:K9" si="4">SUMIF($C$1:$C$167,"04.01.00*",D$1:D$167)</f>
        <v>0</v>
      </c>
      <c r="E9" s="14">
        <f t="shared" si="4"/>
        <v>0</v>
      </c>
      <c r="F9" s="14">
        <f t="shared" si="4"/>
        <v>0</v>
      </c>
      <c r="G9" s="14">
        <f t="shared" si="4"/>
        <v>13180</v>
      </c>
      <c r="H9" s="14">
        <f t="shared" si="4"/>
        <v>229220</v>
      </c>
      <c r="I9" s="14">
        <f t="shared" si="4"/>
        <v>809740</v>
      </c>
      <c r="J9" s="14">
        <f t="shared" si="4"/>
        <v>0</v>
      </c>
      <c r="K9" s="14">
        <f t="shared" si="4"/>
        <v>43340</v>
      </c>
      <c r="L9" s="13"/>
      <c r="N9" s="17">
        <f>SUM(G9:I9)</f>
        <v>1052140</v>
      </c>
      <c r="O9" s="17"/>
      <c r="P9" s="17"/>
      <c r="Q9" s="17"/>
    </row>
    <row r="10" spans="1:17" ht="15.75" thickBot="1" x14ac:dyDescent="0.3">
      <c r="A10" s="15" t="s">
        <v>17</v>
      </c>
      <c r="B10" s="16"/>
      <c r="C10" s="12"/>
      <c r="D10" s="14">
        <f t="shared" ref="D10:K10" si="5">SUMIF($C$1:$C$167,"04.03.00*",D$1:D$167)</f>
        <v>0</v>
      </c>
      <c r="E10" s="14">
        <f t="shared" si="5"/>
        <v>0</v>
      </c>
      <c r="F10" s="14">
        <f t="shared" si="5"/>
        <v>0</v>
      </c>
      <c r="G10" s="14">
        <f t="shared" si="5"/>
        <v>3710</v>
      </c>
      <c r="H10" s="14">
        <f t="shared" si="5"/>
        <v>3710</v>
      </c>
      <c r="I10" s="14">
        <f t="shared" si="5"/>
        <v>3710</v>
      </c>
      <c r="J10" s="14">
        <f t="shared" si="5"/>
        <v>0</v>
      </c>
      <c r="K10" s="14">
        <f t="shared" si="5"/>
        <v>3710</v>
      </c>
      <c r="L10" s="13">
        <v>0</v>
      </c>
      <c r="N10" s="17">
        <f>SUM(G10:I10)</f>
        <v>11130</v>
      </c>
    </row>
    <row r="11" spans="1:17" ht="15.75" thickBot="1" x14ac:dyDescent="0.3">
      <c r="A11" s="15" t="s">
        <v>19</v>
      </c>
      <c r="B11" s="16"/>
      <c r="C11" s="12"/>
      <c r="D11" s="14">
        <f t="shared" ref="D11:K11" si="6">SUMIF($C$1:$C$167,"33.03.00*",D$1:D$167)</f>
        <v>3994290</v>
      </c>
      <c r="E11" s="14">
        <f t="shared" si="6"/>
        <v>3756430</v>
      </c>
      <c r="F11" s="14">
        <f t="shared" si="6"/>
        <v>3756430</v>
      </c>
      <c r="G11" s="14">
        <f t="shared" si="6"/>
        <v>15433000</v>
      </c>
      <c r="H11" s="14">
        <f t="shared" si="6"/>
        <v>25882440</v>
      </c>
      <c r="I11" s="14">
        <f t="shared" si="6"/>
        <v>28035040</v>
      </c>
      <c r="J11" s="14">
        <f t="shared" si="6"/>
        <v>0</v>
      </c>
      <c r="K11" s="14">
        <f t="shared" si="6"/>
        <v>28035040</v>
      </c>
      <c r="L11" s="13"/>
      <c r="N11" s="17">
        <v>69350480</v>
      </c>
    </row>
    <row r="12" spans="1:17" ht="15.75" thickBot="1" x14ac:dyDescent="0.3">
      <c r="A12" s="59" t="s">
        <v>22</v>
      </c>
      <c r="B12" s="16"/>
      <c r="C12" s="12"/>
      <c r="D12" s="14">
        <f t="shared" ref="D12:K12" si="7">SUMIF($C$1:$C$167,"45.01.00*",D$1:D$167)</f>
        <v>0</v>
      </c>
      <c r="E12" s="14">
        <f t="shared" si="7"/>
        <v>0</v>
      </c>
      <c r="F12" s="14">
        <f t="shared" si="7"/>
        <v>0</v>
      </c>
      <c r="G12" s="14">
        <f t="shared" si="7"/>
        <v>0</v>
      </c>
      <c r="H12" s="14">
        <f t="shared" si="7"/>
        <v>6500</v>
      </c>
      <c r="I12" s="14">
        <f t="shared" si="7"/>
        <v>0</v>
      </c>
      <c r="J12" s="14">
        <f t="shared" si="7"/>
        <v>0</v>
      </c>
      <c r="K12" s="14">
        <f t="shared" si="7"/>
        <v>0</v>
      </c>
      <c r="L12" s="13"/>
      <c r="N12" s="17">
        <v>6500</v>
      </c>
    </row>
    <row r="13" spans="1:17" ht="15.75" thickBot="1" x14ac:dyDescent="0.3">
      <c r="A13" s="59" t="s">
        <v>20</v>
      </c>
      <c r="B13" s="16"/>
      <c r="C13" s="12"/>
      <c r="D13" s="14">
        <f t="shared" ref="D13:K13" si="8">SUMIF($C$1:$C$167,"33.01.00*",D$1:D$167)</f>
        <v>0</v>
      </c>
      <c r="E13" s="14">
        <f t="shared" si="8"/>
        <v>0</v>
      </c>
      <c r="F13" s="14">
        <f t="shared" si="8"/>
        <v>0</v>
      </c>
      <c r="G13" s="14">
        <f t="shared" si="8"/>
        <v>382352</v>
      </c>
      <c r="H13" s="14">
        <f t="shared" si="8"/>
        <v>849552</v>
      </c>
      <c r="I13" s="14">
        <f t="shared" si="8"/>
        <v>849552</v>
      </c>
      <c r="J13" s="14">
        <f t="shared" si="8"/>
        <v>0</v>
      </c>
      <c r="K13" s="14">
        <f t="shared" si="8"/>
        <v>849552</v>
      </c>
      <c r="L13" s="13"/>
      <c r="N13" s="17">
        <v>2081456</v>
      </c>
    </row>
    <row r="14" spans="1:17" ht="15.75" thickBot="1" x14ac:dyDescent="0.3">
      <c r="A14" s="59" t="s">
        <v>33</v>
      </c>
      <c r="B14" s="16"/>
      <c r="C14" s="12"/>
      <c r="D14" s="14">
        <f t="shared" ref="D14:K14" si="9">SUMIF($C$1:$C$167,"70.07.00*",D$1:D$167)</f>
        <v>33320</v>
      </c>
      <c r="E14" s="14">
        <f t="shared" si="9"/>
        <v>10940</v>
      </c>
      <c r="F14" s="14">
        <f t="shared" si="9"/>
        <v>0</v>
      </c>
      <c r="G14" s="14">
        <f t="shared" si="9"/>
        <v>0</v>
      </c>
      <c r="H14" s="14">
        <f t="shared" si="9"/>
        <v>0</v>
      </c>
      <c r="I14" s="14">
        <f t="shared" si="9"/>
        <v>0</v>
      </c>
      <c r="J14" s="14">
        <f t="shared" si="9"/>
        <v>0</v>
      </c>
      <c r="K14" s="14">
        <f t="shared" si="9"/>
        <v>0</v>
      </c>
      <c r="L14" s="13"/>
      <c r="N14" s="17"/>
    </row>
    <row r="15" spans="1:17" ht="15.75" thickBot="1" x14ac:dyDescent="0.3">
      <c r="A15" s="59" t="s">
        <v>13</v>
      </c>
      <c r="B15" s="12"/>
      <c r="C15" s="12"/>
      <c r="D15" s="14">
        <f t="shared" ref="D15:K15" si="10">SUMIF($C$1:$C$167,"Eiropas*",D$1:D$167)</f>
        <v>0</v>
      </c>
      <c r="E15" s="14">
        <f t="shared" si="10"/>
        <v>0</v>
      </c>
      <c r="F15" s="14">
        <f t="shared" si="10"/>
        <v>0</v>
      </c>
      <c r="G15" s="14">
        <f t="shared" si="10"/>
        <v>25000</v>
      </c>
      <c r="H15" s="14">
        <f t="shared" si="10"/>
        <v>55230</v>
      </c>
      <c r="I15" s="14">
        <f t="shared" si="10"/>
        <v>25000</v>
      </c>
      <c r="J15" s="14">
        <f t="shared" si="10"/>
        <v>0</v>
      </c>
      <c r="K15" s="14">
        <f t="shared" si="10"/>
        <v>0</v>
      </c>
      <c r="L15" s="13"/>
      <c r="N15" s="17">
        <v>105230</v>
      </c>
    </row>
    <row r="16" spans="1:17" ht="15.75" thickBot="1" x14ac:dyDescent="0.3">
      <c r="A16" s="11" t="s">
        <v>26</v>
      </c>
      <c r="B16" s="12"/>
      <c r="C16" s="12"/>
      <c r="D16" s="14">
        <f t="shared" ref="D16:K16" si="11">SUMIF($C$1:$C$167,"NVO*",D$1:D$167)</f>
        <v>0</v>
      </c>
      <c r="E16" s="14">
        <f t="shared" si="11"/>
        <v>0</v>
      </c>
      <c r="F16" s="14">
        <f t="shared" si="11"/>
        <v>0</v>
      </c>
      <c r="G16" s="14">
        <f t="shared" si="11"/>
        <v>0</v>
      </c>
      <c r="H16" s="14">
        <f t="shared" si="11"/>
        <v>0</v>
      </c>
      <c r="I16" s="14">
        <f t="shared" si="11"/>
        <v>0</v>
      </c>
      <c r="J16" s="14">
        <f t="shared" si="11"/>
        <v>0</v>
      </c>
      <c r="K16" s="14">
        <f t="shared" si="11"/>
        <v>0</v>
      </c>
      <c r="L16" s="13">
        <v>0</v>
      </c>
      <c r="N16" s="17"/>
    </row>
    <row r="17" spans="1:14" ht="15.75" thickBot="1" x14ac:dyDescent="0.3">
      <c r="A17" s="11" t="s">
        <v>12</v>
      </c>
      <c r="B17" s="12"/>
      <c r="C17" s="12"/>
      <c r="D17" s="14">
        <f t="shared" ref="D17:K17" si="12">SUMIF($C$1:$C$167,"Pašvaldību*",D$1:D$167)</f>
        <v>0</v>
      </c>
      <c r="E17" s="14">
        <f t="shared" si="12"/>
        <v>0</v>
      </c>
      <c r="F17" s="14">
        <f t="shared" si="12"/>
        <v>0</v>
      </c>
      <c r="G17" s="14">
        <f t="shared" si="12"/>
        <v>0</v>
      </c>
      <c r="H17" s="14">
        <f t="shared" si="12"/>
        <v>0</v>
      </c>
      <c r="I17" s="14">
        <f t="shared" si="12"/>
        <v>0</v>
      </c>
      <c r="J17" s="14">
        <f t="shared" si="12"/>
        <v>0</v>
      </c>
      <c r="K17" s="14">
        <f t="shared" si="12"/>
        <v>0</v>
      </c>
      <c r="L17" s="13"/>
      <c r="N17" s="17"/>
    </row>
    <row r="18" spans="1:14" ht="36" customHeight="1" thickBot="1" x14ac:dyDescent="0.3">
      <c r="A18" s="20" t="s">
        <v>46</v>
      </c>
      <c r="B18" s="252" t="s">
        <v>82</v>
      </c>
      <c r="C18" s="253"/>
      <c r="D18" s="21">
        <f>SUM(D19:D28)/2</f>
        <v>0</v>
      </c>
      <c r="E18" s="21">
        <f t="shared" ref="E18:K18" si="13">SUM(E19:E28)/2</f>
        <v>0</v>
      </c>
      <c r="F18" s="21">
        <f t="shared" si="13"/>
        <v>0</v>
      </c>
      <c r="G18" s="21">
        <f t="shared" si="13"/>
        <v>25000</v>
      </c>
      <c r="H18" s="21">
        <f t="shared" si="13"/>
        <v>63700</v>
      </c>
      <c r="I18" s="21">
        <f t="shared" si="13"/>
        <v>28800</v>
      </c>
      <c r="J18" s="21">
        <f t="shared" si="13"/>
        <v>0</v>
      </c>
      <c r="K18" s="21">
        <f t="shared" si="13"/>
        <v>0</v>
      </c>
      <c r="L18" s="50"/>
      <c r="N18" s="17">
        <f t="shared" ref="N18:N19" si="14">SUM(G18:I18)</f>
        <v>117500</v>
      </c>
    </row>
    <row r="19" spans="1:14" s="27" customFormat="1" ht="61.5" customHeight="1" outlineLevel="1" x14ac:dyDescent="0.25">
      <c r="A19" s="23"/>
      <c r="B19" s="61" t="s">
        <v>77</v>
      </c>
      <c r="C19" s="24"/>
      <c r="D19" s="25">
        <f>SUM(D20)</f>
        <v>0</v>
      </c>
      <c r="E19" s="25">
        <f t="shared" ref="E19:K19" si="15">SUM(E20)</f>
        <v>0</v>
      </c>
      <c r="F19" s="25">
        <f t="shared" si="15"/>
        <v>0</v>
      </c>
      <c r="G19" s="25">
        <f t="shared" si="15"/>
        <v>25000</v>
      </c>
      <c r="H19" s="58">
        <f t="shared" si="15"/>
        <v>25000</v>
      </c>
      <c r="I19" s="58">
        <f t="shared" si="15"/>
        <v>25000</v>
      </c>
      <c r="J19" s="25">
        <f t="shared" si="15"/>
        <v>0</v>
      </c>
      <c r="K19" s="25">
        <f t="shared" si="15"/>
        <v>0</v>
      </c>
      <c r="L19" s="62" t="s">
        <v>43</v>
      </c>
      <c r="N19" s="17">
        <f t="shared" si="14"/>
        <v>75000</v>
      </c>
    </row>
    <row r="20" spans="1:14" ht="15.75" customHeight="1" outlineLevel="1" thickBot="1" x14ac:dyDescent="0.3">
      <c r="A20" s="28"/>
      <c r="B20" s="29" t="s">
        <v>11</v>
      </c>
      <c r="C20" s="18" t="s">
        <v>13</v>
      </c>
      <c r="D20" s="30">
        <v>0</v>
      </c>
      <c r="E20" s="30">
        <v>0</v>
      </c>
      <c r="F20" s="30">
        <v>0</v>
      </c>
      <c r="G20" s="30">
        <v>25000</v>
      </c>
      <c r="H20" s="53">
        <v>25000</v>
      </c>
      <c r="I20" s="53">
        <v>25000</v>
      </c>
      <c r="J20" s="30">
        <v>0</v>
      </c>
      <c r="K20" s="30">
        <v>0</v>
      </c>
      <c r="L20" s="31"/>
      <c r="N20" s="17">
        <v>75000</v>
      </c>
    </row>
    <row r="21" spans="1:14" s="27" customFormat="1" ht="67.5" customHeight="1" outlineLevel="1" x14ac:dyDescent="0.25">
      <c r="A21" s="32"/>
      <c r="B21" s="33" t="s">
        <v>78</v>
      </c>
      <c r="C21" s="33"/>
      <c r="D21" s="25">
        <f>SUM(D22)</f>
        <v>0</v>
      </c>
      <c r="E21" s="25">
        <f t="shared" ref="E21:K21" si="16">SUM(E22)</f>
        <v>0</v>
      </c>
      <c r="F21" s="25">
        <f t="shared" si="16"/>
        <v>0</v>
      </c>
      <c r="G21" s="25">
        <f t="shared" si="16"/>
        <v>0</v>
      </c>
      <c r="H21" s="25">
        <f t="shared" si="16"/>
        <v>0</v>
      </c>
      <c r="I21" s="25">
        <f t="shared" si="16"/>
        <v>0</v>
      </c>
      <c r="J21" s="25">
        <f t="shared" si="16"/>
        <v>0</v>
      </c>
      <c r="K21" s="25">
        <f t="shared" si="16"/>
        <v>0</v>
      </c>
      <c r="L21" s="26" t="s">
        <v>43</v>
      </c>
      <c r="N21" s="17"/>
    </row>
    <row r="22" spans="1:14" ht="64.5" customHeight="1" outlineLevel="1" thickBot="1" x14ac:dyDescent="0.3">
      <c r="A22" s="34"/>
      <c r="B22" s="29" t="s">
        <v>11</v>
      </c>
      <c r="C22" s="19" t="s">
        <v>15</v>
      </c>
      <c r="D22" s="30">
        <v>0</v>
      </c>
      <c r="E22" s="30">
        <v>0</v>
      </c>
      <c r="F22" s="30">
        <v>0</v>
      </c>
      <c r="G22" s="30">
        <v>0</v>
      </c>
      <c r="H22" s="30">
        <v>0</v>
      </c>
      <c r="I22" s="30">
        <v>0</v>
      </c>
      <c r="J22" s="30">
        <v>0</v>
      </c>
      <c r="K22" s="30">
        <v>0</v>
      </c>
      <c r="L22" s="31"/>
      <c r="N22" s="17"/>
    </row>
    <row r="23" spans="1:14" s="27" customFormat="1" ht="90.75" customHeight="1" outlineLevel="1" x14ac:dyDescent="0.25">
      <c r="A23" s="23"/>
      <c r="B23" s="35" t="s">
        <v>79</v>
      </c>
      <c r="C23" s="24"/>
      <c r="D23" s="25">
        <f>SUM(D24)</f>
        <v>0</v>
      </c>
      <c r="E23" s="25">
        <f t="shared" ref="E23:K23" si="17">SUM(E24)</f>
        <v>0</v>
      </c>
      <c r="F23" s="25">
        <f t="shared" si="17"/>
        <v>0</v>
      </c>
      <c r="G23" s="25">
        <f t="shared" si="17"/>
        <v>0</v>
      </c>
      <c r="H23" s="25">
        <f>SUM(H24)</f>
        <v>3700</v>
      </c>
      <c r="I23" s="25">
        <f t="shared" si="17"/>
        <v>3800</v>
      </c>
      <c r="J23" s="25">
        <f t="shared" si="17"/>
        <v>0</v>
      </c>
      <c r="K23" s="25">
        <f t="shared" si="17"/>
        <v>0</v>
      </c>
      <c r="L23" s="26" t="s">
        <v>61</v>
      </c>
      <c r="N23" s="17">
        <v>7500</v>
      </c>
    </row>
    <row r="24" spans="1:14" ht="64.5" customHeight="1" outlineLevel="1" thickBot="1" x14ac:dyDescent="0.3">
      <c r="A24" s="28"/>
      <c r="B24" s="29" t="s">
        <v>11</v>
      </c>
      <c r="C24" s="19" t="s">
        <v>15</v>
      </c>
      <c r="D24" s="30">
        <v>0</v>
      </c>
      <c r="E24" s="30">
        <v>0</v>
      </c>
      <c r="F24" s="30">
        <v>0</v>
      </c>
      <c r="G24" s="30">
        <v>0</v>
      </c>
      <c r="H24" s="30">
        <v>3700</v>
      </c>
      <c r="I24" s="30">
        <v>3800</v>
      </c>
      <c r="J24" s="30">
        <v>0</v>
      </c>
      <c r="K24" s="30">
        <v>0</v>
      </c>
      <c r="L24" s="31"/>
      <c r="N24" s="17">
        <v>7500</v>
      </c>
    </row>
    <row r="25" spans="1:14" s="27" customFormat="1" ht="140.25" customHeight="1" outlineLevel="1" x14ac:dyDescent="0.25">
      <c r="A25" s="23"/>
      <c r="B25" s="61" t="s">
        <v>80</v>
      </c>
      <c r="C25" s="24"/>
      <c r="D25" s="25">
        <f>SUM(D26)</f>
        <v>0</v>
      </c>
      <c r="E25" s="25">
        <f t="shared" ref="E25:K25" si="18">SUM(E26)</f>
        <v>0</v>
      </c>
      <c r="F25" s="25">
        <f t="shared" si="18"/>
        <v>0</v>
      </c>
      <c r="G25" s="25">
        <f t="shared" si="18"/>
        <v>0</v>
      </c>
      <c r="H25" s="58">
        <f t="shared" si="18"/>
        <v>0</v>
      </c>
      <c r="I25" s="25">
        <f t="shared" si="18"/>
        <v>0</v>
      </c>
      <c r="J25" s="25">
        <f t="shared" si="18"/>
        <v>0</v>
      </c>
      <c r="K25" s="25">
        <f t="shared" si="18"/>
        <v>0</v>
      </c>
      <c r="L25" s="62" t="s">
        <v>37</v>
      </c>
      <c r="N25" s="63"/>
    </row>
    <row r="26" spans="1:14" ht="25.5" customHeight="1" outlineLevel="1" thickBot="1" x14ac:dyDescent="0.3">
      <c r="A26" s="28"/>
      <c r="B26" s="29" t="s">
        <v>11</v>
      </c>
      <c r="C26" s="45"/>
      <c r="D26" s="30">
        <v>0</v>
      </c>
      <c r="E26" s="30">
        <v>0</v>
      </c>
      <c r="F26" s="30">
        <v>0</v>
      </c>
      <c r="G26" s="30">
        <v>0</v>
      </c>
      <c r="H26" s="53"/>
      <c r="I26" s="30">
        <v>0</v>
      </c>
      <c r="J26" s="30">
        <v>0</v>
      </c>
      <c r="K26" s="30">
        <v>0</v>
      </c>
      <c r="L26" s="31"/>
      <c r="N26" s="17"/>
    </row>
    <row r="27" spans="1:14" s="27" customFormat="1" ht="117" customHeight="1" outlineLevel="1" x14ac:dyDescent="0.25">
      <c r="A27" s="23"/>
      <c r="B27" s="24" t="s">
        <v>81</v>
      </c>
      <c r="C27" s="24"/>
      <c r="D27" s="25">
        <f>SUM(D28)</f>
        <v>0</v>
      </c>
      <c r="E27" s="25">
        <f t="shared" ref="E27:K27" si="19">SUM(E28)</f>
        <v>0</v>
      </c>
      <c r="F27" s="25">
        <f t="shared" si="19"/>
        <v>0</v>
      </c>
      <c r="G27" s="25">
        <f t="shared" si="19"/>
        <v>0</v>
      </c>
      <c r="H27" s="25">
        <f t="shared" si="19"/>
        <v>35000</v>
      </c>
      <c r="I27" s="25">
        <f t="shared" si="19"/>
        <v>0</v>
      </c>
      <c r="J27" s="25">
        <f t="shared" si="19"/>
        <v>0</v>
      </c>
      <c r="K27" s="25">
        <f t="shared" si="19"/>
        <v>0</v>
      </c>
      <c r="L27" s="26" t="s">
        <v>39</v>
      </c>
      <c r="N27" s="17">
        <v>35000</v>
      </c>
    </row>
    <row r="28" spans="1:14" ht="51" customHeight="1" outlineLevel="1" x14ac:dyDescent="0.25">
      <c r="A28" s="28"/>
      <c r="B28" s="29" t="s">
        <v>11</v>
      </c>
      <c r="C28" s="19" t="s">
        <v>14</v>
      </c>
      <c r="D28" s="30">
        <v>0</v>
      </c>
      <c r="E28" s="30">
        <v>0</v>
      </c>
      <c r="F28" s="30">
        <v>0</v>
      </c>
      <c r="G28" s="30">
        <v>0</v>
      </c>
      <c r="H28" s="36">
        <v>35000</v>
      </c>
      <c r="I28" s="30">
        <v>0</v>
      </c>
      <c r="J28" s="30">
        <v>0</v>
      </c>
      <c r="K28" s="30">
        <v>0</v>
      </c>
      <c r="L28" s="31"/>
      <c r="N28" s="17">
        <v>35000</v>
      </c>
    </row>
    <row r="29" spans="1:14" ht="37.5" customHeight="1" thickBot="1" x14ac:dyDescent="0.3">
      <c r="A29" s="20" t="s">
        <v>47</v>
      </c>
      <c r="B29" s="254" t="s">
        <v>83</v>
      </c>
      <c r="C29" s="255"/>
      <c r="D29" s="21">
        <f t="shared" ref="D29:K29" si="20">SUM(D30:D54)/2</f>
        <v>33320</v>
      </c>
      <c r="E29" s="21">
        <f t="shared" si="20"/>
        <v>10940</v>
      </c>
      <c r="F29" s="21">
        <f t="shared" si="20"/>
        <v>0</v>
      </c>
      <c r="G29" s="21">
        <f t="shared" si="20"/>
        <v>48432</v>
      </c>
      <c r="H29" s="21">
        <f t="shared" si="20"/>
        <v>677882</v>
      </c>
      <c r="I29" s="21">
        <f t="shared" si="20"/>
        <v>645652</v>
      </c>
      <c r="J29" s="21">
        <f t="shared" si="20"/>
        <v>0</v>
      </c>
      <c r="K29" s="21">
        <f t="shared" si="20"/>
        <v>645652</v>
      </c>
      <c r="L29" s="50"/>
      <c r="N29" s="17">
        <f t="shared" ref="N29:N92" si="21">SUM(G29:I29)</f>
        <v>1371966</v>
      </c>
    </row>
    <row r="30" spans="1:14" s="27" customFormat="1" ht="62.25" customHeight="1" outlineLevel="1" x14ac:dyDescent="0.25">
      <c r="A30" s="23"/>
      <c r="B30" s="61" t="s">
        <v>35</v>
      </c>
      <c r="C30" s="24"/>
      <c r="D30" s="25">
        <f>SUM(D31:D31)</f>
        <v>0</v>
      </c>
      <c r="E30" s="25">
        <f>SUM(E31:E31)</f>
        <v>0</v>
      </c>
      <c r="F30" s="25">
        <f>SUM(F31:F31)</f>
        <v>0</v>
      </c>
      <c r="G30" s="25">
        <f>SUM(G31:G31)</f>
        <v>0</v>
      </c>
      <c r="H30" s="58">
        <v>68520</v>
      </c>
      <c r="I30" s="58">
        <v>68520</v>
      </c>
      <c r="J30" s="25">
        <f>SUM(J31:J31)</f>
        <v>0</v>
      </c>
      <c r="K30" s="25">
        <v>68520</v>
      </c>
      <c r="L30" s="26" t="s">
        <v>43</v>
      </c>
      <c r="N30" s="63">
        <f t="shared" si="21"/>
        <v>137040</v>
      </c>
    </row>
    <row r="31" spans="1:14" ht="63.75" customHeight="1" outlineLevel="1" x14ac:dyDescent="0.25">
      <c r="A31" s="28"/>
      <c r="B31" s="29" t="s">
        <v>11</v>
      </c>
      <c r="C31" s="19" t="s">
        <v>66</v>
      </c>
      <c r="D31" s="37"/>
      <c r="E31" s="37"/>
      <c r="F31" s="37"/>
      <c r="G31" s="36"/>
      <c r="H31" s="53">
        <v>54520</v>
      </c>
      <c r="I31" s="53">
        <v>54520</v>
      </c>
      <c r="J31" s="37"/>
      <c r="K31" s="116">
        <v>54520</v>
      </c>
      <c r="L31" s="31"/>
      <c r="N31" s="63">
        <f t="shared" si="21"/>
        <v>109040</v>
      </c>
    </row>
    <row r="32" spans="1:14" ht="63.75" customHeight="1" outlineLevel="1" thickBot="1" x14ac:dyDescent="0.3">
      <c r="A32" s="110"/>
      <c r="B32" s="29" t="s">
        <v>11</v>
      </c>
      <c r="C32" s="65" t="s">
        <v>34</v>
      </c>
      <c r="D32" s="113"/>
      <c r="E32" s="113"/>
      <c r="F32" s="113"/>
      <c r="G32" s="114"/>
      <c r="H32" s="90">
        <v>14000</v>
      </c>
      <c r="I32" s="90">
        <v>14000</v>
      </c>
      <c r="J32" s="113"/>
      <c r="K32" s="116">
        <v>14000</v>
      </c>
      <c r="L32" s="115"/>
      <c r="N32" s="63">
        <v>28000</v>
      </c>
    </row>
    <row r="33" spans="1:14" ht="63.75" customHeight="1" outlineLevel="1" x14ac:dyDescent="0.25">
      <c r="A33" s="110"/>
      <c r="B33" s="71" t="s">
        <v>63</v>
      </c>
      <c r="C33" s="112" t="s">
        <v>64</v>
      </c>
      <c r="D33" s="113"/>
      <c r="E33" s="113"/>
      <c r="F33" s="113"/>
      <c r="G33" s="114"/>
      <c r="H33" s="90">
        <v>14000</v>
      </c>
      <c r="I33" s="90">
        <v>14000</v>
      </c>
      <c r="J33" s="113"/>
      <c r="K33" s="116">
        <v>14000</v>
      </c>
      <c r="L33" s="73" t="s">
        <v>43</v>
      </c>
      <c r="N33" s="63">
        <v>28000</v>
      </c>
    </row>
    <row r="34" spans="1:14" ht="32.25" customHeight="1" outlineLevel="1" thickBot="1" x14ac:dyDescent="0.3">
      <c r="A34" s="110"/>
      <c r="B34" s="111" t="s">
        <v>11</v>
      </c>
      <c r="C34" s="112"/>
      <c r="D34" s="113"/>
      <c r="E34" s="113"/>
      <c r="F34" s="113"/>
      <c r="G34" s="114"/>
      <c r="H34" s="90">
        <v>14000</v>
      </c>
      <c r="I34" s="90">
        <v>14000</v>
      </c>
      <c r="J34" s="113"/>
      <c r="K34" s="37">
        <v>14000</v>
      </c>
      <c r="L34" s="115"/>
      <c r="N34" s="63">
        <v>28000</v>
      </c>
    </row>
    <row r="35" spans="1:14" s="27" customFormat="1" ht="57.75" customHeight="1" outlineLevel="1" x14ac:dyDescent="0.25">
      <c r="A35" s="23"/>
      <c r="B35" s="24" t="s">
        <v>84</v>
      </c>
      <c r="C35" s="24"/>
      <c r="D35" s="25">
        <f>SUM(D36)</f>
        <v>0</v>
      </c>
      <c r="E35" s="25">
        <f t="shared" ref="E35:K35" si="22">SUM(E36)</f>
        <v>0</v>
      </c>
      <c r="F35" s="25">
        <f t="shared" si="22"/>
        <v>0</v>
      </c>
      <c r="G35" s="25">
        <f t="shared" si="22"/>
        <v>0</v>
      </c>
      <c r="H35" s="25">
        <f t="shared" si="22"/>
        <v>0</v>
      </c>
      <c r="I35" s="25">
        <f t="shared" si="22"/>
        <v>0</v>
      </c>
      <c r="J35" s="25">
        <f t="shared" si="22"/>
        <v>0</v>
      </c>
      <c r="K35" s="25">
        <f t="shared" si="22"/>
        <v>0</v>
      </c>
      <c r="L35" s="26" t="s">
        <v>40</v>
      </c>
      <c r="N35" s="17">
        <f t="shared" si="21"/>
        <v>0</v>
      </c>
    </row>
    <row r="36" spans="1:14" ht="26.25" customHeight="1" outlineLevel="1" thickBot="1" x14ac:dyDescent="0.3">
      <c r="A36" s="75"/>
      <c r="B36" s="76" t="s">
        <v>11</v>
      </c>
      <c r="C36" s="76"/>
      <c r="D36" s="30">
        <v>0</v>
      </c>
      <c r="E36" s="30">
        <v>0</v>
      </c>
      <c r="F36" s="30">
        <v>0</v>
      </c>
      <c r="G36" s="30">
        <v>0</v>
      </c>
      <c r="H36" s="30">
        <v>0</v>
      </c>
      <c r="I36" s="30">
        <v>0</v>
      </c>
      <c r="J36" s="30">
        <v>0</v>
      </c>
      <c r="K36" s="30">
        <v>0</v>
      </c>
      <c r="L36" s="31"/>
      <c r="N36" s="17">
        <f t="shared" si="21"/>
        <v>0</v>
      </c>
    </row>
    <row r="37" spans="1:14" s="27" customFormat="1" ht="71.25" customHeight="1" outlineLevel="1" x14ac:dyDescent="0.25">
      <c r="A37" s="120"/>
      <c r="B37" s="120" t="s">
        <v>85</v>
      </c>
      <c r="C37" s="120"/>
      <c r="D37" s="118">
        <f>SUM(D38)</f>
        <v>33320</v>
      </c>
      <c r="E37" s="25">
        <f t="shared" ref="E37:J37" si="23">SUM(E38)</f>
        <v>10940</v>
      </c>
      <c r="F37" s="25">
        <f t="shared" si="23"/>
        <v>0</v>
      </c>
      <c r="G37" s="25">
        <f t="shared" si="23"/>
        <v>0</v>
      </c>
      <c r="H37" s="30">
        <v>47500</v>
      </c>
      <c r="I37" s="30">
        <v>47500</v>
      </c>
      <c r="J37" s="25">
        <f t="shared" si="23"/>
        <v>0</v>
      </c>
      <c r="K37" s="30">
        <v>47500</v>
      </c>
      <c r="L37" s="26" t="s">
        <v>39</v>
      </c>
      <c r="N37" s="17">
        <f t="shared" si="21"/>
        <v>95000</v>
      </c>
    </row>
    <row r="38" spans="1:14" ht="54" customHeight="1" outlineLevel="1" x14ac:dyDescent="0.25">
      <c r="A38" s="110"/>
      <c r="B38" s="111" t="s">
        <v>11</v>
      </c>
      <c r="C38" s="119" t="s">
        <v>33</v>
      </c>
      <c r="D38" s="53">
        <v>33320</v>
      </c>
      <c r="E38" s="53">
        <v>10940</v>
      </c>
      <c r="F38" s="53"/>
      <c r="G38" s="30">
        <v>0</v>
      </c>
      <c r="H38" s="30">
        <v>0</v>
      </c>
      <c r="I38" s="30">
        <v>0</v>
      </c>
      <c r="J38" s="30">
        <v>0</v>
      </c>
      <c r="K38" s="30">
        <v>0</v>
      </c>
      <c r="L38" s="31"/>
      <c r="N38" s="17">
        <f t="shared" si="21"/>
        <v>0</v>
      </c>
    </row>
    <row r="39" spans="1:14" ht="44.25" customHeight="1" outlineLevel="1" thickBot="1" x14ac:dyDescent="0.3">
      <c r="A39" s="28"/>
      <c r="B39" s="29" t="s">
        <v>11</v>
      </c>
      <c r="C39" s="29" t="s">
        <v>65</v>
      </c>
      <c r="D39" s="30">
        <v>0</v>
      </c>
      <c r="E39" s="30">
        <v>0</v>
      </c>
      <c r="F39" s="30">
        <v>0</v>
      </c>
      <c r="G39" s="30">
        <v>0</v>
      </c>
      <c r="H39" s="30">
        <v>47500</v>
      </c>
      <c r="I39" s="30">
        <v>47500</v>
      </c>
      <c r="J39" s="30">
        <v>0</v>
      </c>
      <c r="K39" s="30">
        <v>47500</v>
      </c>
      <c r="L39" s="31"/>
      <c r="N39" s="17">
        <f t="shared" si="21"/>
        <v>95000</v>
      </c>
    </row>
    <row r="40" spans="1:14" s="27" customFormat="1" ht="108" customHeight="1" outlineLevel="1" x14ac:dyDescent="0.25">
      <c r="A40" s="23"/>
      <c r="B40" s="24" t="s">
        <v>36</v>
      </c>
      <c r="C40" s="24"/>
      <c r="D40" s="25">
        <f>SUM(D41)</f>
        <v>0</v>
      </c>
      <c r="E40" s="25">
        <f t="shared" ref="E40:K40" si="24">SUM(E41)</f>
        <v>0</v>
      </c>
      <c r="F40" s="25">
        <f t="shared" si="24"/>
        <v>0</v>
      </c>
      <c r="G40" s="25">
        <f t="shared" si="24"/>
        <v>0</v>
      </c>
      <c r="H40" s="25">
        <f t="shared" si="24"/>
        <v>2000</v>
      </c>
      <c r="I40" s="25">
        <f t="shared" si="24"/>
        <v>0</v>
      </c>
      <c r="J40" s="25">
        <f t="shared" si="24"/>
        <v>0</v>
      </c>
      <c r="K40" s="25">
        <f t="shared" si="24"/>
        <v>0</v>
      </c>
      <c r="L40" s="26" t="s">
        <v>38</v>
      </c>
      <c r="N40" s="17">
        <f t="shared" si="21"/>
        <v>2000</v>
      </c>
    </row>
    <row r="41" spans="1:14" ht="47.25" customHeight="1" outlineLevel="1" thickBot="1" x14ac:dyDescent="0.3">
      <c r="A41" s="28"/>
      <c r="B41" s="29" t="s">
        <v>11</v>
      </c>
      <c r="C41" s="29" t="s">
        <v>65</v>
      </c>
      <c r="D41" s="30">
        <v>0</v>
      </c>
      <c r="E41" s="30">
        <v>0</v>
      </c>
      <c r="F41" s="30">
        <v>0</v>
      </c>
      <c r="G41" s="30">
        <v>0</v>
      </c>
      <c r="H41" s="30">
        <v>2000</v>
      </c>
      <c r="I41" s="30">
        <v>0</v>
      </c>
      <c r="J41" s="30">
        <v>0</v>
      </c>
      <c r="K41" s="30">
        <v>0</v>
      </c>
      <c r="L41" s="31"/>
      <c r="N41" s="17">
        <f t="shared" si="21"/>
        <v>2000</v>
      </c>
    </row>
    <row r="42" spans="1:14" s="27" customFormat="1" ht="76.5" customHeight="1" outlineLevel="1" x14ac:dyDescent="0.25">
      <c r="A42" s="23"/>
      <c r="B42" s="24" t="s">
        <v>29</v>
      </c>
      <c r="C42" s="24"/>
      <c r="D42" s="25">
        <f>SUM(D43)</f>
        <v>0</v>
      </c>
      <c r="E42" s="25">
        <f t="shared" ref="E42:K42" si="25">SUM(E43)</f>
        <v>0</v>
      </c>
      <c r="F42" s="25">
        <f t="shared" si="25"/>
        <v>0</v>
      </c>
      <c r="G42" s="25">
        <f t="shared" si="25"/>
        <v>0</v>
      </c>
      <c r="H42" s="25">
        <f t="shared" si="25"/>
        <v>0</v>
      </c>
      <c r="I42" s="25">
        <f t="shared" si="25"/>
        <v>0</v>
      </c>
      <c r="J42" s="25">
        <f t="shared" si="25"/>
        <v>0</v>
      </c>
      <c r="K42" s="25">
        <f t="shared" si="25"/>
        <v>0</v>
      </c>
      <c r="L42" s="26" t="s">
        <v>39</v>
      </c>
      <c r="N42" s="17">
        <f t="shared" si="21"/>
        <v>0</v>
      </c>
    </row>
    <row r="43" spans="1:14" ht="15.75" customHeight="1" outlineLevel="1" thickBot="1" x14ac:dyDescent="0.3">
      <c r="A43" s="28"/>
      <c r="B43" s="29" t="s">
        <v>11</v>
      </c>
      <c r="C43" s="29"/>
      <c r="D43" s="30">
        <v>0</v>
      </c>
      <c r="E43" s="30">
        <v>0</v>
      </c>
      <c r="F43" s="30">
        <v>0</v>
      </c>
      <c r="G43" s="30">
        <v>0</v>
      </c>
      <c r="H43" s="30">
        <v>0</v>
      </c>
      <c r="I43" s="30">
        <v>0</v>
      </c>
      <c r="J43" s="30">
        <v>0</v>
      </c>
      <c r="K43" s="30">
        <v>0</v>
      </c>
      <c r="L43" s="31"/>
      <c r="N43" s="17">
        <f t="shared" si="21"/>
        <v>0</v>
      </c>
    </row>
    <row r="44" spans="1:14" s="27" customFormat="1" ht="38.25" customHeight="1" outlineLevel="1" x14ac:dyDescent="0.25">
      <c r="A44" s="23"/>
      <c r="B44" s="24" t="s">
        <v>30</v>
      </c>
      <c r="C44" s="24"/>
      <c r="D44" s="25">
        <f>SUM(D45)</f>
        <v>0</v>
      </c>
      <c r="E44" s="25">
        <f t="shared" ref="E44:K44" si="26">SUM(E45)</f>
        <v>0</v>
      </c>
      <c r="F44" s="25">
        <f t="shared" si="26"/>
        <v>0</v>
      </c>
      <c r="G44" s="25">
        <f t="shared" si="26"/>
        <v>0</v>
      </c>
      <c r="H44" s="25">
        <f t="shared" si="26"/>
        <v>0</v>
      </c>
      <c r="I44" s="25">
        <f t="shared" si="26"/>
        <v>0</v>
      </c>
      <c r="J44" s="25">
        <f t="shared" si="26"/>
        <v>0</v>
      </c>
      <c r="K44" s="25">
        <f t="shared" si="26"/>
        <v>0</v>
      </c>
      <c r="L44" s="26" t="s">
        <v>41</v>
      </c>
      <c r="N44" s="17">
        <f t="shared" si="21"/>
        <v>0</v>
      </c>
    </row>
    <row r="45" spans="1:14" ht="15.75" customHeight="1" outlineLevel="1" thickBot="1" x14ac:dyDescent="0.3">
      <c r="A45" s="28"/>
      <c r="B45" s="29" t="s">
        <v>11</v>
      </c>
      <c r="C45" s="29"/>
      <c r="D45" s="30">
        <v>0</v>
      </c>
      <c r="E45" s="30">
        <v>0</v>
      </c>
      <c r="F45" s="30">
        <v>0</v>
      </c>
      <c r="G45" s="30">
        <v>0</v>
      </c>
      <c r="H45" s="30">
        <v>0</v>
      </c>
      <c r="I45" s="30">
        <v>0</v>
      </c>
      <c r="J45" s="30">
        <v>0</v>
      </c>
      <c r="K45" s="30">
        <v>0</v>
      </c>
      <c r="L45" s="31"/>
      <c r="N45" s="17">
        <f t="shared" si="21"/>
        <v>0</v>
      </c>
    </row>
    <row r="46" spans="1:14" s="27" customFormat="1" ht="52.5" customHeight="1" outlineLevel="1" x14ac:dyDescent="0.25">
      <c r="A46" s="23"/>
      <c r="B46" s="61" t="s">
        <v>86</v>
      </c>
      <c r="C46" s="24"/>
      <c r="D46" s="25">
        <f>SUM(D47:D48)</f>
        <v>0</v>
      </c>
      <c r="E46" s="25">
        <f t="shared" ref="E46:K46" si="27">SUM(E47:E48)</f>
        <v>0</v>
      </c>
      <c r="F46" s="25">
        <f t="shared" si="27"/>
        <v>0</v>
      </c>
      <c r="G46" s="58">
        <f t="shared" si="27"/>
        <v>48432</v>
      </c>
      <c r="H46" s="58">
        <f t="shared" si="27"/>
        <v>48432</v>
      </c>
      <c r="I46" s="58">
        <v>48432</v>
      </c>
      <c r="J46" s="25">
        <f t="shared" si="27"/>
        <v>0</v>
      </c>
      <c r="K46" s="58">
        <f t="shared" si="27"/>
        <v>48432</v>
      </c>
      <c r="L46" s="26" t="s">
        <v>43</v>
      </c>
      <c r="N46" s="63">
        <f t="shared" si="21"/>
        <v>145296</v>
      </c>
    </row>
    <row r="47" spans="1:14" ht="61.5" customHeight="1" outlineLevel="1" x14ac:dyDescent="0.25">
      <c r="A47" s="28"/>
      <c r="B47" s="29" t="s">
        <v>11</v>
      </c>
      <c r="C47" s="19" t="s">
        <v>20</v>
      </c>
      <c r="D47" s="36"/>
      <c r="E47" s="36"/>
      <c r="F47" s="36"/>
      <c r="G47" s="53">
        <v>38352</v>
      </c>
      <c r="H47" s="53">
        <v>38352</v>
      </c>
      <c r="I47" s="53">
        <v>38352</v>
      </c>
      <c r="J47" s="53"/>
      <c r="K47" s="53">
        <v>38352</v>
      </c>
      <c r="L47" s="31"/>
      <c r="N47" s="63">
        <f t="shared" si="21"/>
        <v>115056</v>
      </c>
    </row>
    <row r="48" spans="1:14" ht="40.5" customHeight="1" outlineLevel="1" thickBot="1" x14ac:dyDescent="0.3">
      <c r="A48" s="34"/>
      <c r="B48" s="29" t="s">
        <v>11</v>
      </c>
      <c r="C48" s="65" t="s">
        <v>34</v>
      </c>
      <c r="D48" s="39"/>
      <c r="E48" s="39"/>
      <c r="F48" s="39"/>
      <c r="G48" s="64">
        <v>10080</v>
      </c>
      <c r="H48" s="64">
        <v>10080</v>
      </c>
      <c r="I48" s="39">
        <v>10080</v>
      </c>
      <c r="J48" s="39"/>
      <c r="K48" s="64">
        <v>10080</v>
      </c>
      <c r="L48" s="40"/>
      <c r="N48" s="63">
        <f t="shared" si="21"/>
        <v>30240</v>
      </c>
    </row>
    <row r="49" spans="1:21" s="27" customFormat="1" ht="110.25" customHeight="1" outlineLevel="1" x14ac:dyDescent="0.25">
      <c r="A49" s="23"/>
      <c r="B49" s="61" t="s">
        <v>42</v>
      </c>
      <c r="C49" s="24"/>
      <c r="D49" s="25">
        <f>SUM(D50)</f>
        <v>0</v>
      </c>
      <c r="E49" s="25">
        <f t="shared" ref="E49:K49" si="28">SUM(E50)</f>
        <v>0</v>
      </c>
      <c r="F49" s="25">
        <f t="shared" si="28"/>
        <v>0</v>
      </c>
      <c r="G49" s="25">
        <f t="shared" si="28"/>
        <v>0</v>
      </c>
      <c r="H49" s="58">
        <f t="shared" si="28"/>
        <v>467200</v>
      </c>
      <c r="I49" s="58">
        <f t="shared" si="28"/>
        <v>467200</v>
      </c>
      <c r="J49" s="25">
        <f t="shared" si="28"/>
        <v>0</v>
      </c>
      <c r="K49" s="25">
        <f t="shared" si="28"/>
        <v>467200</v>
      </c>
      <c r="L49" s="26" t="s">
        <v>43</v>
      </c>
      <c r="N49" s="63">
        <f t="shared" si="21"/>
        <v>934400</v>
      </c>
    </row>
    <row r="50" spans="1:21" ht="51.75" customHeight="1" outlineLevel="1" thickBot="1" x14ac:dyDescent="0.3">
      <c r="A50" s="28"/>
      <c r="B50" s="29" t="s">
        <v>11</v>
      </c>
      <c r="C50" s="19" t="s">
        <v>20</v>
      </c>
      <c r="D50" s="30">
        <v>0</v>
      </c>
      <c r="E50" s="30">
        <v>0</v>
      </c>
      <c r="F50" s="30">
        <v>0</v>
      </c>
      <c r="G50" s="30">
        <v>0</v>
      </c>
      <c r="H50" s="53">
        <v>467200</v>
      </c>
      <c r="I50" s="53">
        <v>467200</v>
      </c>
      <c r="J50" s="36"/>
      <c r="K50" s="36">
        <v>467200</v>
      </c>
      <c r="L50" s="31"/>
      <c r="N50" s="63">
        <f t="shared" si="21"/>
        <v>934400</v>
      </c>
    </row>
    <row r="51" spans="1:21" s="27" customFormat="1" ht="95.25" customHeight="1" outlineLevel="1" x14ac:dyDescent="0.25">
      <c r="A51" s="23"/>
      <c r="B51" s="61" t="s">
        <v>87</v>
      </c>
      <c r="C51" s="24"/>
      <c r="D51" s="25">
        <f>SUM(D52)</f>
        <v>0</v>
      </c>
      <c r="E51" s="25">
        <f t="shared" ref="E51:K51" si="29">SUM(E52)</f>
        <v>0</v>
      </c>
      <c r="F51" s="25">
        <f t="shared" si="29"/>
        <v>0</v>
      </c>
      <c r="G51" s="25">
        <f t="shared" si="29"/>
        <v>0</v>
      </c>
      <c r="H51" s="58">
        <f t="shared" si="29"/>
        <v>20000</v>
      </c>
      <c r="I51" s="25">
        <f t="shared" si="29"/>
        <v>0</v>
      </c>
      <c r="J51" s="25">
        <f t="shared" si="29"/>
        <v>0</v>
      </c>
      <c r="K51" s="25">
        <f t="shared" si="29"/>
        <v>0</v>
      </c>
      <c r="L51" s="66" t="s">
        <v>39</v>
      </c>
      <c r="N51" s="63">
        <f t="shared" si="21"/>
        <v>20000</v>
      </c>
    </row>
    <row r="52" spans="1:21" ht="26.25" customHeight="1" outlineLevel="1" thickBot="1" x14ac:dyDescent="0.3">
      <c r="A52" s="28"/>
      <c r="B52" s="29" t="s">
        <v>11</v>
      </c>
      <c r="C52" s="19" t="s">
        <v>13</v>
      </c>
      <c r="D52" s="36"/>
      <c r="E52" s="36"/>
      <c r="F52" s="36"/>
      <c r="G52" s="36"/>
      <c r="H52" s="53">
        <v>20000</v>
      </c>
      <c r="I52" s="30">
        <v>0</v>
      </c>
      <c r="J52" s="30">
        <v>0</v>
      </c>
      <c r="K52" s="30">
        <v>0</v>
      </c>
      <c r="L52" s="31"/>
      <c r="N52" s="63">
        <f t="shared" si="21"/>
        <v>20000</v>
      </c>
    </row>
    <row r="53" spans="1:21" s="27" customFormat="1" ht="76.5" customHeight="1" outlineLevel="1" x14ac:dyDescent="0.25">
      <c r="A53" s="23"/>
      <c r="B53" s="24" t="s">
        <v>88</v>
      </c>
      <c r="C53" s="24"/>
      <c r="D53" s="25">
        <f>SUM(D54)</f>
        <v>0</v>
      </c>
      <c r="E53" s="25">
        <f t="shared" ref="E53:K53" si="30">SUM(E54)</f>
        <v>0</v>
      </c>
      <c r="F53" s="25">
        <f t="shared" si="30"/>
        <v>0</v>
      </c>
      <c r="G53" s="25">
        <f t="shared" si="30"/>
        <v>0</v>
      </c>
      <c r="H53" s="25">
        <f t="shared" si="30"/>
        <v>10230</v>
      </c>
      <c r="I53" s="25">
        <f t="shared" si="30"/>
        <v>0</v>
      </c>
      <c r="J53" s="25">
        <f t="shared" si="30"/>
        <v>0</v>
      </c>
      <c r="K53" s="25">
        <f t="shared" si="30"/>
        <v>0</v>
      </c>
      <c r="L53" s="66" t="s">
        <v>39</v>
      </c>
      <c r="N53" s="17">
        <f t="shared" si="21"/>
        <v>10230</v>
      </c>
    </row>
    <row r="54" spans="1:21" ht="25.5" customHeight="1" outlineLevel="1" x14ac:dyDescent="0.25">
      <c r="A54" s="28"/>
      <c r="B54" s="29" t="s">
        <v>11</v>
      </c>
      <c r="C54" s="19" t="s">
        <v>13</v>
      </c>
      <c r="D54" s="36"/>
      <c r="E54" s="36"/>
      <c r="F54" s="36"/>
      <c r="G54" s="36"/>
      <c r="H54" s="36">
        <v>10230</v>
      </c>
      <c r="I54" s="36"/>
      <c r="J54" s="30">
        <v>0</v>
      </c>
      <c r="K54" s="30">
        <v>0</v>
      </c>
      <c r="L54" s="31"/>
      <c r="N54" s="17">
        <f t="shared" si="21"/>
        <v>10230</v>
      </c>
      <c r="O54" s="2" t="s">
        <v>44</v>
      </c>
    </row>
    <row r="55" spans="1:21" ht="39" customHeight="1" thickBot="1" x14ac:dyDescent="0.3">
      <c r="A55" s="20" t="s">
        <v>48</v>
      </c>
      <c r="B55" s="256" t="s">
        <v>89</v>
      </c>
      <c r="C55" s="257"/>
      <c r="D55" s="21">
        <f t="shared" ref="D55:K55" si="31">SUM(D56:D93)/2</f>
        <v>0</v>
      </c>
      <c r="E55" s="21">
        <f t="shared" si="31"/>
        <v>0</v>
      </c>
      <c r="F55" s="21">
        <f t="shared" si="31"/>
        <v>0</v>
      </c>
      <c r="G55" s="21">
        <f t="shared" si="31"/>
        <v>16890</v>
      </c>
      <c r="H55" s="21">
        <f t="shared" si="31"/>
        <v>532870</v>
      </c>
      <c r="I55" s="21">
        <f t="shared" si="31"/>
        <v>1113390</v>
      </c>
      <c r="J55" s="21">
        <f t="shared" si="31"/>
        <v>0</v>
      </c>
      <c r="K55" s="21">
        <f t="shared" si="31"/>
        <v>346990</v>
      </c>
      <c r="L55" s="50"/>
      <c r="N55" s="17">
        <f t="shared" si="21"/>
        <v>1663150</v>
      </c>
    </row>
    <row r="56" spans="1:21" s="27" customFormat="1" ht="78" customHeight="1" outlineLevel="1" x14ac:dyDescent="0.25">
      <c r="A56" s="23"/>
      <c r="B56" s="61" t="s">
        <v>90</v>
      </c>
      <c r="C56" s="24"/>
      <c r="D56" s="25">
        <f>SUM(D57)</f>
        <v>0</v>
      </c>
      <c r="E56" s="25">
        <f t="shared" ref="E56:K56" si="32">SUM(E57)</f>
        <v>0</v>
      </c>
      <c r="F56" s="25">
        <f t="shared" si="32"/>
        <v>0</v>
      </c>
      <c r="G56" s="25">
        <f t="shared" si="32"/>
        <v>0</v>
      </c>
      <c r="H56" s="58">
        <f t="shared" si="32"/>
        <v>8000</v>
      </c>
      <c r="I56" s="58">
        <f t="shared" si="32"/>
        <v>8000</v>
      </c>
      <c r="J56" s="25">
        <f t="shared" si="32"/>
        <v>0</v>
      </c>
      <c r="K56" s="25">
        <f t="shared" si="32"/>
        <v>11030</v>
      </c>
      <c r="L56" s="26" t="s">
        <v>43</v>
      </c>
      <c r="N56" s="63">
        <f t="shared" si="21"/>
        <v>16000</v>
      </c>
    </row>
    <row r="57" spans="1:21" ht="64.5" customHeight="1" outlineLevel="1" thickBot="1" x14ac:dyDescent="0.3">
      <c r="A57" s="28"/>
      <c r="B57" s="29" t="s">
        <v>11</v>
      </c>
      <c r="C57" s="19" t="s">
        <v>16</v>
      </c>
      <c r="D57" s="36"/>
      <c r="E57" s="36"/>
      <c r="F57" s="36"/>
      <c r="G57" s="36"/>
      <c r="H57" s="53">
        <v>8000</v>
      </c>
      <c r="I57" s="53">
        <v>8000</v>
      </c>
      <c r="J57" s="36"/>
      <c r="K57" s="36">
        <v>11030</v>
      </c>
      <c r="L57" s="31"/>
      <c r="N57" s="63">
        <f t="shared" si="21"/>
        <v>16000</v>
      </c>
      <c r="S57" s="2" t="s">
        <v>44</v>
      </c>
    </row>
    <row r="58" spans="1:21" s="27" customFormat="1" ht="92.25" customHeight="1" outlineLevel="1" x14ac:dyDescent="0.25">
      <c r="A58" s="23"/>
      <c r="B58" s="61" t="s">
        <v>91</v>
      </c>
      <c r="C58" s="24"/>
      <c r="D58" s="25">
        <f>SUM(D59)</f>
        <v>0</v>
      </c>
      <c r="E58" s="25">
        <f t="shared" ref="E58:K58" si="33">SUM(E59)</f>
        <v>0</v>
      </c>
      <c r="F58" s="25">
        <f t="shared" si="33"/>
        <v>0</v>
      </c>
      <c r="G58" s="25">
        <f t="shared" si="33"/>
        <v>0</v>
      </c>
      <c r="H58" s="58">
        <f t="shared" si="33"/>
        <v>3080</v>
      </c>
      <c r="I58" s="58">
        <f t="shared" si="33"/>
        <v>3080</v>
      </c>
      <c r="J58" s="25">
        <f t="shared" si="33"/>
        <v>0</v>
      </c>
      <c r="K58" s="25">
        <f t="shared" si="33"/>
        <v>290</v>
      </c>
      <c r="L58" s="26" t="s">
        <v>38</v>
      </c>
      <c r="N58" s="63">
        <f t="shared" si="21"/>
        <v>6160</v>
      </c>
      <c r="R58" s="67"/>
      <c r="U58" s="27" t="s">
        <v>44</v>
      </c>
    </row>
    <row r="59" spans="1:21" ht="64.5" customHeight="1" outlineLevel="1" thickBot="1" x14ac:dyDescent="0.3">
      <c r="A59" s="28"/>
      <c r="B59" s="29" t="s">
        <v>11</v>
      </c>
      <c r="C59" s="19" t="s">
        <v>16</v>
      </c>
      <c r="D59" s="36"/>
      <c r="E59" s="36"/>
      <c r="F59" s="36"/>
      <c r="G59" s="36"/>
      <c r="H59" s="53">
        <v>3080</v>
      </c>
      <c r="I59" s="53">
        <v>3080</v>
      </c>
      <c r="J59" s="36"/>
      <c r="K59" s="36">
        <v>290</v>
      </c>
      <c r="L59" s="31"/>
      <c r="N59" s="63">
        <f t="shared" si="21"/>
        <v>6160</v>
      </c>
    </row>
    <row r="60" spans="1:21" s="27" customFormat="1" ht="88.5" customHeight="1" outlineLevel="1" x14ac:dyDescent="0.25">
      <c r="A60" s="23"/>
      <c r="B60" s="61" t="s">
        <v>92</v>
      </c>
      <c r="C60" s="24"/>
      <c r="D60" s="25">
        <f>SUM(D61)</f>
        <v>0</v>
      </c>
      <c r="E60" s="25">
        <f t="shared" ref="E60:G60" si="34">SUM(E61)</f>
        <v>0</v>
      </c>
      <c r="F60" s="25">
        <f t="shared" si="34"/>
        <v>0</v>
      </c>
      <c r="G60" s="25">
        <f t="shared" si="34"/>
        <v>0</v>
      </c>
      <c r="H60" s="58">
        <v>12100</v>
      </c>
      <c r="I60" s="58">
        <f t="shared" ref="I60:K60" si="35">SUM(I61)</f>
        <v>12100</v>
      </c>
      <c r="J60" s="25">
        <f t="shared" si="35"/>
        <v>0</v>
      </c>
      <c r="K60" s="25">
        <f t="shared" si="35"/>
        <v>290</v>
      </c>
      <c r="L60" s="26" t="s">
        <v>38</v>
      </c>
      <c r="N60" s="63">
        <f t="shared" si="21"/>
        <v>24200</v>
      </c>
      <c r="T60" s="27" t="s">
        <v>44</v>
      </c>
    </row>
    <row r="61" spans="1:21" ht="64.5" customHeight="1" outlineLevel="1" thickBot="1" x14ac:dyDescent="0.3">
      <c r="A61" s="28"/>
      <c r="B61" s="29" t="s">
        <v>11</v>
      </c>
      <c r="C61" s="19" t="s">
        <v>16</v>
      </c>
      <c r="D61" s="36"/>
      <c r="E61" s="36"/>
      <c r="F61" s="36"/>
      <c r="G61" s="36"/>
      <c r="H61" s="53">
        <v>12100</v>
      </c>
      <c r="I61" s="53">
        <v>12100</v>
      </c>
      <c r="J61" s="36"/>
      <c r="K61" s="36">
        <v>290</v>
      </c>
      <c r="L61" s="31"/>
      <c r="N61" s="63">
        <f t="shared" si="21"/>
        <v>24200</v>
      </c>
    </row>
    <row r="62" spans="1:21" s="27" customFormat="1" ht="99.75" customHeight="1" outlineLevel="1" x14ac:dyDescent="0.25">
      <c r="A62" s="23"/>
      <c r="B62" s="24" t="s">
        <v>31</v>
      </c>
      <c r="C62" s="24"/>
      <c r="D62" s="25">
        <f>SUM(D63)</f>
        <v>0</v>
      </c>
      <c r="E62" s="25">
        <f t="shared" ref="E62:K62" si="36">SUM(E63)</f>
        <v>0</v>
      </c>
      <c r="F62" s="25">
        <f t="shared" si="36"/>
        <v>0</v>
      </c>
      <c r="G62" s="25">
        <f t="shared" si="36"/>
        <v>1080</v>
      </c>
      <c r="H62" s="25">
        <f t="shared" si="36"/>
        <v>1080</v>
      </c>
      <c r="I62" s="25">
        <f t="shared" si="36"/>
        <v>1080</v>
      </c>
      <c r="J62" s="25">
        <f t="shared" si="36"/>
        <v>0</v>
      </c>
      <c r="K62" s="25">
        <f t="shared" si="36"/>
        <v>1080</v>
      </c>
      <c r="L62" s="26" t="s">
        <v>38</v>
      </c>
      <c r="N62" s="17">
        <f t="shared" si="21"/>
        <v>3240</v>
      </c>
    </row>
    <row r="63" spans="1:21" ht="64.5" customHeight="1" outlineLevel="1" thickBot="1" x14ac:dyDescent="0.3">
      <c r="A63" s="28"/>
      <c r="B63" s="29" t="s">
        <v>11</v>
      </c>
      <c r="C63" s="19" t="s">
        <v>16</v>
      </c>
      <c r="D63" s="36"/>
      <c r="E63" s="36"/>
      <c r="F63" s="36"/>
      <c r="G63" s="36">
        <v>1080</v>
      </c>
      <c r="H63" s="36">
        <v>1080</v>
      </c>
      <c r="I63" s="36">
        <v>1080</v>
      </c>
      <c r="J63" s="36"/>
      <c r="K63" s="36">
        <v>1080</v>
      </c>
      <c r="L63" s="31"/>
      <c r="N63" s="17">
        <f t="shared" si="21"/>
        <v>3240</v>
      </c>
      <c r="Q63" s="2" t="s">
        <v>44</v>
      </c>
    </row>
    <row r="64" spans="1:21" s="27" customFormat="1" ht="92.25" customHeight="1" outlineLevel="1" x14ac:dyDescent="0.25">
      <c r="A64" s="23"/>
      <c r="B64" s="24" t="s">
        <v>93</v>
      </c>
      <c r="C64" s="24"/>
      <c r="D64" s="25">
        <f>SUM(D65)</f>
        <v>0</v>
      </c>
      <c r="E64" s="25">
        <f t="shared" ref="E64:K64" si="37">SUM(E65)</f>
        <v>0</v>
      </c>
      <c r="F64" s="25">
        <f t="shared" si="37"/>
        <v>0</v>
      </c>
      <c r="G64" s="25">
        <f t="shared" si="37"/>
        <v>0</v>
      </c>
      <c r="H64" s="25">
        <f t="shared" si="37"/>
        <v>1400</v>
      </c>
      <c r="I64" s="25">
        <f t="shared" si="37"/>
        <v>1400</v>
      </c>
      <c r="J64" s="25">
        <f t="shared" si="37"/>
        <v>0</v>
      </c>
      <c r="K64" s="25">
        <f t="shared" si="37"/>
        <v>0</v>
      </c>
      <c r="L64" s="26" t="s">
        <v>38</v>
      </c>
      <c r="N64" s="17">
        <f t="shared" si="21"/>
        <v>2800</v>
      </c>
    </row>
    <row r="65" spans="1:20" ht="64.5" customHeight="1" outlineLevel="1" thickBot="1" x14ac:dyDescent="0.3">
      <c r="A65" s="28"/>
      <c r="B65" s="29" t="s">
        <v>11</v>
      </c>
      <c r="C65" s="19" t="s">
        <v>16</v>
      </c>
      <c r="D65" s="36"/>
      <c r="E65" s="36"/>
      <c r="F65" s="36"/>
      <c r="G65" s="36"/>
      <c r="H65" s="36">
        <v>1400</v>
      </c>
      <c r="I65" s="36">
        <v>1400</v>
      </c>
      <c r="J65" s="36"/>
      <c r="K65" s="36"/>
      <c r="L65" s="31"/>
      <c r="N65" s="17">
        <f t="shared" si="21"/>
        <v>2800</v>
      </c>
      <c r="T65" s="2" t="s">
        <v>44</v>
      </c>
    </row>
    <row r="66" spans="1:20" s="27" customFormat="1" ht="81.75" customHeight="1" outlineLevel="1" x14ac:dyDescent="0.25">
      <c r="A66" s="23"/>
      <c r="B66" s="61" t="s">
        <v>94</v>
      </c>
      <c r="C66" s="24"/>
      <c r="D66" s="25">
        <f>SUM(D67)</f>
        <v>0</v>
      </c>
      <c r="E66" s="25">
        <f t="shared" ref="E66:K66" si="38">SUM(E67)</f>
        <v>0</v>
      </c>
      <c r="F66" s="25">
        <f t="shared" si="38"/>
        <v>0</v>
      </c>
      <c r="G66" s="25">
        <f t="shared" si="38"/>
        <v>0</v>
      </c>
      <c r="H66" s="58">
        <f t="shared" si="38"/>
        <v>90340</v>
      </c>
      <c r="I66" s="58">
        <f t="shared" si="38"/>
        <v>9590</v>
      </c>
      <c r="J66" s="25">
        <f t="shared" si="38"/>
        <v>0</v>
      </c>
      <c r="K66" s="25">
        <f t="shared" si="38"/>
        <v>9590</v>
      </c>
      <c r="L66" s="26" t="s">
        <v>38</v>
      </c>
      <c r="N66" s="63">
        <f t="shared" si="21"/>
        <v>99930</v>
      </c>
    </row>
    <row r="67" spans="1:20" ht="64.5" customHeight="1" outlineLevel="1" thickBot="1" x14ac:dyDescent="0.3">
      <c r="A67" s="28"/>
      <c r="B67" s="29" t="s">
        <v>11</v>
      </c>
      <c r="C67" s="19" t="s">
        <v>16</v>
      </c>
      <c r="D67" s="36"/>
      <c r="E67" s="36"/>
      <c r="F67" s="36"/>
      <c r="G67" s="36"/>
      <c r="H67" s="53">
        <v>90340</v>
      </c>
      <c r="I67" s="53">
        <v>9590</v>
      </c>
      <c r="J67" s="36"/>
      <c r="K67" s="36">
        <v>9590</v>
      </c>
      <c r="L67" s="31"/>
      <c r="N67" s="63">
        <f t="shared" si="21"/>
        <v>99930</v>
      </c>
    </row>
    <row r="68" spans="1:20" s="27" customFormat="1" ht="121.5" customHeight="1" outlineLevel="1" x14ac:dyDescent="0.25">
      <c r="A68" s="23"/>
      <c r="B68" s="61" t="s">
        <v>45</v>
      </c>
      <c r="C68" s="24"/>
      <c r="D68" s="25">
        <f>SUM(D69)</f>
        <v>0</v>
      </c>
      <c r="E68" s="25">
        <f t="shared" ref="E68:K68" si="39">SUM(E69)</f>
        <v>0</v>
      </c>
      <c r="F68" s="25">
        <f t="shared" si="39"/>
        <v>0</v>
      </c>
      <c r="G68" s="25">
        <f t="shared" si="39"/>
        <v>0</v>
      </c>
      <c r="H68" s="58">
        <f t="shared" si="39"/>
        <v>101120</v>
      </c>
      <c r="I68" s="58">
        <f t="shared" si="39"/>
        <v>21060</v>
      </c>
      <c r="J68" s="25">
        <f t="shared" si="39"/>
        <v>0</v>
      </c>
      <c r="K68" s="25">
        <f t="shared" si="39"/>
        <v>21060</v>
      </c>
      <c r="L68" s="26" t="s">
        <v>38</v>
      </c>
      <c r="N68" s="63">
        <f t="shared" si="21"/>
        <v>122180</v>
      </c>
    </row>
    <row r="69" spans="1:20" ht="64.5" customHeight="1" outlineLevel="1" thickBot="1" x14ac:dyDescent="0.3">
      <c r="A69" s="28"/>
      <c r="B69" s="29" t="s">
        <v>11</v>
      </c>
      <c r="C69" s="19" t="s">
        <v>16</v>
      </c>
      <c r="D69" s="36"/>
      <c r="E69" s="36"/>
      <c r="F69" s="36"/>
      <c r="G69" s="36"/>
      <c r="H69" s="53">
        <v>101120</v>
      </c>
      <c r="I69" s="53">
        <v>21060</v>
      </c>
      <c r="J69" s="36"/>
      <c r="K69" s="36">
        <v>21060</v>
      </c>
      <c r="L69" s="31"/>
      <c r="N69" s="63">
        <f t="shared" si="21"/>
        <v>122180</v>
      </c>
    </row>
    <row r="70" spans="1:20" s="27" customFormat="1" ht="118.5" customHeight="1" outlineLevel="1" x14ac:dyDescent="0.25">
      <c r="A70" s="23"/>
      <c r="B70" s="24" t="s">
        <v>95</v>
      </c>
      <c r="C70" s="24"/>
      <c r="D70" s="25">
        <f>SUM(D71)</f>
        <v>0</v>
      </c>
      <c r="E70" s="25">
        <f t="shared" ref="E70:K70" si="40">SUM(E71)</f>
        <v>0</v>
      </c>
      <c r="F70" s="25">
        <f t="shared" si="40"/>
        <v>0</v>
      </c>
      <c r="G70" s="25">
        <f t="shared" si="40"/>
        <v>12100</v>
      </c>
      <c r="H70" s="25">
        <f t="shared" si="40"/>
        <v>12100</v>
      </c>
      <c r="I70" s="25">
        <f t="shared" si="40"/>
        <v>12100</v>
      </c>
      <c r="J70" s="25">
        <f t="shared" si="40"/>
        <v>0</v>
      </c>
      <c r="K70" s="25">
        <f t="shared" si="40"/>
        <v>0</v>
      </c>
      <c r="L70" s="26" t="s">
        <v>38</v>
      </c>
      <c r="N70" s="17">
        <f t="shared" si="21"/>
        <v>36300</v>
      </c>
      <c r="Q70" s="67"/>
    </row>
    <row r="71" spans="1:20" ht="64.5" customHeight="1" outlineLevel="1" thickBot="1" x14ac:dyDescent="0.3">
      <c r="A71" s="28"/>
      <c r="B71" s="29" t="s">
        <v>11</v>
      </c>
      <c r="C71" s="19" t="s">
        <v>16</v>
      </c>
      <c r="D71" s="36"/>
      <c r="E71" s="36"/>
      <c r="F71" s="36"/>
      <c r="G71" s="36">
        <v>12100</v>
      </c>
      <c r="H71" s="36">
        <v>12100</v>
      </c>
      <c r="I71" s="36">
        <v>12100</v>
      </c>
      <c r="J71" s="36"/>
      <c r="K71" s="36"/>
      <c r="L71" s="31"/>
      <c r="N71" s="17">
        <f t="shared" si="21"/>
        <v>36300</v>
      </c>
    </row>
    <row r="72" spans="1:20" s="27" customFormat="1" ht="99" customHeight="1" outlineLevel="1" x14ac:dyDescent="0.25">
      <c r="A72" s="23"/>
      <c r="B72" s="24" t="s">
        <v>96</v>
      </c>
      <c r="C72" s="24"/>
      <c r="D72" s="25">
        <f>SUM(D73)</f>
        <v>0</v>
      </c>
      <c r="E72" s="25">
        <f t="shared" ref="E72:K72" si="41">SUM(E73)</f>
        <v>0</v>
      </c>
      <c r="F72" s="25">
        <f t="shared" si="41"/>
        <v>0</v>
      </c>
      <c r="G72" s="25">
        <f t="shared" si="41"/>
        <v>0</v>
      </c>
      <c r="H72" s="25">
        <f t="shared" si="41"/>
        <v>0</v>
      </c>
      <c r="I72" s="25">
        <f t="shared" si="41"/>
        <v>0</v>
      </c>
      <c r="J72" s="25">
        <f t="shared" si="41"/>
        <v>0</v>
      </c>
      <c r="K72" s="25">
        <f t="shared" si="41"/>
        <v>0</v>
      </c>
      <c r="L72" s="26" t="s">
        <v>38</v>
      </c>
      <c r="N72" s="17">
        <f t="shared" si="21"/>
        <v>0</v>
      </c>
    </row>
    <row r="73" spans="1:20" ht="64.5" customHeight="1" outlineLevel="1" thickBot="1" x14ac:dyDescent="0.3">
      <c r="A73" s="28"/>
      <c r="B73" s="29" t="s">
        <v>11</v>
      </c>
      <c r="C73" s="19" t="s">
        <v>16</v>
      </c>
      <c r="D73" s="37"/>
      <c r="E73" s="37"/>
      <c r="F73" s="37"/>
      <c r="G73" s="36"/>
      <c r="H73" s="36"/>
      <c r="I73" s="36"/>
      <c r="J73" s="36"/>
      <c r="K73" s="36"/>
      <c r="L73" s="31"/>
      <c r="N73" s="17">
        <f t="shared" si="21"/>
        <v>0</v>
      </c>
    </row>
    <row r="74" spans="1:20" s="27" customFormat="1" ht="111" customHeight="1" outlineLevel="1" x14ac:dyDescent="0.25">
      <c r="A74" s="23"/>
      <c r="B74" s="61" t="s">
        <v>97</v>
      </c>
      <c r="C74" s="24"/>
      <c r="D74" s="25">
        <f>SUM(D75)</f>
        <v>0</v>
      </c>
      <c r="E74" s="25">
        <f>SUM(E75)</f>
        <v>0</v>
      </c>
      <c r="F74" s="25">
        <f>SUM(F75)</f>
        <v>0</v>
      </c>
      <c r="G74" s="25">
        <f>SUM(G75)</f>
        <v>0</v>
      </c>
      <c r="H74" s="25">
        <f>SUM(H75+H76)</f>
        <v>0</v>
      </c>
      <c r="I74" s="58">
        <f>SUM(I75+I76)</f>
        <v>741330</v>
      </c>
      <c r="J74" s="25">
        <f>SUM(J75)</f>
        <v>0</v>
      </c>
      <c r="K74" s="25">
        <f>SUM(K75)</f>
        <v>0</v>
      </c>
      <c r="L74" s="62" t="s">
        <v>61</v>
      </c>
      <c r="N74" s="63">
        <f t="shared" si="21"/>
        <v>741330</v>
      </c>
      <c r="O74" s="67"/>
    </row>
    <row r="75" spans="1:20" ht="63.75" customHeight="1" outlineLevel="1" x14ac:dyDescent="0.25">
      <c r="A75" s="28"/>
      <c r="B75" s="29" t="s">
        <v>11</v>
      </c>
      <c r="C75" s="19" t="s">
        <v>16</v>
      </c>
      <c r="D75" s="36"/>
      <c r="E75" s="36"/>
      <c r="F75" s="36"/>
      <c r="G75" s="37"/>
      <c r="I75" s="53">
        <v>741330</v>
      </c>
      <c r="J75" s="36"/>
      <c r="K75" s="36"/>
      <c r="L75" s="31"/>
      <c r="N75" s="63">
        <f t="shared" si="21"/>
        <v>741330</v>
      </c>
      <c r="O75" s="55"/>
    </row>
    <row r="76" spans="1:20" ht="26.25" customHeight="1" outlineLevel="1" thickBot="1" x14ac:dyDescent="0.3">
      <c r="A76" s="28"/>
      <c r="B76" s="29" t="s">
        <v>11</v>
      </c>
      <c r="C76" s="19" t="s">
        <v>32</v>
      </c>
      <c r="D76" s="36"/>
      <c r="E76" s="36"/>
      <c r="F76" s="36"/>
      <c r="G76" s="37"/>
      <c r="H76" s="37"/>
      <c r="I76" s="37"/>
      <c r="J76" s="36"/>
      <c r="K76" s="36"/>
      <c r="L76" s="31"/>
      <c r="N76" s="17">
        <f t="shared" si="21"/>
        <v>0</v>
      </c>
    </row>
    <row r="77" spans="1:20" s="27" customFormat="1" ht="96" customHeight="1" outlineLevel="1" x14ac:dyDescent="0.25">
      <c r="A77" s="23"/>
      <c r="B77" s="24" t="s">
        <v>98</v>
      </c>
      <c r="C77" s="24"/>
      <c r="D77" s="25">
        <f>SUM(D78)</f>
        <v>0</v>
      </c>
      <c r="E77" s="25">
        <f t="shared" ref="E77:K77" si="42">SUM(E78)</f>
        <v>0</v>
      </c>
      <c r="F77" s="25">
        <f t="shared" si="42"/>
        <v>0</v>
      </c>
      <c r="G77" s="25">
        <f t="shared" si="42"/>
        <v>3710</v>
      </c>
      <c r="H77" s="25">
        <f t="shared" si="42"/>
        <v>3710</v>
      </c>
      <c r="I77" s="25">
        <f t="shared" si="42"/>
        <v>3710</v>
      </c>
      <c r="J77" s="25">
        <f t="shared" si="42"/>
        <v>0</v>
      </c>
      <c r="K77" s="25">
        <f t="shared" si="42"/>
        <v>3710</v>
      </c>
      <c r="L77" s="26" t="s">
        <v>40</v>
      </c>
      <c r="N77" s="17">
        <f t="shared" si="21"/>
        <v>11130</v>
      </c>
    </row>
    <row r="78" spans="1:20" ht="51.75" customHeight="1" outlineLevel="1" thickBot="1" x14ac:dyDescent="0.3">
      <c r="A78" s="28"/>
      <c r="B78" s="29" t="s">
        <v>11</v>
      </c>
      <c r="C78" s="19" t="s">
        <v>17</v>
      </c>
      <c r="D78" s="36"/>
      <c r="E78" s="36"/>
      <c r="F78" s="36"/>
      <c r="G78" s="36">
        <v>3710</v>
      </c>
      <c r="H78" s="36">
        <v>3710</v>
      </c>
      <c r="I78" s="36">
        <v>3710</v>
      </c>
      <c r="J78" s="36"/>
      <c r="K78" s="36">
        <v>3710</v>
      </c>
      <c r="L78" s="31"/>
      <c r="N78" s="17">
        <f t="shared" si="21"/>
        <v>11130</v>
      </c>
      <c r="R78" s="2" t="s">
        <v>44</v>
      </c>
    </row>
    <row r="79" spans="1:20" s="27" customFormat="1" ht="69.75" customHeight="1" outlineLevel="1" x14ac:dyDescent="0.25">
      <c r="A79" s="23"/>
      <c r="B79" s="24" t="s">
        <v>99</v>
      </c>
      <c r="C79" s="24"/>
      <c r="D79" s="25">
        <f>SUM(D80)</f>
        <v>0</v>
      </c>
      <c r="E79" s="25">
        <f t="shared" ref="E79:K79" si="43">SUM(E80)</f>
        <v>0</v>
      </c>
      <c r="F79" s="25">
        <f t="shared" si="43"/>
        <v>0</v>
      </c>
      <c r="G79" s="25">
        <f t="shared" si="43"/>
        <v>0</v>
      </c>
      <c r="H79" s="25">
        <f t="shared" si="43"/>
        <v>0</v>
      </c>
      <c r="I79" s="25">
        <f t="shared" si="43"/>
        <v>0</v>
      </c>
      <c r="J79" s="25">
        <f t="shared" si="43"/>
        <v>0</v>
      </c>
      <c r="K79" s="25">
        <f t="shared" si="43"/>
        <v>0</v>
      </c>
      <c r="L79" s="26" t="s">
        <v>40</v>
      </c>
      <c r="N79" s="17">
        <f t="shared" si="21"/>
        <v>0</v>
      </c>
    </row>
    <row r="80" spans="1:20" ht="33.75" customHeight="1" outlineLevel="1" thickBot="1" x14ac:dyDescent="0.3">
      <c r="A80" s="28"/>
      <c r="B80" s="29" t="s">
        <v>11</v>
      </c>
      <c r="C80" s="29"/>
      <c r="D80" s="30">
        <v>0</v>
      </c>
      <c r="E80" s="30">
        <v>0</v>
      </c>
      <c r="F80" s="30">
        <v>0</v>
      </c>
      <c r="G80" s="30">
        <v>0</v>
      </c>
      <c r="H80" s="30">
        <v>0</v>
      </c>
      <c r="I80" s="30">
        <v>0</v>
      </c>
      <c r="J80" s="30">
        <v>0</v>
      </c>
      <c r="K80" s="30">
        <v>0</v>
      </c>
      <c r="L80" s="31"/>
      <c r="N80" s="17">
        <f t="shared" si="21"/>
        <v>0</v>
      </c>
    </row>
    <row r="81" spans="1:18" s="27" customFormat="1" ht="81" customHeight="1" outlineLevel="1" x14ac:dyDescent="0.25">
      <c r="A81" s="23"/>
      <c r="B81" s="24" t="s">
        <v>100</v>
      </c>
      <c r="C81" s="24"/>
      <c r="D81" s="25">
        <f>SUM(D82)</f>
        <v>0</v>
      </c>
      <c r="E81" s="25">
        <f t="shared" ref="E81:K81" si="44">SUM(E82)</f>
        <v>0</v>
      </c>
      <c r="F81" s="25">
        <f t="shared" si="44"/>
        <v>0</v>
      </c>
      <c r="G81" s="25">
        <f t="shared" si="44"/>
        <v>0</v>
      </c>
      <c r="H81" s="25">
        <f t="shared" si="44"/>
        <v>0</v>
      </c>
      <c r="I81" s="25">
        <f t="shared" si="44"/>
        <v>0</v>
      </c>
      <c r="J81" s="25">
        <f t="shared" si="44"/>
        <v>0</v>
      </c>
      <c r="K81" s="25">
        <f t="shared" si="44"/>
        <v>0</v>
      </c>
      <c r="L81" s="26" t="s">
        <v>38</v>
      </c>
      <c r="N81" s="17">
        <f t="shared" si="21"/>
        <v>0</v>
      </c>
    </row>
    <row r="82" spans="1:18" ht="15.75" customHeight="1" outlineLevel="1" thickBot="1" x14ac:dyDescent="0.3">
      <c r="A82" s="28"/>
      <c r="B82" s="29" t="s">
        <v>11</v>
      </c>
      <c r="C82" s="29"/>
      <c r="D82" s="30">
        <v>0</v>
      </c>
      <c r="E82" s="30">
        <v>0</v>
      </c>
      <c r="F82" s="30">
        <v>0</v>
      </c>
      <c r="G82" s="30">
        <v>0</v>
      </c>
      <c r="H82" s="30">
        <v>0</v>
      </c>
      <c r="I82" s="30">
        <v>0</v>
      </c>
      <c r="J82" s="30">
        <v>0</v>
      </c>
      <c r="K82" s="30">
        <v>0</v>
      </c>
      <c r="L82" s="31"/>
      <c r="N82" s="17">
        <f t="shared" si="21"/>
        <v>0</v>
      </c>
    </row>
    <row r="83" spans="1:18" s="27" customFormat="1" ht="126" customHeight="1" outlineLevel="1" x14ac:dyDescent="0.25">
      <c r="A83" s="23"/>
      <c r="B83" s="24" t="s">
        <v>101</v>
      </c>
      <c r="C83" s="24"/>
      <c r="D83" s="25">
        <f t="shared" ref="D83:K83" si="45">SUM(D84)</f>
        <v>0</v>
      </c>
      <c r="E83" s="25">
        <f t="shared" si="45"/>
        <v>0</v>
      </c>
      <c r="F83" s="25">
        <f t="shared" si="45"/>
        <v>0</v>
      </c>
      <c r="G83" s="25">
        <f t="shared" si="45"/>
        <v>0</v>
      </c>
      <c r="H83" s="25">
        <f t="shared" si="45"/>
        <v>0</v>
      </c>
      <c r="I83" s="25">
        <f t="shared" si="45"/>
        <v>0</v>
      </c>
      <c r="J83" s="25">
        <f t="shared" si="45"/>
        <v>0</v>
      </c>
      <c r="K83" s="25">
        <f t="shared" si="45"/>
        <v>0</v>
      </c>
      <c r="L83" s="26" t="s">
        <v>38</v>
      </c>
      <c r="N83" s="17">
        <f t="shared" si="21"/>
        <v>0</v>
      </c>
    </row>
    <row r="84" spans="1:18" ht="15.75" customHeight="1" outlineLevel="1" x14ac:dyDescent="0.25">
      <c r="A84" s="28"/>
      <c r="B84" s="29"/>
      <c r="C84" s="29"/>
      <c r="D84" s="30">
        <v>0</v>
      </c>
      <c r="E84" s="30">
        <v>0</v>
      </c>
      <c r="F84" s="30">
        <v>0</v>
      </c>
      <c r="G84" s="30">
        <v>0</v>
      </c>
      <c r="H84" s="30">
        <v>0</v>
      </c>
      <c r="I84" s="30">
        <v>0</v>
      </c>
      <c r="J84" s="30">
        <v>0</v>
      </c>
      <c r="K84" s="30">
        <v>0</v>
      </c>
      <c r="L84" s="31"/>
      <c r="N84" s="17">
        <f t="shared" si="21"/>
        <v>0</v>
      </c>
    </row>
    <row r="85" spans="1:18" ht="15.75" customHeight="1" outlineLevel="1" thickBot="1" x14ac:dyDescent="0.3">
      <c r="A85" s="28"/>
      <c r="B85" s="29" t="s">
        <v>11</v>
      </c>
      <c r="C85" s="29"/>
      <c r="D85" s="30">
        <v>0</v>
      </c>
      <c r="E85" s="30">
        <v>0</v>
      </c>
      <c r="F85" s="30">
        <v>0</v>
      </c>
      <c r="G85" s="30">
        <v>0</v>
      </c>
      <c r="H85" s="30">
        <v>0</v>
      </c>
      <c r="I85" s="30">
        <v>0</v>
      </c>
      <c r="J85" s="30">
        <v>0</v>
      </c>
      <c r="K85" s="30">
        <v>0</v>
      </c>
      <c r="L85" s="31"/>
      <c r="N85" s="17">
        <f t="shared" si="21"/>
        <v>0</v>
      </c>
    </row>
    <row r="86" spans="1:18" s="27" customFormat="1" ht="171" customHeight="1" outlineLevel="1" x14ac:dyDescent="0.25">
      <c r="A86" s="23"/>
      <c r="B86" s="24" t="s">
        <v>102</v>
      </c>
      <c r="C86" s="24"/>
      <c r="D86" s="25">
        <f>SUM(D87)</f>
        <v>0</v>
      </c>
      <c r="E86" s="25">
        <f t="shared" ref="E86:K86" si="46">SUM(E87)</f>
        <v>0</v>
      </c>
      <c r="F86" s="25">
        <f t="shared" si="46"/>
        <v>0</v>
      </c>
      <c r="G86" s="25">
        <f t="shared" si="46"/>
        <v>0</v>
      </c>
      <c r="H86" s="25">
        <f t="shared" si="46"/>
        <v>0</v>
      </c>
      <c r="I86" s="25">
        <f t="shared" si="46"/>
        <v>0</v>
      </c>
      <c r="J86" s="25">
        <f t="shared" si="46"/>
        <v>0</v>
      </c>
      <c r="K86" s="25">
        <f t="shared" si="46"/>
        <v>0</v>
      </c>
      <c r="L86" s="26" t="s">
        <v>38</v>
      </c>
      <c r="N86" s="17">
        <f t="shared" si="21"/>
        <v>0</v>
      </c>
    </row>
    <row r="87" spans="1:18" ht="15.75" customHeight="1" outlineLevel="1" thickBot="1" x14ac:dyDescent="0.3">
      <c r="A87" s="28"/>
      <c r="B87" s="29" t="s">
        <v>11</v>
      </c>
      <c r="C87" s="29"/>
      <c r="D87" s="30">
        <v>0</v>
      </c>
      <c r="E87" s="30">
        <v>0</v>
      </c>
      <c r="F87" s="30">
        <v>0</v>
      </c>
      <c r="G87" s="30">
        <v>0</v>
      </c>
      <c r="H87" s="30">
        <v>0</v>
      </c>
      <c r="I87" s="30">
        <v>0</v>
      </c>
      <c r="J87" s="30">
        <v>0</v>
      </c>
      <c r="K87" s="30">
        <v>0</v>
      </c>
      <c r="L87" s="31"/>
      <c r="N87" s="17">
        <f t="shared" si="21"/>
        <v>0</v>
      </c>
    </row>
    <row r="88" spans="1:18" s="27" customFormat="1" ht="92.25" customHeight="1" outlineLevel="1" x14ac:dyDescent="0.25">
      <c r="A88" s="23"/>
      <c r="B88" s="24" t="s">
        <v>103</v>
      </c>
      <c r="C88" s="24"/>
      <c r="D88" s="25">
        <f>SUM(D89)</f>
        <v>0</v>
      </c>
      <c r="E88" s="25">
        <f t="shared" ref="E88:K88" si="47">SUM(E89)</f>
        <v>0</v>
      </c>
      <c r="F88" s="25">
        <f t="shared" si="47"/>
        <v>0</v>
      </c>
      <c r="G88" s="25">
        <f t="shared" si="47"/>
        <v>0</v>
      </c>
      <c r="H88" s="25">
        <f t="shared" si="47"/>
        <v>0</v>
      </c>
      <c r="I88" s="25">
        <f t="shared" si="47"/>
        <v>0</v>
      </c>
      <c r="J88" s="25">
        <f t="shared" si="47"/>
        <v>0</v>
      </c>
      <c r="K88" s="25">
        <f t="shared" si="47"/>
        <v>0</v>
      </c>
      <c r="L88" s="26" t="s">
        <v>41</v>
      </c>
      <c r="N88" s="17">
        <f t="shared" si="21"/>
        <v>0</v>
      </c>
    </row>
    <row r="89" spans="1:18" ht="15.75" customHeight="1" outlineLevel="1" thickBot="1" x14ac:dyDescent="0.3">
      <c r="A89" s="28"/>
      <c r="B89" s="29" t="s">
        <v>11</v>
      </c>
      <c r="C89" s="29"/>
      <c r="D89" s="30">
        <v>0</v>
      </c>
      <c r="E89" s="30">
        <v>0</v>
      </c>
      <c r="F89" s="30">
        <v>0</v>
      </c>
      <c r="G89" s="30">
        <v>0</v>
      </c>
      <c r="H89" s="30">
        <v>0</v>
      </c>
      <c r="I89" s="30">
        <v>0</v>
      </c>
      <c r="J89" s="30">
        <v>0</v>
      </c>
      <c r="K89" s="30">
        <v>0</v>
      </c>
      <c r="L89" s="31"/>
      <c r="N89" s="17">
        <f t="shared" si="21"/>
        <v>0</v>
      </c>
    </row>
    <row r="90" spans="1:18" s="27" customFormat="1" ht="51" customHeight="1" outlineLevel="1" x14ac:dyDescent="0.25">
      <c r="A90" s="23"/>
      <c r="B90" s="61" t="s">
        <v>104</v>
      </c>
      <c r="C90" s="68"/>
      <c r="D90" s="69">
        <f>SUM(D91)</f>
        <v>0</v>
      </c>
      <c r="E90" s="69">
        <f t="shared" ref="E90:K90" si="48">SUM(E91)</f>
        <v>0</v>
      </c>
      <c r="F90" s="69">
        <f t="shared" si="48"/>
        <v>0</v>
      </c>
      <c r="G90" s="69">
        <f t="shared" si="48"/>
        <v>0</v>
      </c>
      <c r="H90" s="58">
        <f t="shared" si="48"/>
        <v>299940</v>
      </c>
      <c r="I90" s="58">
        <f t="shared" si="48"/>
        <v>299940</v>
      </c>
      <c r="J90" s="58">
        <f t="shared" si="48"/>
        <v>0</v>
      </c>
      <c r="K90" s="58">
        <f t="shared" si="48"/>
        <v>299940</v>
      </c>
      <c r="L90" s="62" t="s">
        <v>38</v>
      </c>
      <c r="M90" s="67"/>
      <c r="N90" s="63">
        <f t="shared" si="21"/>
        <v>599880</v>
      </c>
    </row>
    <row r="91" spans="1:18" ht="90" customHeight="1" outlineLevel="1" thickBot="1" x14ac:dyDescent="0.3">
      <c r="A91" s="28"/>
      <c r="B91" s="29" t="s">
        <v>11</v>
      </c>
      <c r="C91" s="19" t="s">
        <v>19</v>
      </c>
      <c r="D91" s="30">
        <v>0</v>
      </c>
      <c r="E91" s="30">
        <v>0</v>
      </c>
      <c r="F91" s="30">
        <v>0</v>
      </c>
      <c r="G91" s="30">
        <v>0</v>
      </c>
      <c r="H91" s="30">
        <v>299940</v>
      </c>
      <c r="I91" s="30">
        <v>299940</v>
      </c>
      <c r="J91" s="30">
        <v>0</v>
      </c>
      <c r="K91" s="30">
        <v>299940</v>
      </c>
      <c r="L91" s="31"/>
      <c r="N91" s="17">
        <f t="shared" si="21"/>
        <v>599880</v>
      </c>
      <c r="R91" s="2" t="s">
        <v>44</v>
      </c>
    </row>
    <row r="92" spans="1:18" s="27" customFormat="1" ht="119.25" customHeight="1" outlineLevel="1" x14ac:dyDescent="0.25">
      <c r="A92" s="23"/>
      <c r="B92" s="24" t="s">
        <v>105</v>
      </c>
      <c r="C92" s="24"/>
      <c r="D92" s="25">
        <f>SUM(D93)</f>
        <v>0</v>
      </c>
      <c r="E92" s="25">
        <f t="shared" ref="E92:K92" si="49">SUM(E93)</f>
        <v>0</v>
      </c>
      <c r="F92" s="25">
        <f t="shared" si="49"/>
        <v>0</v>
      </c>
      <c r="G92" s="25">
        <f t="shared" si="49"/>
        <v>0</v>
      </c>
      <c r="H92" s="25">
        <f t="shared" si="49"/>
        <v>0</v>
      </c>
      <c r="I92" s="25">
        <f t="shared" si="49"/>
        <v>0</v>
      </c>
      <c r="J92" s="25">
        <f t="shared" si="49"/>
        <v>0</v>
      </c>
      <c r="K92" s="25">
        <f t="shared" si="49"/>
        <v>0</v>
      </c>
      <c r="L92" s="26" t="s">
        <v>38</v>
      </c>
      <c r="N92" s="17">
        <f t="shared" si="21"/>
        <v>0</v>
      </c>
    </row>
    <row r="93" spans="1:18" ht="15" customHeight="1" outlineLevel="1" thickBot="1" x14ac:dyDescent="0.3">
      <c r="A93" s="75"/>
      <c r="B93" s="76" t="s">
        <v>11</v>
      </c>
      <c r="C93" s="76"/>
      <c r="D93" s="77">
        <v>0</v>
      </c>
      <c r="E93" s="77">
        <v>0</v>
      </c>
      <c r="F93" s="77">
        <v>0</v>
      </c>
      <c r="G93" s="77">
        <v>0</v>
      </c>
      <c r="H93" s="77">
        <v>0</v>
      </c>
      <c r="I93" s="77">
        <v>0</v>
      </c>
      <c r="J93" s="77">
        <v>0</v>
      </c>
      <c r="K93" s="77">
        <v>0</v>
      </c>
      <c r="L93" s="78"/>
      <c r="N93" s="17">
        <f t="shared" ref="N93:N97" si="50">SUM(G93:I93)</f>
        <v>0</v>
      </c>
    </row>
    <row r="94" spans="1:18" ht="128.25" customHeight="1" outlineLevel="1" x14ac:dyDescent="0.25">
      <c r="A94" s="79"/>
      <c r="B94" s="80" t="s">
        <v>106</v>
      </c>
      <c r="C94" s="79"/>
      <c r="D94" s="81"/>
      <c r="E94" s="81"/>
      <c r="F94" s="81"/>
      <c r="G94" s="81"/>
      <c r="H94" s="81"/>
      <c r="I94" s="81"/>
      <c r="J94" s="81"/>
      <c r="K94" s="81"/>
      <c r="L94" s="82" t="s">
        <v>38</v>
      </c>
      <c r="N94" s="17"/>
    </row>
    <row r="95" spans="1:18" ht="23.25" customHeight="1" outlineLevel="1" thickBot="1" x14ac:dyDescent="0.3">
      <c r="A95" s="83"/>
      <c r="B95" s="83" t="s">
        <v>11</v>
      </c>
      <c r="C95" s="83"/>
      <c r="D95" s="84"/>
      <c r="E95" s="84"/>
      <c r="F95" s="84"/>
      <c r="G95" s="84"/>
      <c r="H95" s="84"/>
      <c r="I95" s="84"/>
      <c r="J95" s="84"/>
      <c r="K95" s="84"/>
      <c r="L95" s="85"/>
      <c r="N95" s="17"/>
    </row>
    <row r="96" spans="1:18" ht="26.25" customHeight="1" thickBot="1" x14ac:dyDescent="0.3">
      <c r="A96" s="20" t="s">
        <v>49</v>
      </c>
      <c r="B96" s="260" t="s">
        <v>50</v>
      </c>
      <c r="C96" s="261"/>
      <c r="D96" s="21">
        <f t="shared" ref="D96:K96" si="51">SUM(D97+D118+D127)</f>
        <v>3994290</v>
      </c>
      <c r="E96" s="21">
        <f t="shared" si="51"/>
        <v>3756430</v>
      </c>
      <c r="F96" s="21">
        <f t="shared" si="51"/>
        <v>3756430</v>
      </c>
      <c r="G96" s="21">
        <f t="shared" si="51"/>
        <v>16438800</v>
      </c>
      <c r="H96" s="21">
        <f t="shared" si="51"/>
        <v>26620800</v>
      </c>
      <c r="I96" s="21">
        <f t="shared" si="51"/>
        <v>28858900</v>
      </c>
      <c r="J96" s="21">
        <f t="shared" si="51"/>
        <v>0</v>
      </c>
      <c r="K96" s="21">
        <f t="shared" si="51"/>
        <v>28857900</v>
      </c>
      <c r="L96" s="50"/>
      <c r="N96" s="17">
        <f t="shared" si="50"/>
        <v>71918500</v>
      </c>
    </row>
    <row r="97" spans="1:18" ht="27.75" customHeight="1" thickBot="1" x14ac:dyDescent="0.3">
      <c r="A97" s="20" t="s">
        <v>51</v>
      </c>
      <c r="B97" s="252" t="s">
        <v>27</v>
      </c>
      <c r="C97" s="253"/>
      <c r="D97" s="21">
        <f t="shared" ref="D97:K97" si="52">SUM(D98:D113)/2</f>
        <v>3994290</v>
      </c>
      <c r="E97" s="21">
        <f t="shared" si="52"/>
        <v>3756430</v>
      </c>
      <c r="F97" s="21">
        <f t="shared" si="52"/>
        <v>3756430</v>
      </c>
      <c r="G97" s="21">
        <f t="shared" si="52"/>
        <v>16348800</v>
      </c>
      <c r="H97" s="21">
        <f t="shared" si="52"/>
        <v>26586800</v>
      </c>
      <c r="I97" s="21">
        <f t="shared" si="52"/>
        <v>28827900</v>
      </c>
      <c r="J97" s="21">
        <f t="shared" si="52"/>
        <v>0</v>
      </c>
      <c r="K97" s="21">
        <f t="shared" si="52"/>
        <v>28827900</v>
      </c>
      <c r="L97" s="50"/>
      <c r="N97" s="17">
        <f t="shared" si="50"/>
        <v>71763500</v>
      </c>
    </row>
    <row r="98" spans="1:18" s="27" customFormat="1" ht="52.5" customHeight="1" outlineLevel="1" thickBot="1" x14ac:dyDescent="0.3">
      <c r="A98" s="23"/>
      <c r="B98" s="61" t="s">
        <v>52</v>
      </c>
      <c r="C98" s="24"/>
      <c r="D98" s="25">
        <f>SUM(D99)</f>
        <v>1947390</v>
      </c>
      <c r="E98" s="25">
        <f t="shared" ref="E98:F98" si="53">SUM(E99)</f>
        <v>1947390</v>
      </c>
      <c r="F98" s="25">
        <f t="shared" si="53"/>
        <v>1947390</v>
      </c>
      <c r="G98" s="58">
        <f>SUM(G99)</f>
        <v>4203000</v>
      </c>
      <c r="H98" s="58">
        <f>SUM(H99)</f>
        <v>6335000</v>
      </c>
      <c r="I98" s="58">
        <f>SUM(I99)</f>
        <v>8487600</v>
      </c>
      <c r="J98" s="58">
        <f t="shared" ref="J98:K98" si="54">SUM(J99)</f>
        <v>0</v>
      </c>
      <c r="K98" s="58">
        <f t="shared" si="54"/>
        <v>8487600</v>
      </c>
      <c r="L98" s="62" t="s">
        <v>37</v>
      </c>
      <c r="M98" s="86"/>
      <c r="N98" s="63">
        <v>19025600</v>
      </c>
    </row>
    <row r="99" spans="1:18" ht="90" customHeight="1" outlineLevel="1" thickBot="1" x14ac:dyDescent="0.3">
      <c r="A99" s="28"/>
      <c r="B99" s="29" t="s">
        <v>11</v>
      </c>
      <c r="C99" s="19" t="s">
        <v>19</v>
      </c>
      <c r="D99" s="36">
        <v>1947390</v>
      </c>
      <c r="E99" s="36">
        <v>1947390</v>
      </c>
      <c r="F99" s="36">
        <v>1947390</v>
      </c>
      <c r="G99" s="53">
        <v>4203000</v>
      </c>
      <c r="H99" s="53">
        <v>6335000</v>
      </c>
      <c r="I99" s="87">
        <v>8487600</v>
      </c>
      <c r="J99" s="53"/>
      <c r="K99" s="87">
        <v>8487600</v>
      </c>
      <c r="L99" s="54"/>
      <c r="M99" s="55"/>
      <c r="N99" s="63">
        <v>19025600</v>
      </c>
    </row>
    <row r="100" spans="1:18" s="27" customFormat="1" ht="76.5" customHeight="1" outlineLevel="1" x14ac:dyDescent="0.25">
      <c r="A100" s="23"/>
      <c r="B100" s="24" t="s">
        <v>67</v>
      </c>
      <c r="C100" s="24"/>
      <c r="D100" s="25">
        <f>SUM(D101)</f>
        <v>0</v>
      </c>
      <c r="E100" s="25">
        <f t="shared" ref="E100:J100" si="55">SUM(E101)</f>
        <v>0</v>
      </c>
      <c r="F100" s="25">
        <f t="shared" si="55"/>
        <v>0</v>
      </c>
      <c r="G100" s="25">
        <f t="shared" si="55"/>
        <v>314000</v>
      </c>
      <c r="H100" s="25">
        <f t="shared" si="55"/>
        <v>314000</v>
      </c>
      <c r="I100" s="25">
        <f t="shared" si="55"/>
        <v>314000</v>
      </c>
      <c r="J100" s="25">
        <f t="shared" si="55"/>
        <v>0</v>
      </c>
      <c r="K100" s="25">
        <v>314000</v>
      </c>
      <c r="L100" s="26" t="s">
        <v>37</v>
      </c>
      <c r="N100" s="17">
        <v>942000</v>
      </c>
      <c r="Q100" s="27" t="s">
        <v>44</v>
      </c>
    </row>
    <row r="101" spans="1:18" ht="57" customHeight="1" outlineLevel="1" thickBot="1" x14ac:dyDescent="0.3">
      <c r="A101" s="28"/>
      <c r="B101" s="29" t="s">
        <v>11</v>
      </c>
      <c r="C101" s="19" t="s">
        <v>20</v>
      </c>
      <c r="D101" s="30">
        <v>0</v>
      </c>
      <c r="E101" s="30">
        <v>0</v>
      </c>
      <c r="F101" s="30">
        <v>0</v>
      </c>
      <c r="G101" s="30">
        <v>314000</v>
      </c>
      <c r="H101" s="30">
        <v>314000</v>
      </c>
      <c r="I101" s="30">
        <v>314000</v>
      </c>
      <c r="J101" s="30">
        <v>0</v>
      </c>
      <c r="K101" s="30">
        <v>314000</v>
      </c>
      <c r="L101" s="31"/>
      <c r="N101" s="17">
        <v>942000</v>
      </c>
    </row>
    <row r="102" spans="1:18" s="27" customFormat="1" ht="76.5" customHeight="1" outlineLevel="1" x14ac:dyDescent="0.25">
      <c r="A102" s="23"/>
      <c r="B102" s="24" t="s">
        <v>107</v>
      </c>
      <c r="C102" s="24"/>
      <c r="D102" s="25">
        <f>SUM(D103)</f>
        <v>0</v>
      </c>
      <c r="E102" s="25">
        <f t="shared" ref="E102:K102" si="56">SUM(E103)</f>
        <v>0</v>
      </c>
      <c r="F102" s="25">
        <f t="shared" si="56"/>
        <v>0</v>
      </c>
      <c r="G102" s="25">
        <f t="shared" si="56"/>
        <v>0</v>
      </c>
      <c r="H102" s="25">
        <f t="shared" si="56"/>
        <v>0</v>
      </c>
      <c r="I102" s="25">
        <f t="shared" si="56"/>
        <v>0</v>
      </c>
      <c r="J102" s="25">
        <f t="shared" si="56"/>
        <v>0</v>
      </c>
      <c r="K102" s="25">
        <f t="shared" si="56"/>
        <v>0</v>
      </c>
      <c r="L102" s="26" t="s">
        <v>43</v>
      </c>
      <c r="N102" s="17"/>
    </row>
    <row r="103" spans="1:18" ht="15.75" customHeight="1" outlineLevel="1" thickBot="1" x14ac:dyDescent="0.3">
      <c r="A103" s="28"/>
      <c r="B103" s="29" t="s">
        <v>11</v>
      </c>
      <c r="C103" s="29"/>
      <c r="D103" s="30">
        <v>0</v>
      </c>
      <c r="E103" s="30">
        <v>0</v>
      </c>
      <c r="F103" s="30">
        <v>0</v>
      </c>
      <c r="G103" s="30">
        <v>0</v>
      </c>
      <c r="H103" s="30">
        <v>0</v>
      </c>
      <c r="I103" s="30">
        <v>0</v>
      </c>
      <c r="J103" s="30">
        <v>0</v>
      </c>
      <c r="K103" s="30">
        <v>0</v>
      </c>
      <c r="L103" s="31"/>
      <c r="N103" s="17"/>
    </row>
    <row r="104" spans="1:18" s="44" customFormat="1" ht="100.5" customHeight="1" outlineLevel="1" x14ac:dyDescent="0.25">
      <c r="A104" s="41"/>
      <c r="B104" s="35" t="s">
        <v>53</v>
      </c>
      <c r="C104" s="35"/>
      <c r="D104" s="42">
        <f>SUM(D105)</f>
        <v>0</v>
      </c>
      <c r="E104" s="42">
        <f t="shared" ref="E104:K104" si="57">SUM(E105)</f>
        <v>0</v>
      </c>
      <c r="F104" s="42">
        <f t="shared" si="57"/>
        <v>0</v>
      </c>
      <c r="G104" s="42">
        <f t="shared" si="57"/>
        <v>0</v>
      </c>
      <c r="H104" s="42">
        <f t="shared" si="57"/>
        <v>0</v>
      </c>
      <c r="I104" s="42">
        <f t="shared" si="57"/>
        <v>0</v>
      </c>
      <c r="J104" s="42">
        <f t="shared" si="57"/>
        <v>0</v>
      </c>
      <c r="K104" s="42">
        <f t="shared" si="57"/>
        <v>0</v>
      </c>
      <c r="L104" s="26" t="s">
        <v>43</v>
      </c>
      <c r="N104" s="17"/>
    </row>
    <row r="105" spans="1:18" ht="15.75" customHeight="1" outlineLevel="1" thickBot="1" x14ac:dyDescent="0.3">
      <c r="A105" s="28"/>
      <c r="B105" s="29" t="s">
        <v>11</v>
      </c>
      <c r="C105" s="29"/>
      <c r="D105" s="30">
        <v>0</v>
      </c>
      <c r="E105" s="30">
        <v>0</v>
      </c>
      <c r="F105" s="30">
        <v>0</v>
      </c>
      <c r="G105" s="30">
        <v>0</v>
      </c>
      <c r="H105" s="30">
        <v>0</v>
      </c>
      <c r="I105" s="30">
        <v>0</v>
      </c>
      <c r="J105" s="30">
        <v>0</v>
      </c>
      <c r="K105" s="30">
        <v>0</v>
      </c>
      <c r="L105" s="31"/>
      <c r="N105" s="17"/>
    </row>
    <row r="106" spans="1:18" s="44" customFormat="1" ht="63.75" customHeight="1" outlineLevel="1" x14ac:dyDescent="0.25">
      <c r="A106" s="41"/>
      <c r="B106" s="35" t="s">
        <v>108</v>
      </c>
      <c r="C106" s="35"/>
      <c r="D106" s="42">
        <f>SUM(D107)</f>
        <v>0</v>
      </c>
      <c r="E106" s="42">
        <f t="shared" ref="E106:K106" si="58">SUM(E107)</f>
        <v>0</v>
      </c>
      <c r="F106" s="42">
        <f t="shared" si="58"/>
        <v>0</v>
      </c>
      <c r="G106" s="42">
        <f t="shared" si="58"/>
        <v>0</v>
      </c>
      <c r="H106" s="42">
        <f t="shared" si="58"/>
        <v>0</v>
      </c>
      <c r="I106" s="42">
        <f t="shared" si="58"/>
        <v>0</v>
      </c>
      <c r="J106" s="42">
        <f t="shared" si="58"/>
        <v>0</v>
      </c>
      <c r="K106" s="42">
        <f t="shared" si="58"/>
        <v>0</v>
      </c>
      <c r="L106" s="43" t="s">
        <v>40</v>
      </c>
      <c r="N106" s="17"/>
    </row>
    <row r="107" spans="1:18" ht="15.75" customHeight="1" outlineLevel="1" thickBot="1" x14ac:dyDescent="0.3">
      <c r="A107" s="28"/>
      <c r="B107" s="29" t="s">
        <v>11</v>
      </c>
      <c r="C107" s="29"/>
      <c r="D107" s="30">
        <v>0</v>
      </c>
      <c r="E107" s="30">
        <v>0</v>
      </c>
      <c r="F107" s="30">
        <v>0</v>
      </c>
      <c r="G107" s="30">
        <v>0</v>
      </c>
      <c r="H107" s="30">
        <v>0</v>
      </c>
      <c r="I107" s="30">
        <v>0</v>
      </c>
      <c r="J107" s="30">
        <v>0</v>
      </c>
      <c r="K107" s="30">
        <v>0</v>
      </c>
      <c r="L107" s="31"/>
      <c r="N107" s="17"/>
    </row>
    <row r="108" spans="1:18" s="27" customFormat="1" ht="88.5" customHeight="1" outlineLevel="1" thickBot="1" x14ac:dyDescent="0.3">
      <c r="A108" s="23"/>
      <c r="B108" s="61" t="s">
        <v>109</v>
      </c>
      <c r="C108" s="24"/>
      <c r="D108" s="25">
        <f>SUM(D109)</f>
        <v>2046900</v>
      </c>
      <c r="E108" s="25">
        <f t="shared" ref="E108:K108" si="59">SUM(E109)</f>
        <v>1809040</v>
      </c>
      <c r="F108" s="25">
        <f t="shared" si="59"/>
        <v>1809040</v>
      </c>
      <c r="G108" s="58">
        <f t="shared" si="59"/>
        <v>11230000</v>
      </c>
      <c r="H108" s="58">
        <f t="shared" si="59"/>
        <v>19247500</v>
      </c>
      <c r="I108" s="58">
        <f t="shared" si="59"/>
        <v>19247500</v>
      </c>
      <c r="J108" s="58">
        <f t="shared" si="59"/>
        <v>0</v>
      </c>
      <c r="K108" s="58">
        <f t="shared" si="59"/>
        <v>19247500</v>
      </c>
      <c r="L108" s="62" t="s">
        <v>37</v>
      </c>
      <c r="M108" s="67"/>
      <c r="N108" s="63">
        <v>49725000</v>
      </c>
      <c r="R108" s="27" t="s">
        <v>44</v>
      </c>
    </row>
    <row r="109" spans="1:18" ht="90" customHeight="1" outlineLevel="1" thickBot="1" x14ac:dyDescent="0.3">
      <c r="A109" s="28"/>
      <c r="B109" s="29" t="s">
        <v>11</v>
      </c>
      <c r="C109" s="19" t="s">
        <v>19</v>
      </c>
      <c r="D109" s="47">
        <v>2046900</v>
      </c>
      <c r="E109" s="47">
        <v>1809040</v>
      </c>
      <c r="F109" s="47">
        <v>1809040</v>
      </c>
      <c r="G109" s="53">
        <v>11230000</v>
      </c>
      <c r="H109" s="53">
        <v>19247500</v>
      </c>
      <c r="I109" s="53">
        <v>19247500</v>
      </c>
      <c r="J109" s="53"/>
      <c r="K109" s="53">
        <v>19247500</v>
      </c>
      <c r="L109" s="54"/>
      <c r="M109" s="55"/>
      <c r="N109" s="63">
        <v>49725000</v>
      </c>
    </row>
    <row r="110" spans="1:18" ht="90" customHeight="1" outlineLevel="1" thickBot="1" x14ac:dyDescent="0.3">
      <c r="A110" s="110"/>
      <c r="B110" s="71" t="s">
        <v>68</v>
      </c>
      <c r="C110" s="112"/>
      <c r="D110" s="47"/>
      <c r="E110" s="47"/>
      <c r="F110" s="47"/>
      <c r="G110" s="124">
        <v>601800</v>
      </c>
      <c r="H110" s="124">
        <v>690300</v>
      </c>
      <c r="I110" s="124">
        <v>778800</v>
      </c>
      <c r="J110" s="124"/>
      <c r="K110" s="124">
        <v>778800</v>
      </c>
      <c r="L110" s="121" t="s">
        <v>37</v>
      </c>
      <c r="M110" s="55"/>
      <c r="N110" s="63">
        <v>2070900</v>
      </c>
    </row>
    <row r="111" spans="1:18" ht="90" customHeight="1" outlineLevel="1" thickBot="1" x14ac:dyDescent="0.3">
      <c r="A111" s="110"/>
      <c r="B111" s="29" t="s">
        <v>11</v>
      </c>
      <c r="C111" s="112"/>
      <c r="D111" s="47"/>
      <c r="E111" s="47"/>
      <c r="F111" s="47"/>
      <c r="G111" s="90">
        <v>601800</v>
      </c>
      <c r="H111" s="90">
        <v>690300</v>
      </c>
      <c r="I111" s="90">
        <v>778800</v>
      </c>
      <c r="J111" s="90"/>
      <c r="K111" s="90">
        <v>778800</v>
      </c>
      <c r="L111" s="117"/>
      <c r="M111" s="55"/>
      <c r="N111" s="63">
        <v>2070900</v>
      </c>
    </row>
    <row r="112" spans="1:18" s="27" customFormat="1" ht="111.75" customHeight="1" outlineLevel="1" x14ac:dyDescent="0.25">
      <c r="A112" s="23"/>
      <c r="B112" s="61" t="s">
        <v>69</v>
      </c>
      <c r="C112" s="61"/>
      <c r="D112" s="58">
        <f>SUM(D113)</f>
        <v>0</v>
      </c>
      <c r="E112" s="58">
        <f>SUM(E113)</f>
        <v>0</v>
      </c>
      <c r="F112" s="58">
        <f>SUM(F113)</f>
        <v>0</v>
      </c>
      <c r="G112" s="58">
        <f>SUM(G113)</f>
        <v>0</v>
      </c>
      <c r="H112" s="58"/>
      <c r="I112" s="58">
        <f>SUM(I113)</f>
        <v>0</v>
      </c>
      <c r="J112" s="58">
        <f>SUM(J113)</f>
        <v>0</v>
      </c>
      <c r="K112" s="58">
        <f>SUM(K113)</f>
        <v>0</v>
      </c>
      <c r="L112" s="62" t="s">
        <v>43</v>
      </c>
      <c r="M112" s="67"/>
      <c r="N112" s="63"/>
      <c r="Q112" s="27" t="s">
        <v>44</v>
      </c>
    </row>
    <row r="113" spans="1:18" ht="15" customHeight="1" outlineLevel="1" thickBot="1" x14ac:dyDescent="0.3">
      <c r="A113" s="75"/>
      <c r="B113" s="76" t="s">
        <v>11</v>
      </c>
      <c r="C113" s="76"/>
      <c r="D113" s="77">
        <v>0</v>
      </c>
      <c r="E113" s="77">
        <v>0</v>
      </c>
      <c r="F113" s="77">
        <v>0</v>
      </c>
      <c r="G113" s="77">
        <v>0</v>
      </c>
      <c r="H113" s="96"/>
      <c r="I113" s="97"/>
      <c r="J113" s="97">
        <v>0</v>
      </c>
      <c r="K113" s="97">
        <v>0</v>
      </c>
      <c r="L113" s="98"/>
      <c r="M113" s="55"/>
      <c r="N113" s="63"/>
    </row>
    <row r="114" spans="1:18" ht="75" customHeight="1" outlineLevel="1" x14ac:dyDescent="0.25">
      <c r="A114" s="91"/>
      <c r="B114" s="24"/>
      <c r="C114" s="91"/>
      <c r="D114" s="47"/>
      <c r="E114" s="47"/>
      <c r="F114" s="47"/>
      <c r="G114" s="47"/>
      <c r="H114" s="90"/>
      <c r="I114" s="90"/>
      <c r="J114" s="90"/>
      <c r="K114" s="90"/>
      <c r="L114" s="62" t="s">
        <v>43</v>
      </c>
      <c r="M114" s="55"/>
      <c r="N114" s="63"/>
    </row>
    <row r="115" spans="1:18" ht="41.25" customHeight="1" outlineLevel="1" thickBot="1" x14ac:dyDescent="0.3">
      <c r="A115" s="83"/>
      <c r="B115" s="83" t="s">
        <v>11</v>
      </c>
      <c r="C115" s="83"/>
      <c r="D115" s="84"/>
      <c r="E115" s="84"/>
      <c r="F115" s="84"/>
      <c r="G115" s="84"/>
      <c r="H115" s="64"/>
      <c r="I115" s="64"/>
      <c r="J115" s="64"/>
      <c r="K115" s="64"/>
      <c r="L115" s="92"/>
      <c r="M115" s="55"/>
      <c r="N115" s="63"/>
      <c r="R115" s="2" t="s">
        <v>44</v>
      </c>
    </row>
    <row r="116" spans="1:18" ht="78" customHeight="1" outlineLevel="1" x14ac:dyDescent="0.25">
      <c r="A116" s="94"/>
      <c r="B116" s="24" t="s">
        <v>55</v>
      </c>
      <c r="C116" s="91"/>
      <c r="D116" s="47"/>
      <c r="E116" s="47"/>
      <c r="F116" s="47"/>
      <c r="G116" s="47"/>
      <c r="H116" s="87"/>
      <c r="I116" s="87"/>
      <c r="J116" s="87"/>
      <c r="K116" s="87"/>
      <c r="L116" s="62" t="s">
        <v>61</v>
      </c>
      <c r="M116" s="55"/>
      <c r="N116" s="63"/>
    </row>
    <row r="117" spans="1:18" ht="15" customHeight="1" outlineLevel="1" thickBot="1" x14ac:dyDescent="0.3">
      <c r="A117" s="95"/>
      <c r="B117" s="83" t="s">
        <v>11</v>
      </c>
      <c r="C117" s="83"/>
      <c r="D117" s="84"/>
      <c r="E117" s="84"/>
      <c r="F117" s="84"/>
      <c r="G117" s="84"/>
      <c r="H117" s="64"/>
      <c r="I117" s="64"/>
      <c r="J117" s="64"/>
      <c r="K117" s="64"/>
      <c r="L117" s="92"/>
      <c r="M117" s="55"/>
      <c r="N117" s="63"/>
    </row>
    <row r="118" spans="1:18" ht="45" customHeight="1" thickBot="1" x14ac:dyDescent="0.3">
      <c r="A118" s="20" t="s">
        <v>54</v>
      </c>
      <c r="B118" s="260" t="s">
        <v>110</v>
      </c>
      <c r="C118" s="261"/>
      <c r="D118" s="21">
        <f>SUM(D119:D126)/2</f>
        <v>0</v>
      </c>
      <c r="E118" s="21">
        <f t="shared" ref="E118:K118" si="60">SUM(E119:E126)/2</f>
        <v>0</v>
      </c>
      <c r="F118" s="21">
        <f t="shared" si="60"/>
        <v>0</v>
      </c>
      <c r="G118" s="21">
        <f t="shared" si="60"/>
        <v>30000</v>
      </c>
      <c r="H118" s="88">
        <v>33000</v>
      </c>
      <c r="I118" s="88">
        <f t="shared" si="60"/>
        <v>30000</v>
      </c>
      <c r="J118" s="21">
        <f t="shared" si="60"/>
        <v>0</v>
      </c>
      <c r="K118" s="21">
        <f t="shared" si="60"/>
        <v>30000</v>
      </c>
      <c r="L118" s="50"/>
      <c r="N118" s="89">
        <f t="shared" ref="N118" si="61">SUM(G118:I118)</f>
        <v>93000</v>
      </c>
    </row>
    <row r="119" spans="1:18" s="27" customFormat="1" ht="73.5" customHeight="1" outlineLevel="1" x14ac:dyDescent="0.25">
      <c r="A119" s="23"/>
      <c r="B119" s="35" t="s">
        <v>111</v>
      </c>
      <c r="C119" s="35"/>
      <c r="D119" s="42">
        <f>SUM(D120)</f>
        <v>0</v>
      </c>
      <c r="E119" s="42">
        <f t="shared" ref="E119:K119" si="62">SUM(E120)</f>
        <v>0</v>
      </c>
      <c r="F119" s="42">
        <f t="shared" si="62"/>
        <v>0</v>
      </c>
      <c r="G119" s="42">
        <f t="shared" si="62"/>
        <v>0</v>
      </c>
      <c r="H119" s="42">
        <f t="shared" si="62"/>
        <v>3000</v>
      </c>
      <c r="I119" s="42">
        <f t="shared" si="62"/>
        <v>0</v>
      </c>
      <c r="J119" s="42">
        <f t="shared" si="62"/>
        <v>0</v>
      </c>
      <c r="K119" s="42">
        <f t="shared" si="62"/>
        <v>0</v>
      </c>
      <c r="L119" s="43" t="s">
        <v>39</v>
      </c>
      <c r="M119" s="99"/>
      <c r="N119" s="89">
        <v>3000</v>
      </c>
    </row>
    <row r="120" spans="1:18" ht="64.5" customHeight="1" outlineLevel="1" thickBot="1" x14ac:dyDescent="0.3">
      <c r="A120" s="28"/>
      <c r="B120" s="45" t="s">
        <v>11</v>
      </c>
      <c r="C120" s="45" t="s">
        <v>15</v>
      </c>
      <c r="D120" s="37">
        <v>0</v>
      </c>
      <c r="E120" s="37">
        <v>0</v>
      </c>
      <c r="F120" s="37">
        <v>0</v>
      </c>
      <c r="G120" s="37">
        <v>0</v>
      </c>
      <c r="H120" s="37">
        <v>3000</v>
      </c>
      <c r="I120" s="37">
        <v>0</v>
      </c>
      <c r="J120" s="37">
        <v>0</v>
      </c>
      <c r="K120" s="37">
        <v>0</v>
      </c>
      <c r="L120" s="100"/>
      <c r="M120" s="101"/>
      <c r="N120" s="89">
        <v>3000</v>
      </c>
    </row>
    <row r="121" spans="1:18" s="27" customFormat="1" ht="63.75" customHeight="1" outlineLevel="1" x14ac:dyDescent="0.25">
      <c r="A121" s="23"/>
      <c r="B121" s="24"/>
      <c r="C121" s="24"/>
      <c r="D121" s="25">
        <f>SUM(D122)</f>
        <v>0</v>
      </c>
      <c r="E121" s="25">
        <f t="shared" ref="E121:G121" si="63">SUM(E122)</f>
        <v>0</v>
      </c>
      <c r="F121" s="25">
        <f t="shared" si="63"/>
        <v>0</v>
      </c>
      <c r="G121" s="25">
        <f t="shared" si="63"/>
        <v>0</v>
      </c>
      <c r="H121" s="25"/>
      <c r="I121" s="25">
        <f t="shared" ref="I121:K121" si="64">SUM(I122)</f>
        <v>0</v>
      </c>
      <c r="J121" s="25">
        <f t="shared" si="64"/>
        <v>0</v>
      </c>
      <c r="K121" s="25">
        <f t="shared" si="64"/>
        <v>0</v>
      </c>
      <c r="L121" s="26"/>
      <c r="N121" s="17"/>
    </row>
    <row r="122" spans="1:18" ht="64.5" customHeight="1" outlineLevel="1" thickBot="1" x14ac:dyDescent="0.3">
      <c r="A122" s="28"/>
      <c r="B122" s="29" t="s">
        <v>11</v>
      </c>
      <c r="C122" s="19" t="s">
        <v>15</v>
      </c>
      <c r="D122" s="30">
        <v>0</v>
      </c>
      <c r="E122" s="30">
        <v>0</v>
      </c>
      <c r="F122" s="30">
        <v>0</v>
      </c>
      <c r="G122" s="30">
        <v>0</v>
      </c>
      <c r="H122" s="30"/>
      <c r="I122" s="30">
        <v>0</v>
      </c>
      <c r="J122" s="30">
        <v>0</v>
      </c>
      <c r="K122" s="30">
        <v>0</v>
      </c>
      <c r="L122" s="31"/>
      <c r="N122" s="17"/>
    </row>
    <row r="123" spans="1:18" s="27" customFormat="1" ht="102" customHeight="1" outlineLevel="1" x14ac:dyDescent="0.25">
      <c r="A123" s="23"/>
      <c r="B123" s="24" t="s">
        <v>70</v>
      </c>
      <c r="C123" s="24"/>
      <c r="D123" s="25">
        <f>SUM(D124)</f>
        <v>0</v>
      </c>
      <c r="E123" s="25">
        <f t="shared" ref="E123:K123" si="65">SUM(E124)</f>
        <v>0</v>
      </c>
      <c r="F123" s="25">
        <f t="shared" si="65"/>
        <v>0</v>
      </c>
      <c r="G123" s="25">
        <f t="shared" si="65"/>
        <v>0</v>
      </c>
      <c r="H123" s="25">
        <f t="shared" si="65"/>
        <v>0</v>
      </c>
      <c r="I123" s="25">
        <f t="shared" si="65"/>
        <v>0</v>
      </c>
      <c r="J123" s="25">
        <f t="shared" si="65"/>
        <v>0</v>
      </c>
      <c r="K123" s="25">
        <f t="shared" si="65"/>
        <v>0</v>
      </c>
      <c r="L123" s="26" t="s">
        <v>39</v>
      </c>
      <c r="N123" s="17"/>
    </row>
    <row r="124" spans="1:18" ht="15.75" customHeight="1" outlineLevel="1" thickBot="1" x14ac:dyDescent="0.3">
      <c r="A124" s="28"/>
      <c r="B124" s="29" t="s">
        <v>11</v>
      </c>
      <c r="C124" s="29"/>
      <c r="D124" s="36"/>
      <c r="E124" s="36"/>
      <c r="F124" s="36"/>
      <c r="G124" s="36"/>
      <c r="H124" s="36">
        <v>0</v>
      </c>
      <c r="I124" s="36">
        <v>0</v>
      </c>
      <c r="J124" s="36"/>
      <c r="K124" s="36">
        <v>0</v>
      </c>
      <c r="L124" s="31"/>
      <c r="N124" s="17"/>
    </row>
    <row r="125" spans="1:18" s="27" customFormat="1" ht="115.5" customHeight="1" outlineLevel="1" x14ac:dyDescent="0.25">
      <c r="A125" s="23"/>
      <c r="B125" s="35" t="s">
        <v>112</v>
      </c>
      <c r="C125" s="35"/>
      <c r="D125" s="42">
        <f>SUM(D126)</f>
        <v>0</v>
      </c>
      <c r="E125" s="42">
        <f t="shared" ref="E125:K125" si="66">SUM(E126)</f>
        <v>0</v>
      </c>
      <c r="F125" s="42">
        <f t="shared" si="66"/>
        <v>0</v>
      </c>
      <c r="G125" s="42">
        <f t="shared" si="66"/>
        <v>30000</v>
      </c>
      <c r="H125" s="42">
        <f t="shared" si="66"/>
        <v>30000</v>
      </c>
      <c r="I125" s="42">
        <f t="shared" si="66"/>
        <v>30000</v>
      </c>
      <c r="J125" s="42">
        <f t="shared" si="66"/>
        <v>0</v>
      </c>
      <c r="K125" s="42">
        <f t="shared" si="66"/>
        <v>30000</v>
      </c>
      <c r="L125" s="43" t="s">
        <v>37</v>
      </c>
      <c r="M125" s="44"/>
      <c r="N125" s="89">
        <v>90000</v>
      </c>
    </row>
    <row r="126" spans="1:18" s="55" customFormat="1" ht="51" customHeight="1" outlineLevel="1" x14ac:dyDescent="0.25">
      <c r="A126" s="51"/>
      <c r="B126" s="45" t="s">
        <v>11</v>
      </c>
      <c r="C126" s="45" t="s">
        <v>20</v>
      </c>
      <c r="D126" s="37"/>
      <c r="E126" s="37"/>
      <c r="F126" s="37"/>
      <c r="G126" s="37">
        <v>30000</v>
      </c>
      <c r="H126" s="37">
        <v>30000</v>
      </c>
      <c r="I126" s="37">
        <v>30000</v>
      </c>
      <c r="J126" s="37"/>
      <c r="K126" s="37">
        <v>30000</v>
      </c>
      <c r="L126" s="100"/>
      <c r="M126" s="101"/>
      <c r="N126" s="89">
        <v>90000</v>
      </c>
    </row>
    <row r="127" spans="1:18" ht="27" customHeight="1" thickBot="1" x14ac:dyDescent="0.3">
      <c r="A127" s="20" t="s">
        <v>56</v>
      </c>
      <c r="B127" s="254" t="s">
        <v>21</v>
      </c>
      <c r="C127" s="255"/>
      <c r="D127" s="21">
        <f t="shared" ref="D127:K127" si="67">SUM(D128:D133)/2</f>
        <v>0</v>
      </c>
      <c r="E127" s="21">
        <f t="shared" si="67"/>
        <v>0</v>
      </c>
      <c r="F127" s="21">
        <f t="shared" si="67"/>
        <v>0</v>
      </c>
      <c r="G127" s="21">
        <f t="shared" si="67"/>
        <v>60000</v>
      </c>
      <c r="H127" s="88">
        <f t="shared" si="67"/>
        <v>1000</v>
      </c>
      <c r="I127" s="88">
        <f t="shared" si="67"/>
        <v>1000</v>
      </c>
      <c r="J127" s="88">
        <f t="shared" si="67"/>
        <v>0</v>
      </c>
      <c r="K127" s="88">
        <f t="shared" si="67"/>
        <v>0</v>
      </c>
      <c r="L127" s="102"/>
      <c r="M127" s="55"/>
      <c r="N127" s="63">
        <f t="shared" ref="N127" si="68">SUM(G127:I127)</f>
        <v>62000</v>
      </c>
      <c r="O127" s="17">
        <f>N127+N118</f>
        <v>155000</v>
      </c>
    </row>
    <row r="128" spans="1:18" s="27" customFormat="1" ht="59.25" customHeight="1" outlineLevel="1" x14ac:dyDescent="0.25">
      <c r="A128" s="23"/>
      <c r="B128" s="61" t="s">
        <v>57</v>
      </c>
      <c r="C128" s="61"/>
      <c r="D128" s="58">
        <f>SUM(D129)</f>
        <v>0</v>
      </c>
      <c r="E128" s="58">
        <f t="shared" ref="E128:K128" si="69">SUM(E129)</f>
        <v>0</v>
      </c>
      <c r="F128" s="58">
        <f>SUM(F129)</f>
        <v>0</v>
      </c>
      <c r="G128" s="58">
        <f t="shared" si="69"/>
        <v>60000</v>
      </c>
      <c r="H128" s="58">
        <f>SUM(H129)</f>
        <v>0</v>
      </c>
      <c r="I128" s="58">
        <f t="shared" si="69"/>
        <v>0</v>
      </c>
      <c r="J128" s="58">
        <f t="shared" si="69"/>
        <v>0</v>
      </c>
      <c r="K128" s="58">
        <f t="shared" si="69"/>
        <v>0</v>
      </c>
      <c r="L128" s="62" t="s">
        <v>40</v>
      </c>
      <c r="M128" s="86"/>
      <c r="N128" s="63">
        <v>60000</v>
      </c>
    </row>
    <row r="129" spans="1:27" ht="64.5" customHeight="1" outlineLevel="1" thickBot="1" x14ac:dyDescent="0.3">
      <c r="A129" s="28"/>
      <c r="B129" s="52" t="s">
        <v>11</v>
      </c>
      <c r="C129" s="52" t="s">
        <v>15</v>
      </c>
      <c r="D129" s="53">
        <v>0</v>
      </c>
      <c r="E129" s="53">
        <v>0</v>
      </c>
      <c r="F129" s="53"/>
      <c r="G129" s="53">
        <v>60000</v>
      </c>
      <c r="H129" s="53"/>
      <c r="I129" s="53">
        <v>0</v>
      </c>
      <c r="J129" s="53">
        <v>0</v>
      </c>
      <c r="K129" s="53">
        <v>0</v>
      </c>
      <c r="L129" s="54"/>
      <c r="M129" s="55"/>
      <c r="N129" s="63">
        <v>60000</v>
      </c>
    </row>
    <row r="130" spans="1:27" s="27" customFormat="1" ht="49.5" customHeight="1" outlineLevel="1" x14ac:dyDescent="0.25">
      <c r="A130" s="23"/>
      <c r="B130" s="61" t="s">
        <v>113</v>
      </c>
      <c r="C130" s="61"/>
      <c r="D130" s="58">
        <f>SUM(D131)</f>
        <v>0</v>
      </c>
      <c r="E130" s="58">
        <f t="shared" ref="E130:K130" si="70">SUM(E131)</f>
        <v>0</v>
      </c>
      <c r="F130" s="58">
        <f t="shared" si="70"/>
        <v>0</v>
      </c>
      <c r="G130" s="58">
        <f t="shared" si="70"/>
        <v>0</v>
      </c>
      <c r="H130" s="58">
        <f t="shared" si="70"/>
        <v>1000</v>
      </c>
      <c r="I130" s="58">
        <f t="shared" si="70"/>
        <v>1000</v>
      </c>
      <c r="J130" s="58">
        <f t="shared" si="70"/>
        <v>0</v>
      </c>
      <c r="K130" s="58">
        <f t="shared" si="70"/>
        <v>0</v>
      </c>
      <c r="L130" s="62" t="s">
        <v>61</v>
      </c>
      <c r="M130" s="67"/>
      <c r="N130" s="63">
        <v>2000</v>
      </c>
    </row>
    <row r="131" spans="1:27" ht="64.5" customHeight="1" outlineLevel="1" thickBot="1" x14ac:dyDescent="0.3">
      <c r="A131" s="28"/>
      <c r="B131" s="52" t="s">
        <v>11</v>
      </c>
      <c r="C131" s="52" t="s">
        <v>15</v>
      </c>
      <c r="D131" s="53">
        <v>0</v>
      </c>
      <c r="E131" s="53">
        <v>0</v>
      </c>
      <c r="F131" s="53">
        <v>0</v>
      </c>
      <c r="G131" s="53">
        <v>0</v>
      </c>
      <c r="H131" s="53">
        <v>1000</v>
      </c>
      <c r="I131" s="53">
        <v>1000</v>
      </c>
      <c r="J131" s="53">
        <v>0</v>
      </c>
      <c r="K131" s="53">
        <v>0</v>
      </c>
      <c r="L131" s="54"/>
      <c r="M131" s="55"/>
      <c r="N131" s="63">
        <v>2000</v>
      </c>
    </row>
    <row r="132" spans="1:27" s="27" customFormat="1" ht="63.75" customHeight="1" outlineLevel="1" x14ac:dyDescent="0.25">
      <c r="A132" s="23"/>
      <c r="B132" s="24" t="s">
        <v>71</v>
      </c>
      <c r="C132" s="24"/>
      <c r="D132" s="25">
        <f>SUM(D133)</f>
        <v>0</v>
      </c>
      <c r="E132" s="25">
        <f t="shared" ref="E132:K132" si="71">SUM(E133)</f>
        <v>0</v>
      </c>
      <c r="F132" s="25">
        <f t="shared" si="71"/>
        <v>0</v>
      </c>
      <c r="G132" s="25">
        <f t="shared" si="71"/>
        <v>0</v>
      </c>
      <c r="H132" s="25">
        <f t="shared" si="71"/>
        <v>0</v>
      </c>
      <c r="I132" s="25">
        <f t="shared" si="71"/>
        <v>0</v>
      </c>
      <c r="J132" s="25">
        <f t="shared" si="71"/>
        <v>0</v>
      </c>
      <c r="K132" s="25">
        <f t="shared" si="71"/>
        <v>0</v>
      </c>
      <c r="L132" s="26" t="s">
        <v>40</v>
      </c>
      <c r="N132" s="17"/>
    </row>
    <row r="133" spans="1:27" ht="64.5" customHeight="1" outlineLevel="1" thickBot="1" x14ac:dyDescent="0.3">
      <c r="A133" s="28"/>
      <c r="B133" s="29" t="s">
        <v>11</v>
      </c>
      <c r="C133" s="19" t="s">
        <v>15</v>
      </c>
      <c r="D133" s="36"/>
      <c r="E133" s="36"/>
      <c r="F133" s="36"/>
      <c r="G133" s="36">
        <v>0</v>
      </c>
      <c r="H133" s="36"/>
      <c r="I133" s="36"/>
      <c r="J133" s="30">
        <v>0</v>
      </c>
      <c r="K133" s="30">
        <v>0</v>
      </c>
      <c r="L133" s="31"/>
      <c r="N133" s="17"/>
    </row>
    <row r="134" spans="1:27" s="27" customFormat="1" ht="60" customHeight="1" outlineLevel="1" x14ac:dyDescent="0.25">
      <c r="A134" s="23"/>
      <c r="B134" s="24" t="s">
        <v>72</v>
      </c>
      <c r="C134" s="24"/>
      <c r="D134" s="25">
        <f>SUM(D135)</f>
        <v>0</v>
      </c>
      <c r="E134" s="25">
        <f t="shared" ref="E134:K136" si="72">SUM(E135)</f>
        <v>0</v>
      </c>
      <c r="F134" s="25">
        <f t="shared" si="72"/>
        <v>0</v>
      </c>
      <c r="G134" s="25">
        <f t="shared" si="72"/>
        <v>0</v>
      </c>
      <c r="H134" s="25">
        <f t="shared" si="72"/>
        <v>0</v>
      </c>
      <c r="I134" s="25">
        <f t="shared" si="72"/>
        <v>0</v>
      </c>
      <c r="J134" s="25">
        <f t="shared" si="72"/>
        <v>0</v>
      </c>
      <c r="K134" s="25">
        <f t="shared" si="72"/>
        <v>0</v>
      </c>
      <c r="L134" s="26" t="s">
        <v>43</v>
      </c>
      <c r="N134" s="17"/>
    </row>
    <row r="135" spans="1:27" ht="15.75" customHeight="1" outlineLevel="1" thickBot="1" x14ac:dyDescent="0.3">
      <c r="A135" s="28"/>
      <c r="B135" s="29" t="s">
        <v>11</v>
      </c>
      <c r="C135" s="45"/>
      <c r="D135" s="30"/>
      <c r="E135" s="30">
        <v>0</v>
      </c>
      <c r="F135" s="30">
        <v>0</v>
      </c>
      <c r="G135" s="30">
        <v>0</v>
      </c>
      <c r="H135" s="30"/>
      <c r="I135" s="30"/>
      <c r="J135" s="30">
        <v>0</v>
      </c>
      <c r="K135" s="30">
        <v>0</v>
      </c>
      <c r="L135" s="31"/>
      <c r="N135" s="17"/>
    </row>
    <row r="136" spans="1:27" s="27" customFormat="1" ht="57.75" customHeight="1" outlineLevel="1" x14ac:dyDescent="0.25">
      <c r="A136" s="23"/>
      <c r="B136" s="24" t="s">
        <v>114</v>
      </c>
      <c r="C136" s="24"/>
      <c r="D136" s="25">
        <f>SUM(D137)</f>
        <v>0</v>
      </c>
      <c r="E136" s="25">
        <f t="shared" si="72"/>
        <v>0</v>
      </c>
      <c r="F136" s="25">
        <f t="shared" si="72"/>
        <v>0</v>
      </c>
      <c r="G136" s="25">
        <f t="shared" si="72"/>
        <v>0</v>
      </c>
      <c r="H136" s="25">
        <f t="shared" si="72"/>
        <v>0</v>
      </c>
      <c r="I136" s="25">
        <f t="shared" si="72"/>
        <v>0</v>
      </c>
      <c r="J136" s="25">
        <f t="shared" si="72"/>
        <v>0</v>
      </c>
      <c r="K136" s="25">
        <f t="shared" si="72"/>
        <v>0</v>
      </c>
      <c r="L136" s="26" t="s">
        <v>43</v>
      </c>
      <c r="N136" s="17"/>
    </row>
    <row r="137" spans="1:27" ht="15" customHeight="1" outlineLevel="1" x14ac:dyDescent="0.25">
      <c r="A137" s="28"/>
      <c r="B137" s="29" t="s">
        <v>11</v>
      </c>
      <c r="C137" s="45"/>
      <c r="D137" s="30"/>
      <c r="E137" s="30">
        <v>0</v>
      </c>
      <c r="F137" s="30">
        <v>0</v>
      </c>
      <c r="G137" s="30">
        <v>0</v>
      </c>
      <c r="H137" s="30"/>
      <c r="I137" s="30"/>
      <c r="J137" s="30">
        <v>0</v>
      </c>
      <c r="K137" s="30">
        <v>0</v>
      </c>
      <c r="L137" s="31"/>
      <c r="N137" s="17"/>
    </row>
    <row r="138" spans="1:27" ht="27" customHeight="1" thickBot="1" x14ac:dyDescent="0.3">
      <c r="A138" s="20" t="s">
        <v>58</v>
      </c>
      <c r="B138" s="256" t="s">
        <v>59</v>
      </c>
      <c r="C138" s="257"/>
      <c r="D138" s="21">
        <f>SUM(D139:D148)/2</f>
        <v>0</v>
      </c>
      <c r="E138" s="21">
        <f t="shared" ref="E138:K138" si="73">SUM(E139:E148)/2</f>
        <v>0</v>
      </c>
      <c r="F138" s="21">
        <f t="shared" si="73"/>
        <v>0</v>
      </c>
      <c r="G138" s="21">
        <f t="shared" si="73"/>
        <v>0</v>
      </c>
      <c r="H138" s="21">
        <f>SUM(H139:H152)/2</f>
        <v>13500</v>
      </c>
      <c r="I138" s="21">
        <f t="shared" si="73"/>
        <v>1500</v>
      </c>
      <c r="J138" s="21">
        <f t="shared" si="73"/>
        <v>0</v>
      </c>
      <c r="K138" s="21">
        <f t="shared" si="73"/>
        <v>0</v>
      </c>
      <c r="L138" s="50"/>
      <c r="N138" s="17">
        <f t="shared" ref="N138" si="74">SUM(G138:I138)</f>
        <v>15000</v>
      </c>
    </row>
    <row r="139" spans="1:27" s="27" customFormat="1" ht="78" customHeight="1" outlineLevel="1" x14ac:dyDescent="0.25">
      <c r="A139" s="23"/>
      <c r="B139" s="61" t="s">
        <v>60</v>
      </c>
      <c r="C139" s="61"/>
      <c r="D139" s="58">
        <f>SUM(D140)</f>
        <v>0</v>
      </c>
      <c r="E139" s="58">
        <f t="shared" ref="E139:K139" si="75">SUM(E140)</f>
        <v>0</v>
      </c>
      <c r="F139" s="58">
        <f t="shared" si="75"/>
        <v>0</v>
      </c>
      <c r="G139" s="58">
        <f t="shared" si="75"/>
        <v>0</v>
      </c>
      <c r="H139" s="58">
        <f t="shared" si="75"/>
        <v>6500</v>
      </c>
      <c r="I139" s="58">
        <f t="shared" si="75"/>
        <v>0</v>
      </c>
      <c r="J139" s="58">
        <f t="shared" si="75"/>
        <v>0</v>
      </c>
      <c r="K139" s="58">
        <f t="shared" si="75"/>
        <v>0</v>
      </c>
      <c r="L139" s="62" t="s">
        <v>38</v>
      </c>
      <c r="M139" s="67"/>
      <c r="N139" s="63">
        <v>6500</v>
      </c>
    </row>
    <row r="140" spans="1:27" ht="90" customHeight="1" outlineLevel="1" thickBot="1" x14ac:dyDescent="0.3">
      <c r="A140" s="28"/>
      <c r="B140" s="52" t="s">
        <v>11</v>
      </c>
      <c r="C140" s="52" t="s">
        <v>22</v>
      </c>
      <c r="D140" s="53"/>
      <c r="E140" s="53"/>
      <c r="F140" s="53"/>
      <c r="G140" s="53"/>
      <c r="H140" s="53">
        <v>6500</v>
      </c>
      <c r="I140" s="53">
        <v>0</v>
      </c>
      <c r="J140" s="53">
        <v>0</v>
      </c>
      <c r="K140" s="53">
        <v>0</v>
      </c>
      <c r="L140" s="54"/>
      <c r="M140" s="55"/>
      <c r="N140" s="63">
        <v>6500</v>
      </c>
      <c r="AA140" s="2" t="s">
        <v>44</v>
      </c>
    </row>
    <row r="141" spans="1:27" s="27" customFormat="1" ht="63.75" customHeight="1" outlineLevel="1" x14ac:dyDescent="0.25">
      <c r="A141" s="23"/>
      <c r="B141" s="24" t="s">
        <v>73</v>
      </c>
      <c r="C141" s="24"/>
      <c r="D141" s="25">
        <f>SUM(D142)</f>
        <v>0</v>
      </c>
      <c r="E141" s="25">
        <f t="shared" ref="E141:K141" si="76">SUM(E142)</f>
        <v>0</v>
      </c>
      <c r="F141" s="25">
        <f t="shared" si="76"/>
        <v>0</v>
      </c>
      <c r="G141" s="25">
        <f t="shared" si="76"/>
        <v>0</v>
      </c>
      <c r="H141" s="25">
        <f t="shared" si="76"/>
        <v>0</v>
      </c>
      <c r="I141" s="25">
        <f t="shared" si="76"/>
        <v>1500</v>
      </c>
      <c r="J141" s="25">
        <f t="shared" si="76"/>
        <v>0</v>
      </c>
      <c r="K141" s="25">
        <f t="shared" si="76"/>
        <v>0</v>
      </c>
      <c r="L141" s="26" t="s">
        <v>43</v>
      </c>
      <c r="N141" s="17">
        <v>1500</v>
      </c>
    </row>
    <row r="142" spans="1:27" ht="64.5" customHeight="1" outlineLevel="1" thickBot="1" x14ac:dyDescent="0.3">
      <c r="A142" s="28"/>
      <c r="B142" s="29" t="s">
        <v>11</v>
      </c>
      <c r="C142" s="19" t="s">
        <v>15</v>
      </c>
      <c r="D142" s="36"/>
      <c r="E142" s="36"/>
      <c r="F142" s="36"/>
      <c r="G142" s="36"/>
      <c r="H142" s="36"/>
      <c r="I142" s="30">
        <v>1500</v>
      </c>
      <c r="J142" s="30">
        <v>0</v>
      </c>
      <c r="K142" s="30">
        <v>0</v>
      </c>
      <c r="L142" s="31"/>
      <c r="N142" s="17">
        <v>1500</v>
      </c>
      <c r="P142" s="2" t="s">
        <v>44</v>
      </c>
    </row>
    <row r="143" spans="1:27" s="27" customFormat="1" ht="76.5" customHeight="1" outlineLevel="1" x14ac:dyDescent="0.25">
      <c r="A143" s="23"/>
      <c r="B143" s="24" t="s">
        <v>74</v>
      </c>
      <c r="C143" s="24"/>
      <c r="D143" s="25">
        <f>SUM(D144)</f>
        <v>0</v>
      </c>
      <c r="E143" s="25">
        <f t="shared" ref="E143:K143" si="77">SUM(E144)</f>
        <v>0</v>
      </c>
      <c r="F143" s="25">
        <f t="shared" si="77"/>
        <v>0</v>
      </c>
      <c r="G143" s="25">
        <f t="shared" si="77"/>
        <v>0</v>
      </c>
      <c r="H143" s="25">
        <f t="shared" si="77"/>
        <v>1500</v>
      </c>
      <c r="I143" s="25">
        <f t="shared" si="77"/>
        <v>0</v>
      </c>
      <c r="J143" s="25">
        <f t="shared" si="77"/>
        <v>0</v>
      </c>
      <c r="K143" s="25">
        <f t="shared" si="77"/>
        <v>0</v>
      </c>
      <c r="L143" s="26" t="s">
        <v>39</v>
      </c>
      <c r="N143" s="17">
        <v>1500</v>
      </c>
    </row>
    <row r="144" spans="1:27" ht="64.5" customHeight="1" outlineLevel="1" thickBot="1" x14ac:dyDescent="0.3">
      <c r="A144" s="28"/>
      <c r="B144" s="29" t="s">
        <v>11</v>
      </c>
      <c r="C144" s="19" t="s">
        <v>15</v>
      </c>
      <c r="D144" s="36"/>
      <c r="E144" s="36"/>
      <c r="F144" s="36"/>
      <c r="G144" s="36"/>
      <c r="H144" s="36">
        <v>1500</v>
      </c>
      <c r="I144" s="30">
        <v>0</v>
      </c>
      <c r="J144" s="30">
        <v>0</v>
      </c>
      <c r="K144" s="30">
        <v>0</v>
      </c>
      <c r="L144" s="31"/>
      <c r="N144" s="17">
        <v>1500</v>
      </c>
    </row>
    <row r="145" spans="1:14" s="27" customFormat="1" ht="84" customHeight="1" outlineLevel="1" x14ac:dyDescent="0.25">
      <c r="A145" s="23"/>
      <c r="B145" s="24" t="s">
        <v>115</v>
      </c>
      <c r="C145" s="24"/>
      <c r="D145" s="25">
        <f>SUM(D146)</f>
        <v>0</v>
      </c>
      <c r="E145" s="25">
        <f t="shared" ref="E145:K145" si="78">SUM(E146)</f>
        <v>0</v>
      </c>
      <c r="F145" s="25">
        <f t="shared" si="78"/>
        <v>0</v>
      </c>
      <c r="G145" s="25">
        <f t="shared" si="78"/>
        <v>0</v>
      </c>
      <c r="H145" s="25">
        <f t="shared" si="78"/>
        <v>1500</v>
      </c>
      <c r="I145" s="25">
        <f t="shared" si="78"/>
        <v>0</v>
      </c>
      <c r="J145" s="25">
        <f t="shared" si="78"/>
        <v>0</v>
      </c>
      <c r="K145" s="25">
        <f t="shared" si="78"/>
        <v>0</v>
      </c>
      <c r="L145" s="26" t="s">
        <v>39</v>
      </c>
      <c r="N145" s="17">
        <v>1500</v>
      </c>
    </row>
    <row r="146" spans="1:14" ht="64.5" customHeight="1" outlineLevel="1" thickBot="1" x14ac:dyDescent="0.3">
      <c r="A146" s="28"/>
      <c r="B146" s="29" t="s">
        <v>11</v>
      </c>
      <c r="C146" s="19" t="s">
        <v>15</v>
      </c>
      <c r="D146" s="36"/>
      <c r="E146" s="36"/>
      <c r="F146" s="36"/>
      <c r="G146" s="36"/>
      <c r="H146" s="36">
        <v>1500</v>
      </c>
      <c r="I146" s="30">
        <v>0</v>
      </c>
      <c r="J146" s="30">
        <v>0</v>
      </c>
      <c r="K146" s="30">
        <v>0</v>
      </c>
      <c r="L146" s="31"/>
      <c r="N146" s="17">
        <v>1500</v>
      </c>
    </row>
    <row r="147" spans="1:14" s="27" customFormat="1" ht="57" customHeight="1" outlineLevel="1" x14ac:dyDescent="0.25">
      <c r="A147" s="23"/>
      <c r="B147" s="24" t="s">
        <v>75</v>
      </c>
      <c r="C147" s="24"/>
      <c r="D147" s="25">
        <f>SUM(D148)</f>
        <v>0</v>
      </c>
      <c r="E147" s="25">
        <f t="shared" ref="E147:K149" si="79">SUM(E148)</f>
        <v>0</v>
      </c>
      <c r="F147" s="25">
        <f t="shared" si="79"/>
        <v>0</v>
      </c>
      <c r="G147" s="25">
        <f t="shared" si="79"/>
        <v>0</v>
      </c>
      <c r="H147" s="25">
        <f t="shared" si="79"/>
        <v>0</v>
      </c>
      <c r="I147" s="25">
        <f t="shared" si="79"/>
        <v>0</v>
      </c>
      <c r="J147" s="25">
        <f t="shared" si="79"/>
        <v>0</v>
      </c>
      <c r="K147" s="25">
        <f t="shared" si="79"/>
        <v>0</v>
      </c>
      <c r="L147" s="26" t="s">
        <v>38</v>
      </c>
      <c r="N147" s="17"/>
    </row>
    <row r="148" spans="1:14" ht="15.75" customHeight="1" outlineLevel="1" thickBot="1" x14ac:dyDescent="0.3">
      <c r="A148" s="28"/>
      <c r="B148" s="29" t="s">
        <v>11</v>
      </c>
      <c r="C148" s="19"/>
      <c r="D148" s="36"/>
      <c r="E148" s="36"/>
      <c r="F148" s="36"/>
      <c r="G148" s="36"/>
      <c r="H148" s="36">
        <v>0</v>
      </c>
      <c r="I148" s="30">
        <v>0</v>
      </c>
      <c r="J148" s="30">
        <v>0</v>
      </c>
      <c r="K148" s="30">
        <v>0</v>
      </c>
      <c r="L148" s="31"/>
      <c r="N148" s="17"/>
    </row>
    <row r="149" spans="1:14" s="27" customFormat="1" ht="63.75" customHeight="1" outlineLevel="1" x14ac:dyDescent="0.25">
      <c r="A149" s="23"/>
      <c r="B149" s="24" t="s">
        <v>76</v>
      </c>
      <c r="C149" s="24"/>
      <c r="D149" s="25">
        <f>SUM(D150)</f>
        <v>0</v>
      </c>
      <c r="E149" s="25">
        <f t="shared" si="79"/>
        <v>0</v>
      </c>
      <c r="F149" s="25">
        <f t="shared" si="79"/>
        <v>0</v>
      </c>
      <c r="G149" s="25">
        <f t="shared" si="79"/>
        <v>0</v>
      </c>
      <c r="H149" s="25">
        <f t="shared" si="79"/>
        <v>0</v>
      </c>
      <c r="I149" s="25">
        <f t="shared" si="79"/>
        <v>0</v>
      </c>
      <c r="J149" s="25">
        <f t="shared" si="79"/>
        <v>0</v>
      </c>
      <c r="K149" s="25">
        <f t="shared" si="79"/>
        <v>0</v>
      </c>
      <c r="L149" s="26" t="s">
        <v>39</v>
      </c>
      <c r="N149" s="17"/>
    </row>
    <row r="150" spans="1:14" ht="15" customHeight="1" outlineLevel="1" thickBot="1" x14ac:dyDescent="0.3">
      <c r="A150" s="75"/>
      <c r="B150" s="76" t="s">
        <v>11</v>
      </c>
      <c r="C150" s="104"/>
      <c r="D150" s="105"/>
      <c r="E150" s="105"/>
      <c r="F150" s="105"/>
      <c r="G150" s="105"/>
      <c r="H150" s="105">
        <v>0</v>
      </c>
      <c r="I150" s="77">
        <v>0</v>
      </c>
      <c r="J150" s="77">
        <v>0</v>
      </c>
      <c r="K150" s="77">
        <v>0</v>
      </c>
      <c r="L150" s="78"/>
      <c r="N150" s="17"/>
    </row>
    <row r="151" spans="1:14" ht="87.75" customHeight="1" outlineLevel="1" x14ac:dyDescent="0.25">
      <c r="A151" s="94"/>
      <c r="B151" s="91" t="s">
        <v>116</v>
      </c>
      <c r="C151" s="106"/>
      <c r="D151" s="107"/>
      <c r="E151" s="107"/>
      <c r="F151" s="107"/>
      <c r="G151" s="107"/>
      <c r="H151" s="107">
        <v>4000</v>
      </c>
      <c r="I151" s="47"/>
      <c r="J151" s="47"/>
      <c r="K151" s="47"/>
      <c r="L151" s="26" t="s">
        <v>61</v>
      </c>
      <c r="N151" s="17">
        <v>4000</v>
      </c>
    </row>
    <row r="152" spans="1:14" ht="15" customHeight="1" outlineLevel="1" thickBot="1" x14ac:dyDescent="0.3">
      <c r="A152" s="95"/>
      <c r="B152" s="76" t="s">
        <v>11</v>
      </c>
      <c r="C152" s="38"/>
      <c r="D152" s="39"/>
      <c r="E152" s="39"/>
      <c r="F152" s="39"/>
      <c r="G152" s="39"/>
      <c r="H152" s="39">
        <v>4000</v>
      </c>
      <c r="I152" s="84"/>
      <c r="J152" s="84"/>
      <c r="K152" s="84"/>
      <c r="L152" s="108"/>
      <c r="N152" s="17">
        <v>4000</v>
      </c>
    </row>
    <row r="153" spans="1:14" ht="27.75" customHeight="1" thickBot="1" x14ac:dyDescent="0.3">
      <c r="A153" s="20" t="s">
        <v>62</v>
      </c>
      <c r="B153" s="258" t="s">
        <v>18</v>
      </c>
      <c r="C153" s="259"/>
      <c r="D153" s="21">
        <f t="shared" ref="D153:K153" si="80">SUM(D154:D159)/2</f>
        <v>0</v>
      </c>
      <c r="E153" s="21">
        <f t="shared" si="80"/>
        <v>0</v>
      </c>
      <c r="F153" s="21">
        <f t="shared" si="80"/>
        <v>0</v>
      </c>
      <c r="G153" s="21">
        <f t="shared" si="80"/>
        <v>2000</v>
      </c>
      <c r="H153" s="21">
        <f t="shared" si="80"/>
        <v>1000</v>
      </c>
      <c r="I153" s="21">
        <f t="shared" si="80"/>
        <v>1000</v>
      </c>
      <c r="J153" s="21">
        <f t="shared" si="80"/>
        <v>0</v>
      </c>
      <c r="K153" s="21">
        <f t="shared" si="80"/>
        <v>0</v>
      </c>
      <c r="L153" s="22">
        <v>0</v>
      </c>
      <c r="N153" s="17">
        <f t="shared" ref="N153" si="81">SUM(G153:I153)</f>
        <v>4000</v>
      </c>
    </row>
    <row r="154" spans="1:14" s="27" customFormat="1" ht="61.5" customHeight="1" outlineLevel="1" x14ac:dyDescent="0.25">
      <c r="A154" s="23"/>
      <c r="B154" s="24" t="s">
        <v>28</v>
      </c>
      <c r="C154" s="24"/>
      <c r="D154" s="25">
        <f>SUM(D155)</f>
        <v>0</v>
      </c>
      <c r="E154" s="25">
        <f t="shared" ref="E154:K154" si="82">SUM(E155)</f>
        <v>0</v>
      </c>
      <c r="F154" s="25">
        <f t="shared" si="82"/>
        <v>0</v>
      </c>
      <c r="G154" s="25">
        <f t="shared" si="82"/>
        <v>0</v>
      </c>
      <c r="H154" s="25">
        <f t="shared" si="82"/>
        <v>0</v>
      </c>
      <c r="I154" s="25">
        <f t="shared" si="82"/>
        <v>0</v>
      </c>
      <c r="J154" s="25">
        <f t="shared" si="82"/>
        <v>0</v>
      </c>
      <c r="K154" s="25">
        <f t="shared" si="82"/>
        <v>0</v>
      </c>
      <c r="L154" s="26" t="s">
        <v>41</v>
      </c>
    </row>
    <row r="155" spans="1:14" ht="15.75" customHeight="1" outlineLevel="1" thickBot="1" x14ac:dyDescent="0.3">
      <c r="A155" s="28"/>
      <c r="B155" s="29" t="s">
        <v>11</v>
      </c>
      <c r="C155" s="29"/>
      <c r="D155" s="36"/>
      <c r="E155" s="36"/>
      <c r="F155" s="36"/>
      <c r="G155" s="36"/>
      <c r="H155" s="36">
        <v>0</v>
      </c>
      <c r="I155" s="30">
        <v>0</v>
      </c>
      <c r="J155" s="30">
        <v>0</v>
      </c>
      <c r="K155" s="30">
        <v>0</v>
      </c>
      <c r="L155" s="31"/>
    </row>
    <row r="156" spans="1:14" s="27" customFormat="1" ht="117" customHeight="1" outlineLevel="1" x14ac:dyDescent="0.25">
      <c r="A156" s="23"/>
      <c r="B156" s="24" t="s">
        <v>117</v>
      </c>
      <c r="C156" s="24"/>
      <c r="D156" s="25">
        <f>SUM(D159)</f>
        <v>0</v>
      </c>
      <c r="E156" s="25">
        <f t="shared" ref="E156:F156" si="83">SUM(E159)</f>
        <v>0</v>
      </c>
      <c r="F156" s="25">
        <f t="shared" si="83"/>
        <v>0</v>
      </c>
      <c r="G156" s="25">
        <v>2000</v>
      </c>
      <c r="H156" s="25">
        <v>1000</v>
      </c>
      <c r="I156" s="25">
        <v>1000</v>
      </c>
      <c r="J156" s="25">
        <f t="shared" ref="J156:K156" si="84">SUM(J159)</f>
        <v>0</v>
      </c>
      <c r="K156" s="25">
        <f t="shared" si="84"/>
        <v>0</v>
      </c>
      <c r="L156" s="26" t="s">
        <v>61</v>
      </c>
      <c r="N156" s="123">
        <v>4000</v>
      </c>
    </row>
    <row r="157" spans="1:14" s="27" customFormat="1" ht="20.25" customHeight="1" outlineLevel="1" x14ac:dyDescent="0.25">
      <c r="A157" s="70"/>
      <c r="B157" s="29" t="s">
        <v>11</v>
      </c>
      <c r="C157" s="71"/>
      <c r="D157" s="72"/>
      <c r="E157" s="72"/>
      <c r="F157" s="72"/>
      <c r="G157" s="72">
        <v>2000</v>
      </c>
      <c r="H157" s="72">
        <v>1000</v>
      </c>
      <c r="I157" s="72">
        <v>1000</v>
      </c>
      <c r="J157" s="72"/>
      <c r="K157" s="72"/>
      <c r="L157" s="73"/>
      <c r="N157" s="123">
        <v>4000</v>
      </c>
    </row>
    <row r="158" spans="1:14" s="27" customFormat="1" ht="117" customHeight="1" outlineLevel="1" x14ac:dyDescent="0.25">
      <c r="A158" s="70"/>
      <c r="B158" s="71" t="s">
        <v>118</v>
      </c>
      <c r="C158" s="71"/>
      <c r="D158" s="72"/>
      <c r="E158" s="72"/>
      <c r="F158" s="72"/>
      <c r="G158" s="72"/>
      <c r="H158" s="72"/>
      <c r="I158" s="72"/>
      <c r="J158" s="72"/>
      <c r="K158" s="72"/>
      <c r="L158" s="73" t="s">
        <v>61</v>
      </c>
    </row>
    <row r="159" spans="1:14" ht="15" customHeight="1" outlineLevel="1" x14ac:dyDescent="0.25">
      <c r="A159" s="28"/>
      <c r="B159" s="29" t="s">
        <v>11</v>
      </c>
      <c r="C159" s="29"/>
      <c r="D159" s="36"/>
      <c r="E159" s="36"/>
      <c r="F159" s="36"/>
      <c r="G159" s="36"/>
      <c r="H159" s="36">
        <v>0</v>
      </c>
      <c r="I159" s="30">
        <v>0</v>
      </c>
      <c r="J159" s="30">
        <v>0</v>
      </c>
      <c r="K159" s="30">
        <v>0</v>
      </c>
      <c r="L159" s="31"/>
    </row>
    <row r="160" spans="1:14" ht="15" customHeight="1" outlineLevel="1" x14ac:dyDescent="0.25">
      <c r="A160" s="93"/>
      <c r="B160" s="93"/>
      <c r="C160" s="93"/>
      <c r="D160" s="103"/>
      <c r="E160" s="103"/>
      <c r="F160" s="103"/>
      <c r="G160" s="103"/>
      <c r="H160" s="103"/>
      <c r="I160" s="74"/>
      <c r="J160" s="74"/>
      <c r="K160" s="74"/>
      <c r="L160" s="109"/>
    </row>
    <row r="161" spans="1:12" ht="15" customHeight="1" outlineLevel="1" x14ac:dyDescent="0.25">
      <c r="A161" s="93"/>
      <c r="B161" s="93"/>
      <c r="C161" s="93"/>
      <c r="D161" s="103"/>
      <c r="E161" s="103"/>
      <c r="F161" s="103"/>
      <c r="G161" s="103"/>
      <c r="H161" s="103"/>
      <c r="I161" s="74"/>
      <c r="J161" s="74"/>
      <c r="K161" s="74"/>
      <c r="L161" s="109"/>
    </row>
    <row r="162" spans="1:12" ht="15" customHeight="1" outlineLevel="1" x14ac:dyDescent="0.25">
      <c r="A162" s="93"/>
      <c r="B162" s="93"/>
      <c r="C162" s="93"/>
      <c r="D162" s="103"/>
      <c r="E162" s="103"/>
      <c r="F162" s="103"/>
      <c r="G162" s="103"/>
      <c r="H162" s="103"/>
      <c r="I162" s="74"/>
      <c r="J162" s="74"/>
      <c r="K162" s="74"/>
      <c r="L162" s="109"/>
    </row>
    <row r="163" spans="1:12" ht="15" customHeight="1" outlineLevel="1" x14ac:dyDescent="0.25">
      <c r="A163" s="93"/>
      <c r="B163" s="93"/>
      <c r="C163" s="93"/>
      <c r="D163" s="103"/>
      <c r="E163" s="103"/>
      <c r="F163" s="103"/>
      <c r="G163" s="103"/>
      <c r="H163" s="103"/>
      <c r="I163" s="74"/>
      <c r="J163" s="74"/>
      <c r="K163" s="74"/>
      <c r="L163" s="109"/>
    </row>
    <row r="164" spans="1:12" ht="15" customHeight="1" outlineLevel="1" x14ac:dyDescent="0.25">
      <c r="A164" s="93"/>
      <c r="B164" s="93"/>
      <c r="C164" s="93"/>
      <c r="D164" s="103"/>
      <c r="E164" s="103"/>
      <c r="F164" s="103"/>
      <c r="G164" s="103"/>
      <c r="H164" s="103"/>
      <c r="I164" s="74"/>
      <c r="J164" s="74"/>
      <c r="K164" s="74"/>
      <c r="L164" s="109"/>
    </row>
    <row r="166" spans="1:12" x14ac:dyDescent="0.25">
      <c r="H166" s="57"/>
      <c r="I166" s="57"/>
      <c r="J166" s="57"/>
      <c r="K166" s="57"/>
      <c r="L166" s="57"/>
    </row>
  </sheetData>
  <sheetProtection formatCells="0" formatColumns="0" formatRows="0" insertColumns="0" insertRows="0" deleteColumns="0" deleteRows="0" selectLockedCells="1" selectUnlockedCells="1"/>
  <autoFilter ref="A1:L159">
    <filterColumn colId="3" showButton="0"/>
    <filterColumn colId="4" showButton="0"/>
    <filterColumn colId="6" showButton="0"/>
    <filterColumn colId="7" showButton="0"/>
    <filterColumn colId="8" showButton="0"/>
    <filterColumn colId="9" showButton="0"/>
  </autoFilter>
  <mergeCells count="19">
    <mergeCell ref="A1:A3"/>
    <mergeCell ref="B1:B3"/>
    <mergeCell ref="D1:F1"/>
    <mergeCell ref="G1:K1"/>
    <mergeCell ref="D2:D3"/>
    <mergeCell ref="E2:E3"/>
    <mergeCell ref="F2:F3"/>
    <mergeCell ref="G2:G3"/>
    <mergeCell ref="H2:H3"/>
    <mergeCell ref="I2:I3"/>
    <mergeCell ref="B127:C127"/>
    <mergeCell ref="B138:C138"/>
    <mergeCell ref="B153:C153"/>
    <mergeCell ref="B18:C18"/>
    <mergeCell ref="B29:C29"/>
    <mergeCell ref="B55:C55"/>
    <mergeCell ref="B96:C96"/>
    <mergeCell ref="B97:C97"/>
    <mergeCell ref="B118:C118"/>
  </mergeCells>
  <pageMargins left="0.70866141732283472" right="0.70866141732283472" top="0.47" bottom="0.39" header="0.31496062992125984" footer="0.21"/>
  <pageSetup paperSize="9" scale="84" fitToHeight="0" orientation="landscape" r:id="rId1"/>
  <headerFooter>
    <oddFooter>&amp;L&amp;Z&amp;F&amp;R&amp;P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67"/>
  <sheetViews>
    <sheetView showZeros="0" zoomScale="85" zoomScaleNormal="85" workbookViewId="0">
      <pane ySplit="3" topLeftCell="A4" activePane="bottomLeft" state="frozen"/>
      <selection pane="bottomLeft" activeCell="R19" sqref="R19"/>
    </sheetView>
  </sheetViews>
  <sheetFormatPr defaultRowHeight="15" outlineLevelRow="1" x14ac:dyDescent="0.25"/>
  <cols>
    <col min="1" max="1" width="22.140625" style="2" customWidth="1"/>
    <col min="2" max="2" width="25.28515625" style="2" customWidth="1"/>
    <col min="3" max="3" width="18.5703125" style="2" customWidth="1"/>
    <col min="4" max="4" width="9.7109375" style="17" customWidth="1"/>
    <col min="5" max="6" width="10.42578125" style="17" bestFit="1" customWidth="1"/>
    <col min="7" max="7" width="10.28515625" style="17" bestFit="1" customWidth="1"/>
    <col min="8" max="8" width="11" style="17" bestFit="1" customWidth="1"/>
    <col min="9" max="9" width="10.42578125" style="17" bestFit="1" customWidth="1"/>
    <col min="10" max="10" width="10.85546875" style="17" customWidth="1"/>
    <col min="11" max="11" width="11.28515625" style="17" customWidth="1"/>
    <col min="12" max="12" width="11.42578125" style="46" customWidth="1"/>
    <col min="13" max="13" width="3" style="2" customWidth="1"/>
    <col min="14" max="14" width="10.28515625" style="2" bestFit="1" customWidth="1"/>
    <col min="15" max="15" width="15" style="2" customWidth="1"/>
    <col min="16" max="16" width="9.140625" style="2"/>
    <col min="17" max="17" width="21.7109375" style="2" customWidth="1"/>
    <col min="18" max="16384" width="9.140625" style="2"/>
  </cols>
  <sheetData>
    <row r="1" spans="1:17" ht="25.5" x14ac:dyDescent="0.25">
      <c r="A1" s="272" t="s">
        <v>0</v>
      </c>
      <c r="B1" s="272" t="s">
        <v>1</v>
      </c>
      <c r="C1" s="172" t="s">
        <v>25</v>
      </c>
      <c r="D1" s="273" t="s">
        <v>3</v>
      </c>
      <c r="E1" s="273"/>
      <c r="F1" s="273"/>
      <c r="G1" s="273" t="s">
        <v>4</v>
      </c>
      <c r="H1" s="273"/>
      <c r="I1" s="273"/>
      <c r="J1" s="273"/>
      <c r="K1" s="273"/>
      <c r="L1" s="161" t="s">
        <v>23</v>
      </c>
    </row>
    <row r="2" spans="1:17" ht="63.75" x14ac:dyDescent="0.25">
      <c r="A2" s="272"/>
      <c r="B2" s="272"/>
      <c r="C2" s="172" t="s">
        <v>2</v>
      </c>
      <c r="D2" s="274">
        <v>2018</v>
      </c>
      <c r="E2" s="275">
        <v>2019</v>
      </c>
      <c r="F2" s="275">
        <v>2020</v>
      </c>
      <c r="G2" s="275">
        <v>2018</v>
      </c>
      <c r="H2" s="275">
        <v>2019</v>
      </c>
      <c r="I2" s="275">
        <v>2020</v>
      </c>
      <c r="J2" s="173" t="s">
        <v>6</v>
      </c>
      <c r="K2" s="173" t="s">
        <v>7</v>
      </c>
      <c r="L2" s="161" t="s">
        <v>24</v>
      </c>
    </row>
    <row r="3" spans="1:17" ht="50.25" customHeight="1" x14ac:dyDescent="0.25">
      <c r="A3" s="272"/>
      <c r="B3" s="272"/>
      <c r="C3" s="172"/>
      <c r="D3" s="274"/>
      <c r="E3" s="275"/>
      <c r="F3" s="275"/>
      <c r="G3" s="275"/>
      <c r="H3" s="275"/>
      <c r="I3" s="275"/>
      <c r="J3" s="173" t="s">
        <v>5</v>
      </c>
      <c r="K3" s="173" t="s">
        <v>8</v>
      </c>
      <c r="L3" s="161"/>
      <c r="Q3" s="55"/>
    </row>
    <row r="4" spans="1:17" x14ac:dyDescent="0.25">
      <c r="A4" s="138" t="s">
        <v>9</v>
      </c>
      <c r="B4" s="139"/>
      <c r="C4" s="139"/>
      <c r="D4" s="140">
        <f t="shared" ref="D4:K4" si="0">SUM(D19+D30+D56+D97+D139+D154)</f>
        <v>4027610</v>
      </c>
      <c r="E4" s="140">
        <f t="shared" si="0"/>
        <v>3767370</v>
      </c>
      <c r="F4" s="140">
        <f t="shared" si="0"/>
        <v>3756430</v>
      </c>
      <c r="G4" s="140">
        <f t="shared" si="0"/>
        <v>16531122</v>
      </c>
      <c r="H4" s="140">
        <f t="shared" si="0"/>
        <v>27909752</v>
      </c>
      <c r="I4" s="140">
        <f t="shared" si="0"/>
        <v>30649242</v>
      </c>
      <c r="J4" s="140">
        <f t="shared" si="0"/>
        <v>0</v>
      </c>
      <c r="K4" s="140">
        <f t="shared" si="0"/>
        <v>29850542</v>
      </c>
      <c r="L4" s="141"/>
      <c r="N4" s="17">
        <f>SUM(G4:I4)</f>
        <v>75090116</v>
      </c>
    </row>
    <row r="5" spans="1:17" x14ac:dyDescent="0.25">
      <c r="A5" s="142" t="s">
        <v>10</v>
      </c>
      <c r="B5" s="142"/>
      <c r="C5" s="142"/>
      <c r="D5" s="143">
        <f>D4-SUM(D8:D18)</f>
        <v>0</v>
      </c>
      <c r="E5" s="143">
        <f>E4-SUM(E8:E18)</f>
        <v>0</v>
      </c>
      <c r="F5" s="143">
        <f>F4-SUM(F8:F18)</f>
        <v>0</v>
      </c>
      <c r="G5" s="143"/>
      <c r="H5" s="143"/>
      <c r="I5" s="143"/>
      <c r="J5" s="143"/>
      <c r="K5" s="143"/>
      <c r="L5" s="144"/>
      <c r="N5" s="17">
        <v>2262140</v>
      </c>
    </row>
    <row r="6" spans="1:17" x14ac:dyDescent="0.25">
      <c r="A6" s="174" t="s">
        <v>129</v>
      </c>
      <c r="B6" s="142"/>
      <c r="C6" s="142"/>
      <c r="D6" s="145">
        <v>0</v>
      </c>
      <c r="E6" s="145">
        <v>0</v>
      </c>
      <c r="F6" s="145">
        <v>0</v>
      </c>
      <c r="G6" s="145">
        <v>0</v>
      </c>
      <c r="H6" s="145">
        <v>0</v>
      </c>
      <c r="I6" s="145">
        <v>0</v>
      </c>
      <c r="J6" s="145">
        <v>0</v>
      </c>
      <c r="K6" s="145">
        <v>0</v>
      </c>
      <c r="L6" s="144">
        <v>0</v>
      </c>
      <c r="N6" s="122"/>
    </row>
    <row r="7" spans="1:17" x14ac:dyDescent="0.25">
      <c r="A7" s="146" t="s">
        <v>16</v>
      </c>
      <c r="B7" s="147"/>
      <c r="C7" s="142"/>
      <c r="D7" s="145">
        <f t="shared" ref="D7:K7" si="1">SUMIF($C$1:$C$168,"04.01.00*",D$1:D$168)</f>
        <v>0</v>
      </c>
      <c r="E7" s="145">
        <f t="shared" si="1"/>
        <v>0</v>
      </c>
      <c r="F7" s="145">
        <f t="shared" si="1"/>
        <v>0</v>
      </c>
      <c r="G7" s="145">
        <f t="shared" si="1"/>
        <v>13180</v>
      </c>
      <c r="H7" s="145">
        <f t="shared" si="1"/>
        <v>229220</v>
      </c>
      <c r="I7" s="145">
        <f t="shared" si="1"/>
        <v>809740</v>
      </c>
      <c r="J7" s="145">
        <f t="shared" si="1"/>
        <v>0</v>
      </c>
      <c r="K7" s="145">
        <f t="shared" si="1"/>
        <v>43340</v>
      </c>
      <c r="L7" s="144"/>
      <c r="N7" s="17">
        <f>SUM(G7:I7)</f>
        <v>1052140</v>
      </c>
      <c r="O7" s="17"/>
      <c r="P7" s="17"/>
      <c r="Q7" s="17"/>
    </row>
    <row r="8" spans="1:17" x14ac:dyDescent="0.25">
      <c r="A8" s="174" t="s">
        <v>128</v>
      </c>
      <c r="B8" s="142"/>
      <c r="C8" s="142"/>
      <c r="D8" s="145">
        <v>0</v>
      </c>
      <c r="E8" s="145">
        <v>0</v>
      </c>
      <c r="F8" s="145">
        <v>0</v>
      </c>
      <c r="G8" s="145">
        <v>0</v>
      </c>
      <c r="H8" s="145">
        <v>0</v>
      </c>
      <c r="I8" s="145">
        <v>0</v>
      </c>
      <c r="J8" s="145">
        <v>0</v>
      </c>
      <c r="K8" s="145">
        <v>0</v>
      </c>
      <c r="L8" s="144">
        <v>0</v>
      </c>
      <c r="N8" s="122"/>
    </row>
    <row r="9" spans="1:17" x14ac:dyDescent="0.25">
      <c r="A9" s="146" t="s">
        <v>15</v>
      </c>
      <c r="B9" s="147"/>
      <c r="C9" s="142"/>
      <c r="D9" s="145">
        <f t="shared" ref="D9:K9" si="2">SUMIF($C$1:$C$168,"46.03.00*",D$1:D$168)</f>
        <v>0</v>
      </c>
      <c r="E9" s="145">
        <f t="shared" si="2"/>
        <v>0</v>
      </c>
      <c r="F9" s="145">
        <f t="shared" si="2"/>
        <v>0</v>
      </c>
      <c r="G9" s="145">
        <f t="shared" si="2"/>
        <v>60000</v>
      </c>
      <c r="H9" s="145">
        <f t="shared" si="2"/>
        <v>65220</v>
      </c>
      <c r="I9" s="145">
        <f t="shared" si="2"/>
        <v>60820</v>
      </c>
      <c r="J9" s="145">
        <f t="shared" si="2"/>
        <v>0</v>
      </c>
      <c r="K9" s="145">
        <f t="shared" si="2"/>
        <v>54520</v>
      </c>
      <c r="L9" s="144"/>
      <c r="N9" s="17">
        <v>186040</v>
      </c>
    </row>
    <row r="10" spans="1:17" x14ac:dyDescent="0.25">
      <c r="A10" s="146" t="s">
        <v>14</v>
      </c>
      <c r="B10" s="147"/>
      <c r="C10" s="142"/>
      <c r="D10" s="145">
        <f t="shared" ref="D10:K10" si="3">SUMIF($C$1:$C$168,"46.01.00*",D$1:D$168)</f>
        <v>0</v>
      </c>
      <c r="E10" s="145">
        <f t="shared" si="3"/>
        <v>0</v>
      </c>
      <c r="F10" s="145">
        <f t="shared" si="3"/>
        <v>0</v>
      </c>
      <c r="G10" s="145">
        <f t="shared" si="3"/>
        <v>0</v>
      </c>
      <c r="H10" s="145">
        <f t="shared" si="3"/>
        <v>35000</v>
      </c>
      <c r="I10" s="145">
        <f t="shared" si="3"/>
        <v>0</v>
      </c>
      <c r="J10" s="145">
        <f t="shared" si="3"/>
        <v>0</v>
      </c>
      <c r="K10" s="145">
        <f t="shared" si="3"/>
        <v>0</v>
      </c>
      <c r="L10" s="144"/>
      <c r="N10" s="17">
        <v>35000</v>
      </c>
      <c r="O10" s="17"/>
      <c r="P10" s="17"/>
      <c r="Q10" s="17"/>
    </row>
    <row r="11" spans="1:17" x14ac:dyDescent="0.25">
      <c r="A11" s="146" t="s">
        <v>17</v>
      </c>
      <c r="B11" s="147"/>
      <c r="C11" s="142"/>
      <c r="D11" s="145">
        <f t="shared" ref="D11:K11" si="4">SUMIF($C$1:$C$168,"04.03.00*",D$1:D$168)</f>
        <v>0</v>
      </c>
      <c r="E11" s="145">
        <f t="shared" si="4"/>
        <v>0</v>
      </c>
      <c r="F11" s="145">
        <f t="shared" si="4"/>
        <v>0</v>
      </c>
      <c r="G11" s="145">
        <f t="shared" si="4"/>
        <v>3710</v>
      </c>
      <c r="H11" s="145">
        <f t="shared" si="4"/>
        <v>3710</v>
      </c>
      <c r="I11" s="145">
        <f t="shared" si="4"/>
        <v>3710</v>
      </c>
      <c r="J11" s="145">
        <f t="shared" si="4"/>
        <v>0</v>
      </c>
      <c r="K11" s="145">
        <f t="shared" si="4"/>
        <v>3710</v>
      </c>
      <c r="L11" s="144">
        <v>0</v>
      </c>
      <c r="N11" s="17">
        <f>SUM(G11:I11)</f>
        <v>11130</v>
      </c>
    </row>
    <row r="12" spans="1:17" x14ac:dyDescent="0.25">
      <c r="A12" s="146" t="s">
        <v>19</v>
      </c>
      <c r="B12" s="147"/>
      <c r="C12" s="142"/>
      <c r="D12" s="145">
        <f t="shared" ref="D12:K12" si="5">SUMIF($C$1:$C$168,"33.03.00*",D$1:D$168)</f>
        <v>3994290</v>
      </c>
      <c r="E12" s="145">
        <f t="shared" si="5"/>
        <v>3756430</v>
      </c>
      <c r="F12" s="145">
        <f t="shared" si="5"/>
        <v>3756430</v>
      </c>
      <c r="G12" s="145">
        <f t="shared" si="5"/>
        <v>15433000</v>
      </c>
      <c r="H12" s="145">
        <f t="shared" si="5"/>
        <v>25882440</v>
      </c>
      <c r="I12" s="145">
        <f t="shared" si="5"/>
        <v>28035040</v>
      </c>
      <c r="J12" s="145">
        <f t="shared" si="5"/>
        <v>0</v>
      </c>
      <c r="K12" s="145">
        <f t="shared" si="5"/>
        <v>28035040</v>
      </c>
      <c r="L12" s="144"/>
      <c r="N12" s="17">
        <v>69350480</v>
      </c>
    </row>
    <row r="13" spans="1:17" x14ac:dyDescent="0.25">
      <c r="A13" s="146" t="s">
        <v>22</v>
      </c>
      <c r="B13" s="147"/>
      <c r="C13" s="142"/>
      <c r="D13" s="145">
        <f t="shared" ref="D13:K13" si="6">SUMIF($C$1:$C$168,"45.01.00*",D$1:D$168)</f>
        <v>0</v>
      </c>
      <c r="E13" s="145">
        <f t="shared" si="6"/>
        <v>0</v>
      </c>
      <c r="F13" s="145">
        <f t="shared" si="6"/>
        <v>0</v>
      </c>
      <c r="G13" s="145">
        <f t="shared" si="6"/>
        <v>0</v>
      </c>
      <c r="H13" s="145">
        <f t="shared" si="6"/>
        <v>6500</v>
      </c>
      <c r="I13" s="145">
        <f t="shared" si="6"/>
        <v>0</v>
      </c>
      <c r="J13" s="145">
        <f t="shared" si="6"/>
        <v>0</v>
      </c>
      <c r="K13" s="145">
        <f t="shared" si="6"/>
        <v>0</v>
      </c>
      <c r="L13" s="144"/>
      <c r="N13" s="17">
        <v>6500</v>
      </c>
    </row>
    <row r="14" spans="1:17" x14ac:dyDescent="0.25">
      <c r="A14" s="146" t="s">
        <v>20</v>
      </c>
      <c r="B14" s="147"/>
      <c r="C14" s="142"/>
      <c r="D14" s="145">
        <f t="shared" ref="D14:K14" si="7">SUMIF($C$1:$C$168,"33.01.00*",D$1:D$168)</f>
        <v>0</v>
      </c>
      <c r="E14" s="145">
        <f t="shared" si="7"/>
        <v>0</v>
      </c>
      <c r="F14" s="145">
        <f t="shared" si="7"/>
        <v>0</v>
      </c>
      <c r="G14" s="145">
        <f t="shared" si="7"/>
        <v>382352</v>
      </c>
      <c r="H14" s="145">
        <f t="shared" si="7"/>
        <v>849552</v>
      </c>
      <c r="I14" s="145">
        <f t="shared" si="7"/>
        <v>849552</v>
      </c>
      <c r="J14" s="145">
        <f t="shared" si="7"/>
        <v>0</v>
      </c>
      <c r="K14" s="145">
        <f t="shared" si="7"/>
        <v>849552</v>
      </c>
      <c r="L14" s="144"/>
      <c r="N14" s="17">
        <v>2081456</v>
      </c>
    </row>
    <row r="15" spans="1:17" x14ac:dyDescent="0.25">
      <c r="A15" s="146" t="s">
        <v>33</v>
      </c>
      <c r="B15" s="147"/>
      <c r="C15" s="142"/>
      <c r="D15" s="145">
        <f t="shared" ref="D15:K15" si="8">SUMIF($C$1:$C$168,"70.07.00*",D$1:D$168)</f>
        <v>33320</v>
      </c>
      <c r="E15" s="145">
        <f t="shared" si="8"/>
        <v>10940</v>
      </c>
      <c r="F15" s="145">
        <f t="shared" si="8"/>
        <v>0</v>
      </c>
      <c r="G15" s="145">
        <f t="shared" si="8"/>
        <v>0</v>
      </c>
      <c r="H15" s="145">
        <f t="shared" si="8"/>
        <v>0</v>
      </c>
      <c r="I15" s="145">
        <f t="shared" si="8"/>
        <v>0</v>
      </c>
      <c r="J15" s="145">
        <f t="shared" si="8"/>
        <v>0</v>
      </c>
      <c r="K15" s="145">
        <f t="shared" si="8"/>
        <v>0</v>
      </c>
      <c r="L15" s="144"/>
      <c r="N15" s="17"/>
    </row>
    <row r="16" spans="1:17" x14ac:dyDescent="0.25">
      <c r="A16" s="146" t="s">
        <v>13</v>
      </c>
      <c r="B16" s="142"/>
      <c r="C16" s="142"/>
      <c r="D16" s="145">
        <f t="shared" ref="D16:K16" si="9">SUMIF($C$1:$C$168,"Eiropas*",D$1:D$168)</f>
        <v>0</v>
      </c>
      <c r="E16" s="145">
        <f t="shared" si="9"/>
        <v>0</v>
      </c>
      <c r="F16" s="145">
        <f t="shared" si="9"/>
        <v>0</v>
      </c>
      <c r="G16" s="145">
        <f t="shared" si="9"/>
        <v>25000</v>
      </c>
      <c r="H16" s="145">
        <f t="shared" si="9"/>
        <v>55230</v>
      </c>
      <c r="I16" s="145">
        <f t="shared" si="9"/>
        <v>25000</v>
      </c>
      <c r="J16" s="145">
        <f t="shared" si="9"/>
        <v>0</v>
      </c>
      <c r="K16" s="145">
        <f t="shared" si="9"/>
        <v>0</v>
      </c>
      <c r="L16" s="144"/>
      <c r="N16" s="17">
        <v>105230</v>
      </c>
    </row>
    <row r="17" spans="1:14" x14ac:dyDescent="0.25">
      <c r="A17" s="142" t="s">
        <v>26</v>
      </c>
      <c r="B17" s="142"/>
      <c r="C17" s="142"/>
      <c r="D17" s="145">
        <f t="shared" ref="D17:K17" si="10">SUMIF($C$1:$C$168,"NVO*",D$1:D$168)</f>
        <v>0</v>
      </c>
      <c r="E17" s="145">
        <f t="shared" si="10"/>
        <v>0</v>
      </c>
      <c r="F17" s="145">
        <f t="shared" si="10"/>
        <v>0</v>
      </c>
      <c r="G17" s="145">
        <f t="shared" si="10"/>
        <v>0</v>
      </c>
      <c r="H17" s="145">
        <f t="shared" si="10"/>
        <v>0</v>
      </c>
      <c r="I17" s="145">
        <f t="shared" si="10"/>
        <v>0</v>
      </c>
      <c r="J17" s="145">
        <f t="shared" si="10"/>
        <v>0</v>
      </c>
      <c r="K17" s="145">
        <f t="shared" si="10"/>
        <v>0</v>
      </c>
      <c r="L17" s="144">
        <v>0</v>
      </c>
      <c r="N17" s="17"/>
    </row>
    <row r="18" spans="1:14" x14ac:dyDescent="0.25">
      <c r="A18" s="142" t="s">
        <v>12</v>
      </c>
      <c r="B18" s="142"/>
      <c r="C18" s="142"/>
      <c r="D18" s="145">
        <f t="shared" ref="D18:K18" si="11">SUMIF($C$1:$C$168,"Pašvaldību*",D$1:D$168)</f>
        <v>0</v>
      </c>
      <c r="E18" s="145">
        <f t="shared" si="11"/>
        <v>0</v>
      </c>
      <c r="F18" s="145">
        <f t="shared" si="11"/>
        <v>0</v>
      </c>
      <c r="G18" s="145">
        <f t="shared" si="11"/>
        <v>0</v>
      </c>
      <c r="H18" s="145">
        <f t="shared" si="11"/>
        <v>0</v>
      </c>
      <c r="I18" s="145">
        <f t="shared" si="11"/>
        <v>0</v>
      </c>
      <c r="J18" s="145">
        <f t="shared" si="11"/>
        <v>0</v>
      </c>
      <c r="K18" s="145">
        <f t="shared" si="11"/>
        <v>0</v>
      </c>
      <c r="L18" s="144"/>
      <c r="N18" s="17"/>
    </row>
    <row r="19" spans="1:14" ht="36" customHeight="1" x14ac:dyDescent="0.25">
      <c r="A19" s="148" t="s">
        <v>46</v>
      </c>
      <c r="B19" s="278" t="s">
        <v>82</v>
      </c>
      <c r="C19" s="278"/>
      <c r="D19" s="149">
        <f>SUM(D20:D29)/2</f>
        <v>0</v>
      </c>
      <c r="E19" s="149">
        <f t="shared" ref="E19:K19" si="12">SUM(E20:E29)/2</f>
        <v>0</v>
      </c>
      <c r="F19" s="149">
        <f t="shared" si="12"/>
        <v>0</v>
      </c>
      <c r="G19" s="149">
        <f t="shared" si="12"/>
        <v>25000</v>
      </c>
      <c r="H19" s="149">
        <f t="shared" si="12"/>
        <v>63700</v>
      </c>
      <c r="I19" s="149">
        <f t="shared" si="12"/>
        <v>28800</v>
      </c>
      <c r="J19" s="149">
        <f t="shared" si="12"/>
        <v>0</v>
      </c>
      <c r="K19" s="149">
        <f t="shared" si="12"/>
        <v>0</v>
      </c>
      <c r="L19" s="150"/>
      <c r="N19" s="17">
        <f t="shared" ref="N19:N20" si="13">SUM(G19:I19)</f>
        <v>117500</v>
      </c>
    </row>
    <row r="20" spans="1:14" s="27" customFormat="1" ht="61.5" customHeight="1" outlineLevel="1" x14ac:dyDescent="0.25">
      <c r="A20" s="151"/>
      <c r="B20" s="152" t="s">
        <v>77</v>
      </c>
      <c r="C20" s="151"/>
      <c r="D20" s="153">
        <f>SUM(D21)</f>
        <v>0</v>
      </c>
      <c r="E20" s="153">
        <f t="shared" ref="E20:K20" si="14">SUM(E21)</f>
        <v>0</v>
      </c>
      <c r="F20" s="153">
        <f t="shared" si="14"/>
        <v>0</v>
      </c>
      <c r="G20" s="153">
        <f>SUM(G21)</f>
        <v>25000</v>
      </c>
      <c r="H20" s="154">
        <f t="shared" si="14"/>
        <v>25000</v>
      </c>
      <c r="I20" s="154">
        <f t="shared" si="14"/>
        <v>25000</v>
      </c>
      <c r="J20" s="153">
        <f t="shared" si="14"/>
        <v>0</v>
      </c>
      <c r="K20" s="153">
        <f t="shared" si="14"/>
        <v>0</v>
      </c>
      <c r="L20" s="155" t="s">
        <v>43</v>
      </c>
      <c r="N20" s="17">
        <f t="shared" si="13"/>
        <v>75000</v>
      </c>
    </row>
    <row r="21" spans="1:14" ht="15.75" customHeight="1" outlineLevel="1" x14ac:dyDescent="0.25">
      <c r="A21" s="29"/>
      <c r="B21" s="29" t="s">
        <v>11</v>
      </c>
      <c r="C21" s="18" t="s">
        <v>13</v>
      </c>
      <c r="D21" s="30">
        <v>0</v>
      </c>
      <c r="E21" s="30">
        <v>0</v>
      </c>
      <c r="F21" s="30">
        <v>0</v>
      </c>
      <c r="G21" s="30">
        <v>25000</v>
      </c>
      <c r="H21" s="53">
        <v>25000</v>
      </c>
      <c r="I21" s="53">
        <v>25000</v>
      </c>
      <c r="J21" s="30">
        <v>0</v>
      </c>
      <c r="K21" s="30">
        <v>0</v>
      </c>
      <c r="L21" s="156"/>
      <c r="N21" s="17">
        <v>75000</v>
      </c>
    </row>
    <row r="22" spans="1:14" s="27" customFormat="1" ht="67.5" customHeight="1" outlineLevel="1" x14ac:dyDescent="0.25">
      <c r="A22" s="157"/>
      <c r="B22" s="157" t="s">
        <v>78</v>
      </c>
      <c r="C22" s="157"/>
      <c r="D22" s="158">
        <f>SUM(D23)</f>
        <v>0</v>
      </c>
      <c r="E22" s="158">
        <f t="shared" ref="E22:K22" si="15">SUM(E23)</f>
        <v>0</v>
      </c>
      <c r="F22" s="158">
        <f t="shared" si="15"/>
        <v>0</v>
      </c>
      <c r="G22" s="153">
        <f t="shared" si="15"/>
        <v>0</v>
      </c>
      <c r="H22" s="153">
        <f t="shared" si="15"/>
        <v>0</v>
      </c>
      <c r="I22" s="153">
        <f t="shared" si="15"/>
        <v>0</v>
      </c>
      <c r="J22" s="153">
        <f t="shared" si="15"/>
        <v>0</v>
      </c>
      <c r="K22" s="153">
        <f t="shared" si="15"/>
        <v>0</v>
      </c>
      <c r="L22" s="159" t="s">
        <v>43</v>
      </c>
      <c r="N22" s="17"/>
    </row>
    <row r="23" spans="1:14" ht="64.5" customHeight="1" outlineLevel="1" x14ac:dyDescent="0.25">
      <c r="A23" s="19"/>
      <c r="B23" s="29" t="s">
        <v>11</v>
      </c>
      <c r="C23" s="19" t="s">
        <v>15</v>
      </c>
      <c r="D23" s="30">
        <v>0</v>
      </c>
      <c r="E23" s="30">
        <v>0</v>
      </c>
      <c r="F23" s="30">
        <v>0</v>
      </c>
      <c r="G23" s="30">
        <v>0</v>
      </c>
      <c r="H23" s="30">
        <v>0</v>
      </c>
      <c r="I23" s="30">
        <v>0</v>
      </c>
      <c r="J23" s="30">
        <v>0</v>
      </c>
      <c r="K23" s="30">
        <v>0</v>
      </c>
      <c r="L23" s="156"/>
      <c r="N23" s="17"/>
    </row>
    <row r="24" spans="1:14" s="27" customFormat="1" ht="90.75" customHeight="1" outlineLevel="1" x14ac:dyDescent="0.25">
      <c r="A24" s="151"/>
      <c r="B24" s="160" t="s">
        <v>79</v>
      </c>
      <c r="C24" s="151"/>
      <c r="D24" s="153">
        <f>SUM(D25)</f>
        <v>0</v>
      </c>
      <c r="E24" s="153">
        <f t="shared" ref="E24:K24" si="16">SUM(E25)</f>
        <v>0</v>
      </c>
      <c r="F24" s="153">
        <f t="shared" si="16"/>
        <v>0</v>
      </c>
      <c r="G24" s="153">
        <f t="shared" si="16"/>
        <v>0</v>
      </c>
      <c r="H24" s="153">
        <f>SUM(H25)</f>
        <v>3700</v>
      </c>
      <c r="I24" s="153">
        <f t="shared" si="16"/>
        <v>3800</v>
      </c>
      <c r="J24" s="153">
        <f t="shared" si="16"/>
        <v>0</v>
      </c>
      <c r="K24" s="153">
        <f t="shared" si="16"/>
        <v>0</v>
      </c>
      <c r="L24" s="159" t="s">
        <v>61</v>
      </c>
      <c r="N24" s="17">
        <v>7500</v>
      </c>
    </row>
    <row r="25" spans="1:14" ht="64.5" customHeight="1" outlineLevel="1" x14ac:dyDescent="0.25">
      <c r="A25" s="29"/>
      <c r="B25" s="29" t="s">
        <v>11</v>
      </c>
      <c r="C25" s="19" t="s">
        <v>15</v>
      </c>
      <c r="D25" s="30">
        <v>0</v>
      </c>
      <c r="E25" s="30">
        <v>0</v>
      </c>
      <c r="F25" s="30">
        <v>0</v>
      </c>
      <c r="G25" s="30">
        <v>0</v>
      </c>
      <c r="H25" s="30">
        <v>3700</v>
      </c>
      <c r="I25" s="30">
        <v>3800</v>
      </c>
      <c r="J25" s="30">
        <v>0</v>
      </c>
      <c r="K25" s="30">
        <v>0</v>
      </c>
      <c r="L25" s="156"/>
      <c r="N25" s="17">
        <v>7500</v>
      </c>
    </row>
    <row r="26" spans="1:14" s="27" customFormat="1" ht="140.25" customHeight="1" outlineLevel="1" x14ac:dyDescent="0.25">
      <c r="A26" s="151"/>
      <c r="B26" s="152" t="s">
        <v>80</v>
      </c>
      <c r="C26" s="151"/>
      <c r="D26" s="158">
        <f>SUM(D27)</f>
        <v>0</v>
      </c>
      <c r="E26" s="158">
        <f t="shared" ref="E26:K26" si="17">SUM(E27)</f>
        <v>0</v>
      </c>
      <c r="F26" s="158">
        <f t="shared" si="17"/>
        <v>0</v>
      </c>
      <c r="G26" s="153">
        <f t="shared" si="17"/>
        <v>0</v>
      </c>
      <c r="H26" s="154">
        <f t="shared" si="17"/>
        <v>0</v>
      </c>
      <c r="I26" s="153">
        <f t="shared" si="17"/>
        <v>0</v>
      </c>
      <c r="J26" s="153">
        <f t="shared" si="17"/>
        <v>0</v>
      </c>
      <c r="K26" s="153">
        <f t="shared" si="17"/>
        <v>0</v>
      </c>
      <c r="L26" s="155" t="s">
        <v>37</v>
      </c>
      <c r="N26" s="63"/>
    </row>
    <row r="27" spans="1:14" ht="25.5" customHeight="1" outlineLevel="1" x14ac:dyDescent="0.25">
      <c r="A27" s="29"/>
      <c r="B27" s="29" t="s">
        <v>11</v>
      </c>
      <c r="C27" s="125"/>
      <c r="D27" s="30">
        <v>0</v>
      </c>
      <c r="E27" s="30">
        <v>0</v>
      </c>
      <c r="F27" s="30">
        <v>0</v>
      </c>
      <c r="G27" s="30">
        <v>0</v>
      </c>
      <c r="H27" s="53"/>
      <c r="I27" s="30">
        <v>0</v>
      </c>
      <c r="J27" s="30">
        <v>0</v>
      </c>
      <c r="K27" s="30">
        <v>0</v>
      </c>
      <c r="L27" s="156"/>
      <c r="N27" s="17"/>
    </row>
    <row r="28" spans="1:14" s="27" customFormat="1" ht="117" customHeight="1" outlineLevel="1" x14ac:dyDescent="0.25">
      <c r="A28" s="151"/>
      <c r="B28" s="151" t="s">
        <v>81</v>
      </c>
      <c r="C28" s="151"/>
      <c r="D28" s="153">
        <f>SUM(D29)</f>
        <v>0</v>
      </c>
      <c r="E28" s="153">
        <f t="shared" ref="E28:K28" si="18">SUM(E29)</f>
        <v>0</v>
      </c>
      <c r="F28" s="153">
        <f t="shared" si="18"/>
        <v>0</v>
      </c>
      <c r="G28" s="153">
        <f t="shared" si="18"/>
        <v>0</v>
      </c>
      <c r="H28" s="153">
        <f t="shared" si="18"/>
        <v>35000</v>
      </c>
      <c r="I28" s="153">
        <f t="shared" si="18"/>
        <v>0</v>
      </c>
      <c r="J28" s="153">
        <f t="shared" si="18"/>
        <v>0</v>
      </c>
      <c r="K28" s="153">
        <f t="shared" si="18"/>
        <v>0</v>
      </c>
      <c r="L28" s="159" t="s">
        <v>39</v>
      </c>
      <c r="N28" s="17">
        <v>35000</v>
      </c>
    </row>
    <row r="29" spans="1:14" ht="51" customHeight="1" outlineLevel="1" x14ac:dyDescent="0.25">
      <c r="A29" s="29"/>
      <c r="B29" s="29" t="s">
        <v>11</v>
      </c>
      <c r="C29" s="19" t="s">
        <v>14</v>
      </c>
      <c r="D29" s="30">
        <v>0</v>
      </c>
      <c r="E29" s="30">
        <v>0</v>
      </c>
      <c r="F29" s="30">
        <v>0</v>
      </c>
      <c r="G29" s="30">
        <v>0</v>
      </c>
      <c r="H29" s="36">
        <v>35000</v>
      </c>
      <c r="I29" s="30">
        <v>0</v>
      </c>
      <c r="J29" s="30">
        <v>0</v>
      </c>
      <c r="K29" s="30">
        <v>0</v>
      </c>
      <c r="L29" s="156"/>
      <c r="N29" s="17">
        <v>35000</v>
      </c>
    </row>
    <row r="30" spans="1:14" ht="37.5" customHeight="1" x14ac:dyDescent="0.25">
      <c r="A30" s="148" t="s">
        <v>47</v>
      </c>
      <c r="B30" s="278" t="s">
        <v>83</v>
      </c>
      <c r="C30" s="278"/>
      <c r="D30" s="149">
        <f t="shared" ref="D30:K30" si="19">SUM(D31:D55)/2</f>
        <v>33320</v>
      </c>
      <c r="E30" s="149">
        <f t="shared" si="19"/>
        <v>10940</v>
      </c>
      <c r="F30" s="149">
        <f t="shared" si="19"/>
        <v>0</v>
      </c>
      <c r="G30" s="149">
        <f t="shared" si="19"/>
        <v>48432</v>
      </c>
      <c r="H30" s="149">
        <f t="shared" si="19"/>
        <v>677882</v>
      </c>
      <c r="I30" s="149">
        <f t="shared" si="19"/>
        <v>645652</v>
      </c>
      <c r="J30" s="149">
        <f t="shared" si="19"/>
        <v>0</v>
      </c>
      <c r="K30" s="149">
        <f t="shared" si="19"/>
        <v>645652</v>
      </c>
      <c r="L30" s="150"/>
      <c r="N30" s="17">
        <f t="shared" ref="N30:N93" si="20">SUM(G30:I30)</f>
        <v>1371966</v>
      </c>
    </row>
    <row r="31" spans="1:14" s="27" customFormat="1" ht="62.25" customHeight="1" outlineLevel="1" x14ac:dyDescent="0.25">
      <c r="A31" s="151"/>
      <c r="B31" s="152" t="s">
        <v>35</v>
      </c>
      <c r="C31" s="151"/>
      <c r="D31" s="153">
        <f>SUM(D32:D32)</f>
        <v>0</v>
      </c>
      <c r="E31" s="153">
        <f>SUM(E32:E32)</f>
        <v>0</v>
      </c>
      <c r="F31" s="153">
        <f>SUM(F32:F32)</f>
        <v>0</v>
      </c>
      <c r="G31" s="153">
        <f>SUM(G32:G32)</f>
        <v>0</v>
      </c>
      <c r="H31" s="154">
        <v>68520</v>
      </c>
      <c r="I31" s="154">
        <v>68520</v>
      </c>
      <c r="J31" s="153">
        <f>SUM(J32:J32)</f>
        <v>0</v>
      </c>
      <c r="K31" s="153">
        <v>68520</v>
      </c>
      <c r="L31" s="159" t="s">
        <v>43</v>
      </c>
      <c r="N31" s="63">
        <f t="shared" si="20"/>
        <v>137040</v>
      </c>
    </row>
    <row r="32" spans="1:14" ht="63.75" customHeight="1" outlineLevel="1" x14ac:dyDescent="0.25">
      <c r="A32" s="29"/>
      <c r="B32" s="125" t="s">
        <v>11</v>
      </c>
      <c r="C32" s="125" t="s">
        <v>66</v>
      </c>
      <c r="D32" s="37"/>
      <c r="E32" s="37"/>
      <c r="F32" s="37"/>
      <c r="G32" s="36"/>
      <c r="H32" s="53">
        <v>54520</v>
      </c>
      <c r="I32" s="53">
        <v>54520</v>
      </c>
      <c r="J32" s="37"/>
      <c r="K32" s="116">
        <v>54520</v>
      </c>
      <c r="L32" s="156"/>
      <c r="N32" s="63">
        <f t="shared" si="20"/>
        <v>109040</v>
      </c>
    </row>
    <row r="33" spans="1:14" ht="63.75" customHeight="1" outlineLevel="1" x14ac:dyDescent="0.25">
      <c r="A33" s="29"/>
      <c r="B33" s="125" t="s">
        <v>11</v>
      </c>
      <c r="C33" s="125" t="s">
        <v>34</v>
      </c>
      <c r="D33" s="37"/>
      <c r="E33" s="37"/>
      <c r="F33" s="37"/>
      <c r="G33" s="36"/>
      <c r="H33" s="53">
        <v>14000</v>
      </c>
      <c r="I33" s="53">
        <v>14000</v>
      </c>
      <c r="J33" s="37"/>
      <c r="K33" s="116">
        <v>14000</v>
      </c>
      <c r="L33" s="156"/>
      <c r="N33" s="63">
        <v>28000</v>
      </c>
    </row>
    <row r="34" spans="1:14" ht="63.75" customHeight="1" outlineLevel="1" x14ac:dyDescent="0.25">
      <c r="A34" s="29"/>
      <c r="B34" s="151" t="s">
        <v>63</v>
      </c>
      <c r="C34" s="19" t="s">
        <v>64</v>
      </c>
      <c r="D34" s="37"/>
      <c r="E34" s="37"/>
      <c r="F34" s="37"/>
      <c r="G34" s="36"/>
      <c r="H34" s="53">
        <v>14000</v>
      </c>
      <c r="I34" s="53">
        <v>14000</v>
      </c>
      <c r="J34" s="37"/>
      <c r="K34" s="116">
        <v>14000</v>
      </c>
      <c r="L34" s="159" t="s">
        <v>43</v>
      </c>
      <c r="N34" s="63">
        <v>28000</v>
      </c>
    </row>
    <row r="35" spans="1:14" ht="32.25" customHeight="1" outlineLevel="1" x14ac:dyDescent="0.25">
      <c r="A35" s="29"/>
      <c r="B35" s="29" t="s">
        <v>11</v>
      </c>
      <c r="C35" s="19"/>
      <c r="D35" s="37"/>
      <c r="E35" s="37"/>
      <c r="F35" s="37"/>
      <c r="G35" s="36"/>
      <c r="H35" s="53">
        <v>14000</v>
      </c>
      <c r="I35" s="53">
        <v>14000</v>
      </c>
      <c r="J35" s="37"/>
      <c r="K35" s="37">
        <v>14000</v>
      </c>
      <c r="L35" s="156"/>
      <c r="N35" s="63">
        <v>28000</v>
      </c>
    </row>
    <row r="36" spans="1:14" s="27" customFormat="1" ht="57.75" customHeight="1" outlineLevel="1" x14ac:dyDescent="0.25">
      <c r="A36" s="151"/>
      <c r="B36" s="151" t="s">
        <v>84</v>
      </c>
      <c r="C36" s="151"/>
      <c r="D36" s="153">
        <f>SUM(D37)</f>
        <v>0</v>
      </c>
      <c r="E36" s="153">
        <f t="shared" ref="E36:K36" si="21">SUM(E37)</f>
        <v>0</v>
      </c>
      <c r="F36" s="153">
        <f t="shared" si="21"/>
        <v>0</v>
      </c>
      <c r="G36" s="153">
        <f t="shared" si="21"/>
        <v>0</v>
      </c>
      <c r="H36" s="153">
        <f t="shared" si="21"/>
        <v>0</v>
      </c>
      <c r="I36" s="153">
        <f t="shared" si="21"/>
        <v>0</v>
      </c>
      <c r="J36" s="153">
        <f t="shared" si="21"/>
        <v>0</v>
      </c>
      <c r="K36" s="153">
        <f t="shared" si="21"/>
        <v>0</v>
      </c>
      <c r="L36" s="159" t="s">
        <v>40</v>
      </c>
      <c r="N36" s="17">
        <f t="shared" si="20"/>
        <v>0</v>
      </c>
    </row>
    <row r="37" spans="1:14" ht="26.25" customHeight="1" outlineLevel="1" x14ac:dyDescent="0.25">
      <c r="A37" s="29"/>
      <c r="B37" s="29" t="s">
        <v>11</v>
      </c>
      <c r="C37" s="29"/>
      <c r="D37" s="30">
        <v>0</v>
      </c>
      <c r="E37" s="30">
        <v>0</v>
      </c>
      <c r="F37" s="30">
        <v>0</v>
      </c>
      <c r="G37" s="30">
        <v>0</v>
      </c>
      <c r="H37" s="30">
        <v>0</v>
      </c>
      <c r="I37" s="30">
        <v>0</v>
      </c>
      <c r="J37" s="30">
        <v>0</v>
      </c>
      <c r="K37" s="30">
        <v>0</v>
      </c>
      <c r="L37" s="156"/>
      <c r="N37" s="17">
        <f t="shared" si="20"/>
        <v>0</v>
      </c>
    </row>
    <row r="38" spans="1:14" s="27" customFormat="1" ht="71.25" customHeight="1" outlineLevel="1" x14ac:dyDescent="0.25">
      <c r="A38" s="151"/>
      <c r="B38" s="151" t="s">
        <v>85</v>
      </c>
      <c r="C38" s="151"/>
      <c r="D38" s="153">
        <f>SUM(D39)</f>
        <v>33320</v>
      </c>
      <c r="E38" s="153">
        <f t="shared" ref="E38:J38" si="22">SUM(E39)</f>
        <v>10940</v>
      </c>
      <c r="F38" s="153">
        <f t="shared" si="22"/>
        <v>0</v>
      </c>
      <c r="G38" s="153">
        <f t="shared" si="22"/>
        <v>0</v>
      </c>
      <c r="H38" s="30">
        <v>47500</v>
      </c>
      <c r="I38" s="30">
        <v>47500</v>
      </c>
      <c r="J38" s="153">
        <f t="shared" si="22"/>
        <v>0</v>
      </c>
      <c r="K38" s="30">
        <v>47500</v>
      </c>
      <c r="L38" s="159" t="s">
        <v>39</v>
      </c>
      <c r="N38" s="17">
        <f t="shared" si="20"/>
        <v>95000</v>
      </c>
    </row>
    <row r="39" spans="1:14" ht="54" customHeight="1" outlineLevel="1" x14ac:dyDescent="0.25">
      <c r="A39" s="29"/>
      <c r="B39" s="29" t="s">
        <v>11</v>
      </c>
      <c r="C39" s="52" t="s">
        <v>33</v>
      </c>
      <c r="D39" s="53">
        <v>33320</v>
      </c>
      <c r="E39" s="53">
        <v>10940</v>
      </c>
      <c r="F39" s="53"/>
      <c r="G39" s="30">
        <v>0</v>
      </c>
      <c r="H39" s="30">
        <v>0</v>
      </c>
      <c r="I39" s="30">
        <v>0</v>
      </c>
      <c r="J39" s="30">
        <v>0</v>
      </c>
      <c r="K39" s="30">
        <v>0</v>
      </c>
      <c r="L39" s="156"/>
      <c r="N39" s="17">
        <f t="shared" si="20"/>
        <v>0</v>
      </c>
    </row>
    <row r="40" spans="1:14" ht="44.25" customHeight="1" outlineLevel="1" x14ac:dyDescent="0.25">
      <c r="A40" s="29"/>
      <c r="B40" s="29" t="s">
        <v>11</v>
      </c>
      <c r="C40" s="29" t="s">
        <v>65</v>
      </c>
      <c r="D40" s="30">
        <v>0</v>
      </c>
      <c r="E40" s="30">
        <v>0</v>
      </c>
      <c r="F40" s="30">
        <v>0</v>
      </c>
      <c r="G40" s="30">
        <v>0</v>
      </c>
      <c r="H40" s="30">
        <v>47500</v>
      </c>
      <c r="I40" s="30">
        <v>47500</v>
      </c>
      <c r="J40" s="30">
        <v>0</v>
      </c>
      <c r="K40" s="30">
        <v>47500</v>
      </c>
      <c r="L40" s="156"/>
      <c r="N40" s="17">
        <f t="shared" si="20"/>
        <v>95000</v>
      </c>
    </row>
    <row r="41" spans="1:14" s="27" customFormat="1" ht="108" customHeight="1" outlineLevel="1" x14ac:dyDescent="0.25">
      <c r="A41" s="151"/>
      <c r="B41" s="151" t="s">
        <v>36</v>
      </c>
      <c r="C41" s="151"/>
      <c r="D41" s="153">
        <f>SUM(D42)</f>
        <v>0</v>
      </c>
      <c r="E41" s="153">
        <f t="shared" ref="E41:K41" si="23">SUM(E42)</f>
        <v>0</v>
      </c>
      <c r="F41" s="153">
        <f t="shared" si="23"/>
        <v>0</v>
      </c>
      <c r="G41" s="153">
        <f t="shared" si="23"/>
        <v>0</v>
      </c>
      <c r="H41" s="153">
        <f t="shared" si="23"/>
        <v>2000</v>
      </c>
      <c r="I41" s="153">
        <f t="shared" si="23"/>
        <v>0</v>
      </c>
      <c r="J41" s="153">
        <f t="shared" si="23"/>
        <v>0</v>
      </c>
      <c r="K41" s="153">
        <f t="shared" si="23"/>
        <v>0</v>
      </c>
      <c r="L41" s="159" t="s">
        <v>38</v>
      </c>
      <c r="N41" s="17">
        <f t="shared" si="20"/>
        <v>2000</v>
      </c>
    </row>
    <row r="42" spans="1:14" ht="47.25" customHeight="1" outlineLevel="1" x14ac:dyDescent="0.25">
      <c r="A42" s="29"/>
      <c r="B42" s="29" t="s">
        <v>11</v>
      </c>
      <c r="C42" s="29" t="s">
        <v>65</v>
      </c>
      <c r="D42" s="30">
        <v>0</v>
      </c>
      <c r="E42" s="30">
        <v>0</v>
      </c>
      <c r="F42" s="30">
        <v>0</v>
      </c>
      <c r="G42" s="30">
        <v>0</v>
      </c>
      <c r="H42" s="30">
        <v>2000</v>
      </c>
      <c r="I42" s="30">
        <v>0</v>
      </c>
      <c r="J42" s="30">
        <v>0</v>
      </c>
      <c r="K42" s="30">
        <v>0</v>
      </c>
      <c r="L42" s="156"/>
      <c r="N42" s="17">
        <f t="shared" si="20"/>
        <v>2000</v>
      </c>
    </row>
    <row r="43" spans="1:14" s="27" customFormat="1" ht="76.5" customHeight="1" outlineLevel="1" x14ac:dyDescent="0.25">
      <c r="A43" s="151"/>
      <c r="B43" s="151" t="s">
        <v>29</v>
      </c>
      <c r="C43" s="151"/>
      <c r="D43" s="153">
        <f>SUM(D44)</f>
        <v>0</v>
      </c>
      <c r="E43" s="153">
        <f t="shared" ref="E43:K43" si="24">SUM(E44)</f>
        <v>0</v>
      </c>
      <c r="F43" s="153">
        <f t="shared" si="24"/>
        <v>0</v>
      </c>
      <c r="G43" s="153">
        <f t="shared" si="24"/>
        <v>0</v>
      </c>
      <c r="H43" s="153">
        <f t="shared" si="24"/>
        <v>0</v>
      </c>
      <c r="I43" s="153">
        <f t="shared" si="24"/>
        <v>0</v>
      </c>
      <c r="J43" s="153">
        <f t="shared" si="24"/>
        <v>0</v>
      </c>
      <c r="K43" s="153">
        <f t="shared" si="24"/>
        <v>0</v>
      </c>
      <c r="L43" s="159" t="s">
        <v>39</v>
      </c>
      <c r="N43" s="17">
        <f t="shared" si="20"/>
        <v>0</v>
      </c>
    </row>
    <row r="44" spans="1:14" ht="15.75" customHeight="1" outlineLevel="1" x14ac:dyDescent="0.25">
      <c r="A44" s="29"/>
      <c r="B44" s="29" t="s">
        <v>11</v>
      </c>
      <c r="C44" s="29"/>
      <c r="D44" s="30">
        <v>0</v>
      </c>
      <c r="E44" s="30">
        <v>0</v>
      </c>
      <c r="F44" s="30">
        <v>0</v>
      </c>
      <c r="G44" s="30">
        <v>0</v>
      </c>
      <c r="H44" s="30">
        <v>0</v>
      </c>
      <c r="I44" s="30">
        <v>0</v>
      </c>
      <c r="J44" s="30">
        <v>0</v>
      </c>
      <c r="K44" s="30">
        <v>0</v>
      </c>
      <c r="L44" s="156"/>
      <c r="N44" s="17">
        <f t="shared" si="20"/>
        <v>0</v>
      </c>
    </row>
    <row r="45" spans="1:14" s="27" customFormat="1" ht="38.25" customHeight="1" outlineLevel="1" x14ac:dyDescent="0.25">
      <c r="A45" s="151"/>
      <c r="B45" s="151" t="s">
        <v>30</v>
      </c>
      <c r="C45" s="151"/>
      <c r="D45" s="153">
        <f>SUM(D46)</f>
        <v>0</v>
      </c>
      <c r="E45" s="153">
        <f t="shared" ref="E45:K45" si="25">SUM(E46)</f>
        <v>0</v>
      </c>
      <c r="F45" s="153">
        <f t="shared" si="25"/>
        <v>0</v>
      </c>
      <c r="G45" s="153">
        <f t="shared" si="25"/>
        <v>0</v>
      </c>
      <c r="H45" s="153">
        <f t="shared" si="25"/>
        <v>0</v>
      </c>
      <c r="I45" s="153">
        <f t="shared" si="25"/>
        <v>0</v>
      </c>
      <c r="J45" s="153">
        <f t="shared" si="25"/>
        <v>0</v>
      </c>
      <c r="K45" s="153">
        <f t="shared" si="25"/>
        <v>0</v>
      </c>
      <c r="L45" s="159" t="s">
        <v>41</v>
      </c>
      <c r="N45" s="17">
        <f t="shared" si="20"/>
        <v>0</v>
      </c>
    </row>
    <row r="46" spans="1:14" ht="15.75" customHeight="1" outlineLevel="1" x14ac:dyDescent="0.25">
      <c r="A46" s="29"/>
      <c r="B46" s="29" t="s">
        <v>11</v>
      </c>
      <c r="C46" s="29"/>
      <c r="D46" s="30">
        <v>0</v>
      </c>
      <c r="E46" s="30">
        <v>0</v>
      </c>
      <c r="F46" s="30">
        <v>0</v>
      </c>
      <c r="G46" s="30">
        <v>0</v>
      </c>
      <c r="H46" s="30">
        <v>0</v>
      </c>
      <c r="I46" s="30">
        <v>0</v>
      </c>
      <c r="J46" s="30">
        <v>0</v>
      </c>
      <c r="K46" s="30">
        <v>0</v>
      </c>
      <c r="L46" s="156"/>
      <c r="N46" s="17">
        <f t="shared" si="20"/>
        <v>0</v>
      </c>
    </row>
    <row r="47" spans="1:14" s="27" customFormat="1" ht="52.5" customHeight="1" outlineLevel="1" x14ac:dyDescent="0.25">
      <c r="A47" s="151"/>
      <c r="B47" s="152" t="s">
        <v>86</v>
      </c>
      <c r="C47" s="151"/>
      <c r="D47" s="153">
        <f>SUM(D48:D49)</f>
        <v>0</v>
      </c>
      <c r="E47" s="153">
        <f t="shared" ref="E47:K47" si="26">SUM(E48:E49)</f>
        <v>0</v>
      </c>
      <c r="F47" s="153">
        <f t="shared" si="26"/>
        <v>0</v>
      </c>
      <c r="G47" s="154">
        <f t="shared" si="26"/>
        <v>48432</v>
      </c>
      <c r="H47" s="154">
        <f t="shared" si="26"/>
        <v>48432</v>
      </c>
      <c r="I47" s="154">
        <v>48432</v>
      </c>
      <c r="J47" s="153">
        <f t="shared" si="26"/>
        <v>0</v>
      </c>
      <c r="K47" s="154">
        <f t="shared" si="26"/>
        <v>48432</v>
      </c>
      <c r="L47" s="159" t="s">
        <v>43</v>
      </c>
      <c r="N47" s="63">
        <f t="shared" si="20"/>
        <v>145296</v>
      </c>
    </row>
    <row r="48" spans="1:14" ht="61.5" customHeight="1" outlineLevel="1" x14ac:dyDescent="0.25">
      <c r="A48" s="29"/>
      <c r="B48" s="29" t="s">
        <v>11</v>
      </c>
      <c r="C48" s="19" t="s">
        <v>20</v>
      </c>
      <c r="D48" s="36"/>
      <c r="E48" s="36"/>
      <c r="F48" s="36"/>
      <c r="G48" s="53">
        <v>38352</v>
      </c>
      <c r="H48" s="53">
        <v>38352</v>
      </c>
      <c r="I48" s="53">
        <v>38352</v>
      </c>
      <c r="J48" s="53"/>
      <c r="K48" s="53">
        <v>38352</v>
      </c>
      <c r="L48" s="156"/>
      <c r="N48" s="63">
        <f t="shared" si="20"/>
        <v>115056</v>
      </c>
    </row>
    <row r="49" spans="1:21" ht="40.5" customHeight="1" outlineLevel="1" x14ac:dyDescent="0.25">
      <c r="A49" s="19"/>
      <c r="B49" s="29" t="s">
        <v>11</v>
      </c>
      <c r="C49" s="52" t="s">
        <v>34</v>
      </c>
      <c r="D49" s="36"/>
      <c r="E49" s="36"/>
      <c r="F49" s="36"/>
      <c r="G49" s="53">
        <v>10080</v>
      </c>
      <c r="H49" s="53">
        <v>10080</v>
      </c>
      <c r="I49" s="36">
        <v>10080</v>
      </c>
      <c r="J49" s="36"/>
      <c r="K49" s="53">
        <v>10080</v>
      </c>
      <c r="L49" s="161"/>
      <c r="N49" s="63">
        <f t="shared" si="20"/>
        <v>30240</v>
      </c>
    </row>
    <row r="50" spans="1:21" s="27" customFormat="1" ht="110.25" customHeight="1" outlineLevel="1" x14ac:dyDescent="0.25">
      <c r="A50" s="151"/>
      <c r="B50" s="152" t="s">
        <v>42</v>
      </c>
      <c r="C50" s="151"/>
      <c r="D50" s="153">
        <f>SUM(D51)</f>
        <v>0</v>
      </c>
      <c r="E50" s="153">
        <f t="shared" ref="E50:K50" si="27">SUM(E51)</f>
        <v>0</v>
      </c>
      <c r="F50" s="153">
        <f t="shared" si="27"/>
        <v>0</v>
      </c>
      <c r="G50" s="153">
        <f t="shared" si="27"/>
        <v>0</v>
      </c>
      <c r="H50" s="154">
        <f t="shared" si="27"/>
        <v>467200</v>
      </c>
      <c r="I50" s="154">
        <f t="shared" si="27"/>
        <v>467200</v>
      </c>
      <c r="J50" s="153">
        <f t="shared" si="27"/>
        <v>0</v>
      </c>
      <c r="K50" s="153">
        <f t="shared" si="27"/>
        <v>467200</v>
      </c>
      <c r="L50" s="159" t="s">
        <v>43</v>
      </c>
      <c r="N50" s="63">
        <f t="shared" si="20"/>
        <v>934400</v>
      </c>
    </row>
    <row r="51" spans="1:21" ht="51.75" customHeight="1" outlineLevel="1" x14ac:dyDescent="0.25">
      <c r="A51" s="29"/>
      <c r="B51" s="29" t="s">
        <v>11</v>
      </c>
      <c r="C51" s="19" t="s">
        <v>20</v>
      </c>
      <c r="D51" s="30">
        <v>0</v>
      </c>
      <c r="E51" s="30">
        <v>0</v>
      </c>
      <c r="F51" s="30">
        <v>0</v>
      </c>
      <c r="G51" s="30">
        <v>0</v>
      </c>
      <c r="H51" s="53">
        <v>467200</v>
      </c>
      <c r="I51" s="53">
        <v>467200</v>
      </c>
      <c r="J51" s="36"/>
      <c r="K51" s="36">
        <v>467200</v>
      </c>
      <c r="L51" s="156"/>
      <c r="N51" s="63">
        <f t="shared" si="20"/>
        <v>934400</v>
      </c>
    </row>
    <row r="52" spans="1:21" s="27" customFormat="1" ht="95.25" customHeight="1" outlineLevel="1" x14ac:dyDescent="0.25">
      <c r="A52" s="151"/>
      <c r="B52" s="152" t="s">
        <v>87</v>
      </c>
      <c r="C52" s="151"/>
      <c r="D52" s="153">
        <f>SUM(D53)</f>
        <v>0</v>
      </c>
      <c r="E52" s="153">
        <f t="shared" ref="E52:K52" si="28">SUM(E53)</f>
        <v>0</v>
      </c>
      <c r="F52" s="153">
        <f t="shared" si="28"/>
        <v>0</v>
      </c>
      <c r="G52" s="153">
        <f t="shared" si="28"/>
        <v>0</v>
      </c>
      <c r="H52" s="154">
        <f t="shared" si="28"/>
        <v>20000</v>
      </c>
      <c r="I52" s="153">
        <f t="shared" si="28"/>
        <v>0</v>
      </c>
      <c r="J52" s="153">
        <f t="shared" si="28"/>
        <v>0</v>
      </c>
      <c r="K52" s="153">
        <f t="shared" si="28"/>
        <v>0</v>
      </c>
      <c r="L52" s="155" t="s">
        <v>39</v>
      </c>
      <c r="N52" s="63">
        <f t="shared" si="20"/>
        <v>20000</v>
      </c>
    </row>
    <row r="53" spans="1:21" ht="26.25" customHeight="1" outlineLevel="1" x14ac:dyDescent="0.25">
      <c r="A53" s="29"/>
      <c r="B53" s="29" t="s">
        <v>11</v>
      </c>
      <c r="C53" s="19" t="s">
        <v>13</v>
      </c>
      <c r="D53" s="36"/>
      <c r="E53" s="36"/>
      <c r="F53" s="36"/>
      <c r="G53" s="36"/>
      <c r="H53" s="53">
        <v>20000</v>
      </c>
      <c r="I53" s="30">
        <v>0</v>
      </c>
      <c r="J53" s="30">
        <v>0</v>
      </c>
      <c r="K53" s="30">
        <v>0</v>
      </c>
      <c r="L53" s="156"/>
      <c r="N53" s="63">
        <f t="shared" si="20"/>
        <v>20000</v>
      </c>
    </row>
    <row r="54" spans="1:21" s="27" customFormat="1" ht="76.5" customHeight="1" outlineLevel="1" x14ac:dyDescent="0.25">
      <c r="A54" s="151"/>
      <c r="B54" s="151" t="s">
        <v>88</v>
      </c>
      <c r="C54" s="151"/>
      <c r="D54" s="153">
        <f>SUM(D55)</f>
        <v>0</v>
      </c>
      <c r="E54" s="153">
        <f t="shared" ref="E54:K54" si="29">SUM(E55)</f>
        <v>0</v>
      </c>
      <c r="F54" s="153">
        <f t="shared" si="29"/>
        <v>0</v>
      </c>
      <c r="G54" s="153">
        <f t="shared" si="29"/>
        <v>0</v>
      </c>
      <c r="H54" s="153">
        <f t="shared" si="29"/>
        <v>10230</v>
      </c>
      <c r="I54" s="153">
        <f t="shared" si="29"/>
        <v>0</v>
      </c>
      <c r="J54" s="153">
        <f t="shared" si="29"/>
        <v>0</v>
      </c>
      <c r="K54" s="153">
        <f t="shared" si="29"/>
        <v>0</v>
      </c>
      <c r="L54" s="155" t="s">
        <v>39</v>
      </c>
      <c r="N54" s="17">
        <f t="shared" si="20"/>
        <v>10230</v>
      </c>
    </row>
    <row r="55" spans="1:21" ht="25.5" customHeight="1" outlineLevel="1" x14ac:dyDescent="0.25">
      <c r="A55" s="29"/>
      <c r="B55" s="29" t="s">
        <v>11</v>
      </c>
      <c r="C55" s="19" t="s">
        <v>13</v>
      </c>
      <c r="D55" s="36"/>
      <c r="E55" s="36"/>
      <c r="F55" s="36"/>
      <c r="G55" s="36"/>
      <c r="H55" s="36">
        <v>10230</v>
      </c>
      <c r="I55" s="36"/>
      <c r="J55" s="30">
        <v>0</v>
      </c>
      <c r="K55" s="30">
        <v>0</v>
      </c>
      <c r="L55" s="156"/>
      <c r="N55" s="17">
        <f t="shared" si="20"/>
        <v>10230</v>
      </c>
      <c r="O55" s="2" t="s">
        <v>44</v>
      </c>
    </row>
    <row r="56" spans="1:21" ht="39" customHeight="1" x14ac:dyDescent="0.25">
      <c r="A56" s="148" t="s">
        <v>48</v>
      </c>
      <c r="B56" s="279" t="s">
        <v>89</v>
      </c>
      <c r="C56" s="279"/>
      <c r="D56" s="149">
        <f t="shared" ref="D56:K56" si="30">SUM(D57:D94)/2</f>
        <v>0</v>
      </c>
      <c r="E56" s="149">
        <f t="shared" si="30"/>
        <v>0</v>
      </c>
      <c r="F56" s="149">
        <f t="shared" si="30"/>
        <v>0</v>
      </c>
      <c r="G56" s="149">
        <f t="shared" si="30"/>
        <v>16890</v>
      </c>
      <c r="H56" s="149">
        <f t="shared" si="30"/>
        <v>532870</v>
      </c>
      <c r="I56" s="149">
        <f t="shared" si="30"/>
        <v>1113390</v>
      </c>
      <c r="J56" s="149">
        <f t="shared" si="30"/>
        <v>0</v>
      </c>
      <c r="K56" s="149">
        <f t="shared" si="30"/>
        <v>346990</v>
      </c>
      <c r="L56" s="150"/>
      <c r="N56" s="17">
        <f t="shared" si="20"/>
        <v>1663150</v>
      </c>
    </row>
    <row r="57" spans="1:21" s="27" customFormat="1" ht="78" customHeight="1" outlineLevel="1" x14ac:dyDescent="0.25">
      <c r="A57" s="151"/>
      <c r="B57" s="152" t="s">
        <v>90</v>
      </c>
      <c r="C57" s="151"/>
      <c r="D57" s="153">
        <f>SUM(D58)</f>
        <v>0</v>
      </c>
      <c r="E57" s="153">
        <f t="shared" ref="E57:K57" si="31">SUM(E58)</f>
        <v>0</v>
      </c>
      <c r="F57" s="153">
        <f t="shared" si="31"/>
        <v>0</v>
      </c>
      <c r="G57" s="153">
        <f t="shared" si="31"/>
        <v>0</v>
      </c>
      <c r="H57" s="154">
        <f t="shared" si="31"/>
        <v>8000</v>
      </c>
      <c r="I57" s="154">
        <f t="shared" si="31"/>
        <v>8000</v>
      </c>
      <c r="J57" s="153">
        <f t="shared" si="31"/>
        <v>0</v>
      </c>
      <c r="K57" s="153">
        <f t="shared" si="31"/>
        <v>11030</v>
      </c>
      <c r="L57" s="159" t="s">
        <v>43</v>
      </c>
      <c r="N57" s="63">
        <f t="shared" si="20"/>
        <v>16000</v>
      </c>
    </row>
    <row r="58" spans="1:21" ht="64.5" customHeight="1" outlineLevel="1" x14ac:dyDescent="0.25">
      <c r="A58" s="29"/>
      <c r="B58" s="29" t="s">
        <v>11</v>
      </c>
      <c r="C58" s="19" t="s">
        <v>16</v>
      </c>
      <c r="D58" s="36"/>
      <c r="E58" s="36"/>
      <c r="F58" s="36"/>
      <c r="G58" s="36"/>
      <c r="H58" s="53">
        <v>8000</v>
      </c>
      <c r="I58" s="53">
        <v>8000</v>
      </c>
      <c r="J58" s="36"/>
      <c r="K58" s="36">
        <v>11030</v>
      </c>
      <c r="L58" s="156"/>
      <c r="N58" s="63">
        <f t="shared" si="20"/>
        <v>16000</v>
      </c>
      <c r="S58" s="2" t="s">
        <v>44</v>
      </c>
    </row>
    <row r="59" spans="1:21" s="27" customFormat="1" ht="92.25" customHeight="1" outlineLevel="1" x14ac:dyDescent="0.25">
      <c r="A59" s="151"/>
      <c r="B59" s="152" t="s">
        <v>91</v>
      </c>
      <c r="C59" s="151"/>
      <c r="D59" s="153">
        <f>SUM(D60)</f>
        <v>0</v>
      </c>
      <c r="E59" s="153">
        <f t="shared" ref="E59:K59" si="32">SUM(E60)</f>
        <v>0</v>
      </c>
      <c r="F59" s="153">
        <f t="shared" si="32"/>
        <v>0</v>
      </c>
      <c r="G59" s="153">
        <f t="shared" si="32"/>
        <v>0</v>
      </c>
      <c r="H59" s="154">
        <f t="shared" si="32"/>
        <v>3080</v>
      </c>
      <c r="I59" s="154">
        <f t="shared" si="32"/>
        <v>3080</v>
      </c>
      <c r="J59" s="153">
        <f t="shared" si="32"/>
        <v>0</v>
      </c>
      <c r="K59" s="153">
        <f t="shared" si="32"/>
        <v>290</v>
      </c>
      <c r="L59" s="159" t="s">
        <v>38</v>
      </c>
      <c r="N59" s="63">
        <f t="shared" si="20"/>
        <v>6160</v>
      </c>
      <c r="R59" s="67"/>
      <c r="U59" s="27" t="s">
        <v>44</v>
      </c>
    </row>
    <row r="60" spans="1:21" ht="64.5" customHeight="1" outlineLevel="1" x14ac:dyDescent="0.25">
      <c r="A60" s="29"/>
      <c r="B60" s="29" t="s">
        <v>11</v>
      </c>
      <c r="C60" s="19" t="s">
        <v>16</v>
      </c>
      <c r="D60" s="36"/>
      <c r="E60" s="36"/>
      <c r="F60" s="36"/>
      <c r="G60" s="36"/>
      <c r="H60" s="53">
        <v>3080</v>
      </c>
      <c r="I60" s="53">
        <v>3080</v>
      </c>
      <c r="J60" s="36"/>
      <c r="K60" s="36">
        <v>290</v>
      </c>
      <c r="L60" s="156"/>
      <c r="N60" s="63">
        <f t="shared" si="20"/>
        <v>6160</v>
      </c>
    </row>
    <row r="61" spans="1:21" s="27" customFormat="1" ht="88.5" customHeight="1" outlineLevel="1" x14ac:dyDescent="0.25">
      <c r="A61" s="151"/>
      <c r="B61" s="152" t="s">
        <v>92</v>
      </c>
      <c r="C61" s="151"/>
      <c r="D61" s="153">
        <f>SUM(D62)</f>
        <v>0</v>
      </c>
      <c r="E61" s="153">
        <f t="shared" ref="E61:G61" si="33">SUM(E62)</f>
        <v>0</v>
      </c>
      <c r="F61" s="153">
        <f t="shared" si="33"/>
        <v>0</v>
      </c>
      <c r="G61" s="153">
        <f t="shared" si="33"/>
        <v>0</v>
      </c>
      <c r="H61" s="154">
        <v>12100</v>
      </c>
      <c r="I61" s="154">
        <f t="shared" ref="I61:K61" si="34">SUM(I62)</f>
        <v>12100</v>
      </c>
      <c r="J61" s="153">
        <f t="shared" si="34"/>
        <v>0</v>
      </c>
      <c r="K61" s="153">
        <f t="shared" si="34"/>
        <v>290</v>
      </c>
      <c r="L61" s="159" t="s">
        <v>38</v>
      </c>
      <c r="N61" s="63">
        <f t="shared" si="20"/>
        <v>24200</v>
      </c>
      <c r="T61" s="27" t="s">
        <v>44</v>
      </c>
    </row>
    <row r="62" spans="1:21" ht="64.5" customHeight="1" outlineLevel="1" x14ac:dyDescent="0.25">
      <c r="A62" s="29"/>
      <c r="B62" s="29" t="s">
        <v>11</v>
      </c>
      <c r="C62" s="19" t="s">
        <v>16</v>
      </c>
      <c r="D62" s="36"/>
      <c r="E62" s="36"/>
      <c r="F62" s="36"/>
      <c r="G62" s="36"/>
      <c r="H62" s="53">
        <v>12100</v>
      </c>
      <c r="I62" s="53">
        <v>12100</v>
      </c>
      <c r="J62" s="36"/>
      <c r="K62" s="36">
        <v>290</v>
      </c>
      <c r="L62" s="156"/>
      <c r="N62" s="63">
        <f t="shared" si="20"/>
        <v>24200</v>
      </c>
    </row>
    <row r="63" spans="1:21" s="27" customFormat="1" ht="99.75" customHeight="1" outlineLevel="1" x14ac:dyDescent="0.25">
      <c r="A63" s="151"/>
      <c r="B63" s="151" t="s">
        <v>31</v>
      </c>
      <c r="C63" s="151"/>
      <c r="D63" s="153">
        <f>SUM(D64)</f>
        <v>0</v>
      </c>
      <c r="E63" s="153">
        <f t="shared" ref="E63:K63" si="35">SUM(E64)</f>
        <v>0</v>
      </c>
      <c r="F63" s="153">
        <f t="shared" si="35"/>
        <v>0</v>
      </c>
      <c r="G63" s="153">
        <f t="shared" si="35"/>
        <v>1080</v>
      </c>
      <c r="H63" s="153">
        <f t="shared" si="35"/>
        <v>1080</v>
      </c>
      <c r="I63" s="153">
        <f t="shared" si="35"/>
        <v>1080</v>
      </c>
      <c r="J63" s="153">
        <f t="shared" si="35"/>
        <v>0</v>
      </c>
      <c r="K63" s="153">
        <f t="shared" si="35"/>
        <v>1080</v>
      </c>
      <c r="L63" s="159" t="s">
        <v>38</v>
      </c>
      <c r="N63" s="17">
        <f t="shared" si="20"/>
        <v>3240</v>
      </c>
    </row>
    <row r="64" spans="1:21" ht="64.5" customHeight="1" outlineLevel="1" x14ac:dyDescent="0.25">
      <c r="A64" s="29"/>
      <c r="B64" s="29" t="s">
        <v>11</v>
      </c>
      <c r="C64" s="19" t="s">
        <v>16</v>
      </c>
      <c r="D64" s="36"/>
      <c r="E64" s="36"/>
      <c r="F64" s="36"/>
      <c r="G64" s="36">
        <v>1080</v>
      </c>
      <c r="H64" s="36">
        <v>1080</v>
      </c>
      <c r="I64" s="36">
        <v>1080</v>
      </c>
      <c r="J64" s="36"/>
      <c r="K64" s="36">
        <v>1080</v>
      </c>
      <c r="L64" s="156"/>
      <c r="N64" s="17">
        <f t="shared" si="20"/>
        <v>3240</v>
      </c>
      <c r="Q64" s="2" t="s">
        <v>44</v>
      </c>
    </row>
    <row r="65" spans="1:20" s="27" customFormat="1" ht="92.25" customHeight="1" outlineLevel="1" x14ac:dyDescent="0.25">
      <c r="A65" s="151"/>
      <c r="B65" s="151" t="s">
        <v>93</v>
      </c>
      <c r="C65" s="151"/>
      <c r="D65" s="153">
        <f>SUM(D66)</f>
        <v>0</v>
      </c>
      <c r="E65" s="153">
        <f t="shared" ref="E65:K65" si="36">SUM(E66)</f>
        <v>0</v>
      </c>
      <c r="F65" s="153">
        <f t="shared" si="36"/>
        <v>0</v>
      </c>
      <c r="G65" s="153">
        <f t="shared" si="36"/>
        <v>0</v>
      </c>
      <c r="H65" s="153">
        <f t="shared" si="36"/>
        <v>1400</v>
      </c>
      <c r="I65" s="153">
        <f t="shared" si="36"/>
        <v>1400</v>
      </c>
      <c r="J65" s="153">
        <f t="shared" si="36"/>
        <v>0</v>
      </c>
      <c r="K65" s="153">
        <f t="shared" si="36"/>
        <v>0</v>
      </c>
      <c r="L65" s="159" t="s">
        <v>38</v>
      </c>
      <c r="N65" s="17">
        <f t="shared" si="20"/>
        <v>2800</v>
      </c>
    </row>
    <row r="66" spans="1:20" ht="64.5" customHeight="1" outlineLevel="1" x14ac:dyDescent="0.25">
      <c r="A66" s="29"/>
      <c r="B66" s="29" t="s">
        <v>11</v>
      </c>
      <c r="C66" s="19" t="s">
        <v>16</v>
      </c>
      <c r="D66" s="36"/>
      <c r="E66" s="36"/>
      <c r="F66" s="36"/>
      <c r="G66" s="36"/>
      <c r="H66" s="36">
        <v>1400</v>
      </c>
      <c r="I66" s="36">
        <v>1400</v>
      </c>
      <c r="J66" s="36"/>
      <c r="K66" s="36"/>
      <c r="L66" s="156"/>
      <c r="N66" s="17">
        <f t="shared" si="20"/>
        <v>2800</v>
      </c>
      <c r="T66" s="2" t="s">
        <v>44</v>
      </c>
    </row>
    <row r="67" spans="1:20" s="27" customFormat="1" ht="81.75" customHeight="1" outlineLevel="1" x14ac:dyDescent="0.25">
      <c r="A67" s="151"/>
      <c r="B67" s="152" t="s">
        <v>94</v>
      </c>
      <c r="C67" s="151"/>
      <c r="D67" s="153">
        <f>SUM(D68)</f>
        <v>0</v>
      </c>
      <c r="E67" s="153">
        <f t="shared" ref="E67:K67" si="37">SUM(E68)</f>
        <v>0</v>
      </c>
      <c r="F67" s="153">
        <f t="shared" si="37"/>
        <v>0</v>
      </c>
      <c r="G67" s="153">
        <f t="shared" si="37"/>
        <v>0</v>
      </c>
      <c r="H67" s="154">
        <f t="shared" si="37"/>
        <v>90340</v>
      </c>
      <c r="I67" s="154">
        <f t="shared" si="37"/>
        <v>9590</v>
      </c>
      <c r="J67" s="153">
        <f t="shared" si="37"/>
        <v>0</v>
      </c>
      <c r="K67" s="153">
        <f t="shared" si="37"/>
        <v>9590</v>
      </c>
      <c r="L67" s="159" t="s">
        <v>38</v>
      </c>
      <c r="N67" s="63">
        <f t="shared" si="20"/>
        <v>99930</v>
      </c>
    </row>
    <row r="68" spans="1:20" ht="64.5" customHeight="1" outlineLevel="1" x14ac:dyDescent="0.25">
      <c r="A68" s="29"/>
      <c r="B68" s="29" t="s">
        <v>11</v>
      </c>
      <c r="C68" s="19" t="s">
        <v>16</v>
      </c>
      <c r="D68" s="36"/>
      <c r="E68" s="36"/>
      <c r="F68" s="36"/>
      <c r="G68" s="36"/>
      <c r="H68" s="53">
        <v>90340</v>
      </c>
      <c r="I68" s="53">
        <v>9590</v>
      </c>
      <c r="J68" s="36"/>
      <c r="K68" s="36">
        <v>9590</v>
      </c>
      <c r="L68" s="156"/>
      <c r="N68" s="63">
        <f t="shared" si="20"/>
        <v>99930</v>
      </c>
    </row>
    <row r="69" spans="1:20" s="27" customFormat="1" ht="121.5" customHeight="1" outlineLevel="1" x14ac:dyDescent="0.25">
      <c r="A69" s="151"/>
      <c r="B69" s="152" t="s">
        <v>45</v>
      </c>
      <c r="C69" s="151"/>
      <c r="D69" s="153">
        <f>SUM(D70)</f>
        <v>0</v>
      </c>
      <c r="E69" s="153">
        <f t="shared" ref="E69:K69" si="38">SUM(E70)</f>
        <v>0</v>
      </c>
      <c r="F69" s="153">
        <f t="shared" si="38"/>
        <v>0</v>
      </c>
      <c r="G69" s="153">
        <f t="shared" si="38"/>
        <v>0</v>
      </c>
      <c r="H69" s="154">
        <f t="shared" si="38"/>
        <v>101120</v>
      </c>
      <c r="I69" s="154">
        <f t="shared" si="38"/>
        <v>21060</v>
      </c>
      <c r="J69" s="153">
        <f t="shared" si="38"/>
        <v>0</v>
      </c>
      <c r="K69" s="153">
        <f t="shared" si="38"/>
        <v>21060</v>
      </c>
      <c r="L69" s="159" t="s">
        <v>38</v>
      </c>
      <c r="N69" s="63">
        <f t="shared" si="20"/>
        <v>122180</v>
      </c>
    </row>
    <row r="70" spans="1:20" ht="64.5" customHeight="1" outlineLevel="1" x14ac:dyDescent="0.25">
      <c r="A70" s="29"/>
      <c r="B70" s="29" t="s">
        <v>11</v>
      </c>
      <c r="C70" s="19" t="s">
        <v>16</v>
      </c>
      <c r="D70" s="36"/>
      <c r="E70" s="36"/>
      <c r="F70" s="36"/>
      <c r="G70" s="36"/>
      <c r="H70" s="53">
        <v>101120</v>
      </c>
      <c r="I70" s="53">
        <v>21060</v>
      </c>
      <c r="J70" s="36"/>
      <c r="K70" s="36">
        <v>21060</v>
      </c>
      <c r="L70" s="156"/>
      <c r="N70" s="63">
        <f t="shared" si="20"/>
        <v>122180</v>
      </c>
    </row>
    <row r="71" spans="1:20" s="27" customFormat="1" ht="118.5" customHeight="1" outlineLevel="1" x14ac:dyDescent="0.25">
      <c r="A71" s="151"/>
      <c r="B71" s="151" t="s">
        <v>95</v>
      </c>
      <c r="C71" s="151"/>
      <c r="D71" s="153">
        <f>SUM(D72)</f>
        <v>0</v>
      </c>
      <c r="E71" s="153">
        <f t="shared" ref="E71:K71" si="39">SUM(E72)</f>
        <v>0</v>
      </c>
      <c r="F71" s="153">
        <f t="shared" si="39"/>
        <v>0</v>
      </c>
      <c r="G71" s="153">
        <f t="shared" si="39"/>
        <v>12100</v>
      </c>
      <c r="H71" s="153">
        <f t="shared" si="39"/>
        <v>12100</v>
      </c>
      <c r="I71" s="153">
        <f t="shared" si="39"/>
        <v>12100</v>
      </c>
      <c r="J71" s="153">
        <f t="shared" si="39"/>
        <v>0</v>
      </c>
      <c r="K71" s="153">
        <f t="shared" si="39"/>
        <v>0</v>
      </c>
      <c r="L71" s="159" t="s">
        <v>38</v>
      </c>
      <c r="N71" s="17">
        <f t="shared" si="20"/>
        <v>36300</v>
      </c>
      <c r="Q71" s="67"/>
    </row>
    <row r="72" spans="1:20" ht="64.5" customHeight="1" outlineLevel="1" x14ac:dyDescent="0.25">
      <c r="A72" s="29"/>
      <c r="B72" s="29" t="s">
        <v>11</v>
      </c>
      <c r="C72" s="19" t="s">
        <v>16</v>
      </c>
      <c r="D72" s="36"/>
      <c r="E72" s="36"/>
      <c r="F72" s="36"/>
      <c r="G72" s="36">
        <v>12100</v>
      </c>
      <c r="H72" s="36">
        <v>12100</v>
      </c>
      <c r="I72" s="36">
        <v>12100</v>
      </c>
      <c r="J72" s="36"/>
      <c r="K72" s="36"/>
      <c r="L72" s="156"/>
      <c r="N72" s="17">
        <f t="shared" si="20"/>
        <v>36300</v>
      </c>
    </row>
    <row r="73" spans="1:20" s="27" customFormat="1" ht="99" customHeight="1" outlineLevel="1" x14ac:dyDescent="0.25">
      <c r="A73" s="151"/>
      <c r="B73" s="151" t="s">
        <v>96</v>
      </c>
      <c r="C73" s="151"/>
      <c r="D73" s="153">
        <f>SUM(D74)</f>
        <v>0</v>
      </c>
      <c r="E73" s="153">
        <f t="shared" ref="E73:K73" si="40">SUM(E74)</f>
        <v>0</v>
      </c>
      <c r="F73" s="153">
        <f t="shared" si="40"/>
        <v>0</v>
      </c>
      <c r="G73" s="153">
        <f t="shared" si="40"/>
        <v>0</v>
      </c>
      <c r="H73" s="153">
        <f t="shared" si="40"/>
        <v>0</v>
      </c>
      <c r="I73" s="153">
        <f t="shared" si="40"/>
        <v>0</v>
      </c>
      <c r="J73" s="153">
        <f t="shared" si="40"/>
        <v>0</v>
      </c>
      <c r="K73" s="153">
        <f t="shared" si="40"/>
        <v>0</v>
      </c>
      <c r="L73" s="159" t="s">
        <v>38</v>
      </c>
      <c r="N73" s="17">
        <f t="shared" si="20"/>
        <v>0</v>
      </c>
    </row>
    <row r="74" spans="1:20" ht="64.5" customHeight="1" outlineLevel="1" x14ac:dyDescent="0.25">
      <c r="A74" s="29"/>
      <c r="B74" s="29" t="s">
        <v>11</v>
      </c>
      <c r="C74" s="19" t="s">
        <v>16</v>
      </c>
      <c r="D74" s="37"/>
      <c r="E74" s="37"/>
      <c r="F74" s="37"/>
      <c r="G74" s="36"/>
      <c r="H74" s="36"/>
      <c r="I74" s="36"/>
      <c r="J74" s="36"/>
      <c r="K74" s="36"/>
      <c r="L74" s="156"/>
      <c r="N74" s="17">
        <f t="shared" si="20"/>
        <v>0</v>
      </c>
    </row>
    <row r="75" spans="1:20" s="27" customFormat="1" ht="111" customHeight="1" outlineLevel="1" x14ac:dyDescent="0.25">
      <c r="A75" s="151"/>
      <c r="B75" s="152" t="s">
        <v>97</v>
      </c>
      <c r="C75" s="151"/>
      <c r="D75" s="153">
        <f>SUM(D76)</f>
        <v>0</v>
      </c>
      <c r="E75" s="153">
        <f>SUM(E76)</f>
        <v>0</v>
      </c>
      <c r="F75" s="153">
        <f>SUM(F76)</f>
        <v>0</v>
      </c>
      <c r="G75" s="153">
        <f>SUM(G76)</f>
        <v>0</v>
      </c>
      <c r="H75" s="153">
        <f>SUM(H76+H77)</f>
        <v>0</v>
      </c>
      <c r="I75" s="154">
        <f>SUM(I76+I77)</f>
        <v>741330</v>
      </c>
      <c r="J75" s="153">
        <f>SUM(J76)</f>
        <v>0</v>
      </c>
      <c r="K75" s="153">
        <f>SUM(K76)</f>
        <v>0</v>
      </c>
      <c r="L75" s="155" t="s">
        <v>61</v>
      </c>
      <c r="N75" s="63">
        <f t="shared" si="20"/>
        <v>741330</v>
      </c>
      <c r="O75" s="67"/>
    </row>
    <row r="76" spans="1:20" ht="63.75" customHeight="1" outlineLevel="1" x14ac:dyDescent="0.25">
      <c r="A76" s="29"/>
      <c r="B76" s="29" t="s">
        <v>11</v>
      </c>
      <c r="C76" s="19" t="s">
        <v>16</v>
      </c>
      <c r="D76" s="36"/>
      <c r="E76" s="36"/>
      <c r="F76" s="36"/>
      <c r="G76" s="37"/>
      <c r="H76" s="162"/>
      <c r="I76" s="53">
        <v>741330</v>
      </c>
      <c r="J76" s="36"/>
      <c r="K76" s="36"/>
      <c r="L76" s="156"/>
      <c r="N76" s="63">
        <f t="shared" si="20"/>
        <v>741330</v>
      </c>
      <c r="O76" s="55"/>
    </row>
    <row r="77" spans="1:20" ht="26.25" customHeight="1" outlineLevel="1" x14ac:dyDescent="0.25">
      <c r="A77" s="29"/>
      <c r="B77" s="29" t="s">
        <v>11</v>
      </c>
      <c r="C77" s="19" t="s">
        <v>32</v>
      </c>
      <c r="D77" s="36"/>
      <c r="E77" s="36"/>
      <c r="F77" s="36"/>
      <c r="G77" s="37"/>
      <c r="H77" s="37"/>
      <c r="I77" s="37"/>
      <c r="J77" s="36"/>
      <c r="K77" s="36"/>
      <c r="L77" s="156"/>
      <c r="N77" s="17">
        <f t="shared" si="20"/>
        <v>0</v>
      </c>
    </row>
    <row r="78" spans="1:20" s="27" customFormat="1" ht="96" customHeight="1" outlineLevel="1" x14ac:dyDescent="0.25">
      <c r="A78" s="151"/>
      <c r="B78" s="151" t="s">
        <v>98</v>
      </c>
      <c r="C78" s="151"/>
      <c r="D78" s="153">
        <f>SUM(D79)</f>
        <v>0</v>
      </c>
      <c r="E78" s="153">
        <f t="shared" ref="E78:K78" si="41">SUM(E79)</f>
        <v>0</v>
      </c>
      <c r="F78" s="153">
        <f t="shared" si="41"/>
        <v>0</v>
      </c>
      <c r="G78" s="153">
        <f t="shared" si="41"/>
        <v>3710</v>
      </c>
      <c r="H78" s="153">
        <f t="shared" si="41"/>
        <v>3710</v>
      </c>
      <c r="I78" s="153">
        <f t="shared" si="41"/>
        <v>3710</v>
      </c>
      <c r="J78" s="153">
        <f t="shared" si="41"/>
        <v>0</v>
      </c>
      <c r="K78" s="153">
        <f t="shared" si="41"/>
        <v>3710</v>
      </c>
      <c r="L78" s="159" t="s">
        <v>40</v>
      </c>
      <c r="N78" s="17">
        <f t="shared" si="20"/>
        <v>11130</v>
      </c>
    </row>
    <row r="79" spans="1:20" ht="51.75" customHeight="1" outlineLevel="1" x14ac:dyDescent="0.25">
      <c r="A79" s="29"/>
      <c r="B79" s="29" t="s">
        <v>11</v>
      </c>
      <c r="C79" s="19" t="s">
        <v>17</v>
      </c>
      <c r="D79" s="36"/>
      <c r="E79" s="36"/>
      <c r="F79" s="36"/>
      <c r="G79" s="36">
        <v>3710</v>
      </c>
      <c r="H79" s="36">
        <v>3710</v>
      </c>
      <c r="I79" s="36">
        <v>3710</v>
      </c>
      <c r="J79" s="36"/>
      <c r="K79" s="36">
        <v>3710</v>
      </c>
      <c r="L79" s="156"/>
      <c r="N79" s="17">
        <f t="shared" si="20"/>
        <v>11130</v>
      </c>
      <c r="R79" s="2" t="s">
        <v>44</v>
      </c>
    </row>
    <row r="80" spans="1:20" s="27" customFormat="1" ht="69.75" customHeight="1" outlineLevel="1" x14ac:dyDescent="0.25">
      <c r="A80" s="151"/>
      <c r="B80" s="151" t="s">
        <v>99</v>
      </c>
      <c r="C80" s="151"/>
      <c r="D80" s="153">
        <f>SUM(D81)</f>
        <v>0</v>
      </c>
      <c r="E80" s="153">
        <f t="shared" ref="E80:K80" si="42">SUM(E81)</f>
        <v>0</v>
      </c>
      <c r="F80" s="153">
        <f t="shared" si="42"/>
        <v>0</v>
      </c>
      <c r="G80" s="153">
        <f t="shared" si="42"/>
        <v>0</v>
      </c>
      <c r="H80" s="153">
        <f t="shared" si="42"/>
        <v>0</v>
      </c>
      <c r="I80" s="153">
        <f t="shared" si="42"/>
        <v>0</v>
      </c>
      <c r="J80" s="153">
        <f t="shared" si="42"/>
        <v>0</v>
      </c>
      <c r="K80" s="153">
        <f t="shared" si="42"/>
        <v>0</v>
      </c>
      <c r="L80" s="159" t="s">
        <v>40</v>
      </c>
      <c r="N80" s="17">
        <f t="shared" si="20"/>
        <v>0</v>
      </c>
    </row>
    <row r="81" spans="1:18" ht="33.75" customHeight="1" outlineLevel="1" x14ac:dyDescent="0.25">
      <c r="A81" s="29"/>
      <c r="B81" s="29" t="s">
        <v>11</v>
      </c>
      <c r="C81" s="29"/>
      <c r="D81" s="30">
        <v>0</v>
      </c>
      <c r="E81" s="30">
        <v>0</v>
      </c>
      <c r="F81" s="30">
        <v>0</v>
      </c>
      <c r="G81" s="30">
        <v>0</v>
      </c>
      <c r="H81" s="30">
        <v>0</v>
      </c>
      <c r="I81" s="30">
        <v>0</v>
      </c>
      <c r="J81" s="30">
        <v>0</v>
      </c>
      <c r="K81" s="30">
        <v>0</v>
      </c>
      <c r="L81" s="156"/>
      <c r="N81" s="17">
        <f t="shared" si="20"/>
        <v>0</v>
      </c>
    </row>
    <row r="82" spans="1:18" s="27" customFormat="1" ht="81" customHeight="1" outlineLevel="1" x14ac:dyDescent="0.25">
      <c r="A82" s="151"/>
      <c r="B82" s="151" t="s">
        <v>100</v>
      </c>
      <c r="C82" s="151"/>
      <c r="D82" s="153">
        <f>SUM(D83)</f>
        <v>0</v>
      </c>
      <c r="E82" s="153">
        <f t="shared" ref="E82:K82" si="43">SUM(E83)</f>
        <v>0</v>
      </c>
      <c r="F82" s="153">
        <f t="shared" si="43"/>
        <v>0</v>
      </c>
      <c r="G82" s="153">
        <f t="shared" si="43"/>
        <v>0</v>
      </c>
      <c r="H82" s="153">
        <f t="shared" si="43"/>
        <v>0</v>
      </c>
      <c r="I82" s="153">
        <f t="shared" si="43"/>
        <v>0</v>
      </c>
      <c r="J82" s="153">
        <f t="shared" si="43"/>
        <v>0</v>
      </c>
      <c r="K82" s="153">
        <f t="shared" si="43"/>
        <v>0</v>
      </c>
      <c r="L82" s="159" t="s">
        <v>38</v>
      </c>
      <c r="N82" s="17">
        <f t="shared" si="20"/>
        <v>0</v>
      </c>
    </row>
    <row r="83" spans="1:18" ht="15.75" customHeight="1" outlineLevel="1" x14ac:dyDescent="0.25">
      <c r="A83" s="29"/>
      <c r="B83" s="29" t="s">
        <v>11</v>
      </c>
      <c r="C83" s="29"/>
      <c r="D83" s="30">
        <v>0</v>
      </c>
      <c r="E83" s="30">
        <v>0</v>
      </c>
      <c r="F83" s="30">
        <v>0</v>
      </c>
      <c r="G83" s="30">
        <v>0</v>
      </c>
      <c r="H83" s="30">
        <v>0</v>
      </c>
      <c r="I83" s="30">
        <v>0</v>
      </c>
      <c r="J83" s="30">
        <v>0</v>
      </c>
      <c r="K83" s="30">
        <v>0</v>
      </c>
      <c r="L83" s="156"/>
      <c r="N83" s="17">
        <f t="shared" si="20"/>
        <v>0</v>
      </c>
    </row>
    <row r="84" spans="1:18" s="27" customFormat="1" ht="126" customHeight="1" outlineLevel="1" x14ac:dyDescent="0.25">
      <c r="A84" s="151"/>
      <c r="B84" s="151" t="s">
        <v>101</v>
      </c>
      <c r="C84" s="151"/>
      <c r="D84" s="153">
        <f t="shared" ref="D84:K84" si="44">SUM(D85)</f>
        <v>0</v>
      </c>
      <c r="E84" s="153">
        <f t="shared" si="44"/>
        <v>0</v>
      </c>
      <c r="F84" s="153">
        <f t="shared" si="44"/>
        <v>0</v>
      </c>
      <c r="G84" s="153">
        <f t="shared" si="44"/>
        <v>0</v>
      </c>
      <c r="H84" s="153">
        <f t="shared" si="44"/>
        <v>0</v>
      </c>
      <c r="I84" s="153">
        <f t="shared" si="44"/>
        <v>0</v>
      </c>
      <c r="J84" s="153">
        <f t="shared" si="44"/>
        <v>0</v>
      </c>
      <c r="K84" s="153">
        <f t="shared" si="44"/>
        <v>0</v>
      </c>
      <c r="L84" s="159" t="s">
        <v>38</v>
      </c>
      <c r="N84" s="17">
        <f t="shared" si="20"/>
        <v>0</v>
      </c>
    </row>
    <row r="85" spans="1:18" ht="15.75" customHeight="1" outlineLevel="1" x14ac:dyDescent="0.25">
      <c r="A85" s="29"/>
      <c r="B85" s="29"/>
      <c r="C85" s="29"/>
      <c r="D85" s="30">
        <v>0</v>
      </c>
      <c r="E85" s="30">
        <v>0</v>
      </c>
      <c r="F85" s="30">
        <v>0</v>
      </c>
      <c r="G85" s="30">
        <v>0</v>
      </c>
      <c r="H85" s="30">
        <v>0</v>
      </c>
      <c r="I85" s="30">
        <v>0</v>
      </c>
      <c r="J85" s="30">
        <v>0</v>
      </c>
      <c r="K85" s="30">
        <v>0</v>
      </c>
      <c r="L85" s="156"/>
      <c r="N85" s="17">
        <f t="shared" si="20"/>
        <v>0</v>
      </c>
    </row>
    <row r="86" spans="1:18" ht="15.75" customHeight="1" outlineLevel="1" x14ac:dyDescent="0.25">
      <c r="A86" s="29"/>
      <c r="B86" s="29" t="s">
        <v>11</v>
      </c>
      <c r="C86" s="29"/>
      <c r="D86" s="30">
        <v>0</v>
      </c>
      <c r="E86" s="30">
        <v>0</v>
      </c>
      <c r="F86" s="30">
        <v>0</v>
      </c>
      <c r="G86" s="30">
        <v>0</v>
      </c>
      <c r="H86" s="30">
        <v>0</v>
      </c>
      <c r="I86" s="30">
        <v>0</v>
      </c>
      <c r="J86" s="30">
        <v>0</v>
      </c>
      <c r="K86" s="30">
        <v>0</v>
      </c>
      <c r="L86" s="156"/>
      <c r="N86" s="17">
        <f t="shared" si="20"/>
        <v>0</v>
      </c>
    </row>
    <row r="87" spans="1:18" s="27" customFormat="1" ht="171" customHeight="1" outlineLevel="1" x14ac:dyDescent="0.25">
      <c r="A87" s="151"/>
      <c r="B87" s="151" t="s">
        <v>102</v>
      </c>
      <c r="C87" s="151"/>
      <c r="D87" s="153">
        <f>SUM(D88)</f>
        <v>0</v>
      </c>
      <c r="E87" s="153">
        <f t="shared" ref="E87:K87" si="45">SUM(E88)</f>
        <v>0</v>
      </c>
      <c r="F87" s="153">
        <f t="shared" si="45"/>
        <v>0</v>
      </c>
      <c r="G87" s="153">
        <f t="shared" si="45"/>
        <v>0</v>
      </c>
      <c r="H87" s="153">
        <f t="shared" si="45"/>
        <v>0</v>
      </c>
      <c r="I87" s="153">
        <f t="shared" si="45"/>
        <v>0</v>
      </c>
      <c r="J87" s="153">
        <f t="shared" si="45"/>
        <v>0</v>
      </c>
      <c r="K87" s="153">
        <f t="shared" si="45"/>
        <v>0</v>
      </c>
      <c r="L87" s="159" t="s">
        <v>38</v>
      </c>
      <c r="N87" s="17">
        <f t="shared" si="20"/>
        <v>0</v>
      </c>
    </row>
    <row r="88" spans="1:18" ht="15.75" customHeight="1" outlineLevel="1" x14ac:dyDescent="0.25">
      <c r="A88" s="29"/>
      <c r="B88" s="29" t="s">
        <v>11</v>
      </c>
      <c r="C88" s="29"/>
      <c r="D88" s="30">
        <v>0</v>
      </c>
      <c r="E88" s="30">
        <v>0</v>
      </c>
      <c r="F88" s="30">
        <v>0</v>
      </c>
      <c r="G88" s="30">
        <v>0</v>
      </c>
      <c r="H88" s="30">
        <v>0</v>
      </c>
      <c r="I88" s="30">
        <v>0</v>
      </c>
      <c r="J88" s="30">
        <v>0</v>
      </c>
      <c r="K88" s="30">
        <v>0</v>
      </c>
      <c r="L88" s="156"/>
      <c r="N88" s="17">
        <f t="shared" si="20"/>
        <v>0</v>
      </c>
    </row>
    <row r="89" spans="1:18" s="27" customFormat="1" ht="92.25" customHeight="1" outlineLevel="1" x14ac:dyDescent="0.25">
      <c r="A89" s="151"/>
      <c r="B89" s="151" t="s">
        <v>103</v>
      </c>
      <c r="C89" s="151"/>
      <c r="D89" s="153">
        <f>SUM(D90)</f>
        <v>0</v>
      </c>
      <c r="E89" s="153">
        <f t="shared" ref="E89:K89" si="46">SUM(E90)</f>
        <v>0</v>
      </c>
      <c r="F89" s="153">
        <f t="shared" si="46"/>
        <v>0</v>
      </c>
      <c r="G89" s="153">
        <f t="shared" si="46"/>
        <v>0</v>
      </c>
      <c r="H89" s="153">
        <f t="shared" si="46"/>
        <v>0</v>
      </c>
      <c r="I89" s="153">
        <f t="shared" si="46"/>
        <v>0</v>
      </c>
      <c r="J89" s="153">
        <f t="shared" si="46"/>
        <v>0</v>
      </c>
      <c r="K89" s="153">
        <f t="shared" si="46"/>
        <v>0</v>
      </c>
      <c r="L89" s="159" t="s">
        <v>41</v>
      </c>
      <c r="N89" s="17">
        <f t="shared" si="20"/>
        <v>0</v>
      </c>
    </row>
    <row r="90" spans="1:18" ht="15.75" customHeight="1" outlineLevel="1" x14ac:dyDescent="0.25">
      <c r="A90" s="29"/>
      <c r="B90" s="29" t="s">
        <v>11</v>
      </c>
      <c r="C90" s="29"/>
      <c r="D90" s="30">
        <v>0</v>
      </c>
      <c r="E90" s="30">
        <v>0</v>
      </c>
      <c r="F90" s="30">
        <v>0</v>
      </c>
      <c r="G90" s="30">
        <v>0</v>
      </c>
      <c r="H90" s="30">
        <v>0</v>
      </c>
      <c r="I90" s="30">
        <v>0</v>
      </c>
      <c r="J90" s="30">
        <v>0</v>
      </c>
      <c r="K90" s="30">
        <v>0</v>
      </c>
      <c r="L90" s="156"/>
      <c r="N90" s="17">
        <f t="shared" si="20"/>
        <v>0</v>
      </c>
    </row>
    <row r="91" spans="1:18" s="27" customFormat="1" ht="51" customHeight="1" outlineLevel="1" x14ac:dyDescent="0.25">
      <c r="A91" s="151"/>
      <c r="B91" s="152" t="s">
        <v>104</v>
      </c>
      <c r="C91" s="163"/>
      <c r="D91" s="164">
        <f>SUM(D92)</f>
        <v>0</v>
      </c>
      <c r="E91" s="164">
        <f t="shared" ref="E91:K91" si="47">SUM(E92)</f>
        <v>0</v>
      </c>
      <c r="F91" s="164">
        <f t="shared" si="47"/>
        <v>0</v>
      </c>
      <c r="G91" s="164">
        <f t="shared" si="47"/>
        <v>0</v>
      </c>
      <c r="H91" s="154">
        <f t="shared" si="47"/>
        <v>299940</v>
      </c>
      <c r="I91" s="154">
        <f t="shared" si="47"/>
        <v>299940</v>
      </c>
      <c r="J91" s="154">
        <f t="shared" si="47"/>
        <v>0</v>
      </c>
      <c r="K91" s="154">
        <f t="shared" si="47"/>
        <v>299940</v>
      </c>
      <c r="L91" s="155" t="s">
        <v>38</v>
      </c>
      <c r="M91" s="67"/>
      <c r="N91" s="63">
        <f t="shared" si="20"/>
        <v>599880</v>
      </c>
    </row>
    <row r="92" spans="1:18" ht="90" customHeight="1" outlineLevel="1" x14ac:dyDescent="0.25">
      <c r="A92" s="29"/>
      <c r="B92" s="29" t="s">
        <v>11</v>
      </c>
      <c r="C92" s="19" t="s">
        <v>19</v>
      </c>
      <c r="D92" s="30">
        <v>0</v>
      </c>
      <c r="E92" s="30">
        <v>0</v>
      </c>
      <c r="F92" s="30">
        <v>0</v>
      </c>
      <c r="G92" s="30">
        <v>0</v>
      </c>
      <c r="H92" s="30">
        <v>299940</v>
      </c>
      <c r="I92" s="30">
        <v>299940</v>
      </c>
      <c r="J92" s="30">
        <v>0</v>
      </c>
      <c r="K92" s="30">
        <v>299940</v>
      </c>
      <c r="L92" s="156"/>
      <c r="N92" s="17">
        <f t="shared" si="20"/>
        <v>599880</v>
      </c>
      <c r="R92" s="2" t="s">
        <v>44</v>
      </c>
    </row>
    <row r="93" spans="1:18" s="27" customFormat="1" ht="119.25" customHeight="1" outlineLevel="1" x14ac:dyDescent="0.25">
      <c r="A93" s="151"/>
      <c r="B93" s="151" t="s">
        <v>105</v>
      </c>
      <c r="C93" s="151"/>
      <c r="D93" s="153">
        <f>SUM(D94)</f>
        <v>0</v>
      </c>
      <c r="E93" s="153">
        <f t="shared" ref="E93:K93" si="48">SUM(E94)</f>
        <v>0</v>
      </c>
      <c r="F93" s="153">
        <f t="shared" si="48"/>
        <v>0</v>
      </c>
      <c r="G93" s="153">
        <f t="shared" si="48"/>
        <v>0</v>
      </c>
      <c r="H93" s="153">
        <f t="shared" si="48"/>
        <v>0</v>
      </c>
      <c r="I93" s="153">
        <f t="shared" si="48"/>
        <v>0</v>
      </c>
      <c r="J93" s="153">
        <f t="shared" si="48"/>
        <v>0</v>
      </c>
      <c r="K93" s="153">
        <f t="shared" si="48"/>
        <v>0</v>
      </c>
      <c r="L93" s="159" t="s">
        <v>38</v>
      </c>
      <c r="N93" s="17">
        <f t="shared" si="20"/>
        <v>0</v>
      </c>
    </row>
    <row r="94" spans="1:18" ht="15" customHeight="1" outlineLevel="1" x14ac:dyDescent="0.25">
      <c r="A94" s="29"/>
      <c r="B94" s="29" t="s">
        <v>11</v>
      </c>
      <c r="C94" s="29"/>
      <c r="D94" s="30">
        <v>0</v>
      </c>
      <c r="E94" s="30">
        <v>0</v>
      </c>
      <c r="F94" s="30">
        <v>0</v>
      </c>
      <c r="G94" s="30">
        <v>0</v>
      </c>
      <c r="H94" s="30">
        <v>0</v>
      </c>
      <c r="I94" s="30">
        <v>0</v>
      </c>
      <c r="J94" s="30">
        <v>0</v>
      </c>
      <c r="K94" s="30">
        <v>0</v>
      </c>
      <c r="L94" s="156"/>
      <c r="N94" s="17">
        <f t="shared" ref="N94:N98" si="49">SUM(G94:I94)</f>
        <v>0</v>
      </c>
    </row>
    <row r="95" spans="1:18" ht="128.25" customHeight="1" outlineLevel="1" x14ac:dyDescent="0.25">
      <c r="A95" s="29"/>
      <c r="B95" s="151" t="s">
        <v>106</v>
      </c>
      <c r="C95" s="29"/>
      <c r="D95" s="30"/>
      <c r="E95" s="30"/>
      <c r="F95" s="30"/>
      <c r="G95" s="30"/>
      <c r="H95" s="30"/>
      <c r="I95" s="30"/>
      <c r="J95" s="30"/>
      <c r="K95" s="30"/>
      <c r="L95" s="159" t="s">
        <v>38</v>
      </c>
      <c r="N95" s="17"/>
    </row>
    <row r="96" spans="1:18" ht="23.25" customHeight="1" outlineLevel="1" x14ac:dyDescent="0.25">
      <c r="A96" s="29"/>
      <c r="B96" s="29" t="s">
        <v>11</v>
      </c>
      <c r="C96" s="29"/>
      <c r="D96" s="30"/>
      <c r="E96" s="30"/>
      <c r="F96" s="30"/>
      <c r="G96" s="30"/>
      <c r="H96" s="30"/>
      <c r="I96" s="30"/>
      <c r="J96" s="30"/>
      <c r="K96" s="30"/>
      <c r="L96" s="159"/>
      <c r="N96" s="17"/>
    </row>
    <row r="97" spans="1:20" ht="26.25" customHeight="1" x14ac:dyDescent="0.25">
      <c r="A97" s="148" t="s">
        <v>49</v>
      </c>
      <c r="B97" s="279" t="s">
        <v>50</v>
      </c>
      <c r="C97" s="279"/>
      <c r="D97" s="149">
        <f t="shared" ref="D97:K97" si="50">SUM(D98+D119+D128)</f>
        <v>3994290</v>
      </c>
      <c r="E97" s="149">
        <f t="shared" si="50"/>
        <v>3756430</v>
      </c>
      <c r="F97" s="149">
        <f t="shared" si="50"/>
        <v>3756430</v>
      </c>
      <c r="G97" s="149">
        <f t="shared" si="50"/>
        <v>16438800</v>
      </c>
      <c r="H97" s="149">
        <f t="shared" si="50"/>
        <v>26620800</v>
      </c>
      <c r="I97" s="149">
        <f t="shared" si="50"/>
        <v>28858900</v>
      </c>
      <c r="J97" s="149">
        <f t="shared" si="50"/>
        <v>0</v>
      </c>
      <c r="K97" s="149">
        <f t="shared" si="50"/>
        <v>28857900</v>
      </c>
      <c r="L97" s="150"/>
      <c r="N97" s="17">
        <f t="shared" si="49"/>
        <v>71918500</v>
      </c>
    </row>
    <row r="98" spans="1:20" ht="27.75" customHeight="1" x14ac:dyDescent="0.25">
      <c r="A98" s="148" t="s">
        <v>51</v>
      </c>
      <c r="B98" s="278" t="s">
        <v>27</v>
      </c>
      <c r="C98" s="278"/>
      <c r="D98" s="149">
        <f t="shared" ref="D98:K98" si="51">SUM(D99:D114)/2</f>
        <v>3994290</v>
      </c>
      <c r="E98" s="149">
        <f t="shared" si="51"/>
        <v>3756430</v>
      </c>
      <c r="F98" s="149">
        <f t="shared" si="51"/>
        <v>3756430</v>
      </c>
      <c r="G98" s="149">
        <f t="shared" si="51"/>
        <v>16348800</v>
      </c>
      <c r="H98" s="149">
        <f t="shared" si="51"/>
        <v>26586800</v>
      </c>
      <c r="I98" s="149">
        <f t="shared" si="51"/>
        <v>28827900</v>
      </c>
      <c r="J98" s="149">
        <f t="shared" si="51"/>
        <v>0</v>
      </c>
      <c r="K98" s="149">
        <f t="shared" si="51"/>
        <v>28827900</v>
      </c>
      <c r="L98" s="150"/>
      <c r="N98" s="17">
        <f t="shared" si="49"/>
        <v>71763500</v>
      </c>
    </row>
    <row r="99" spans="1:20" s="27" customFormat="1" ht="52.5" customHeight="1" outlineLevel="1" x14ac:dyDescent="0.25">
      <c r="A99" s="151"/>
      <c r="B99" s="152" t="s">
        <v>52</v>
      </c>
      <c r="C99" s="151"/>
      <c r="D99" s="153">
        <f>SUM(D100)</f>
        <v>1947390</v>
      </c>
      <c r="E99" s="153">
        <f t="shared" ref="E99:F99" si="52">SUM(E100)</f>
        <v>1947390</v>
      </c>
      <c r="F99" s="153">
        <f t="shared" si="52"/>
        <v>1947390</v>
      </c>
      <c r="G99" s="154">
        <f>SUM(G100)</f>
        <v>4203000</v>
      </c>
      <c r="H99" s="154">
        <f>SUM(H100)</f>
        <v>6335000</v>
      </c>
      <c r="I99" s="154">
        <f>SUM(I100)</f>
        <v>8487600</v>
      </c>
      <c r="J99" s="154">
        <f t="shared" ref="J99:K99" si="53">SUM(J100)</f>
        <v>0</v>
      </c>
      <c r="K99" s="154">
        <f t="shared" si="53"/>
        <v>8487600</v>
      </c>
      <c r="L99" s="155" t="s">
        <v>37</v>
      </c>
      <c r="M99" s="86"/>
      <c r="N99" s="63">
        <v>19025600</v>
      </c>
    </row>
    <row r="100" spans="1:20" ht="90" customHeight="1" outlineLevel="1" x14ac:dyDescent="0.25">
      <c r="A100" s="29"/>
      <c r="B100" s="29" t="s">
        <v>11</v>
      </c>
      <c r="C100" s="19" t="s">
        <v>19</v>
      </c>
      <c r="D100" s="126">
        <v>1947390</v>
      </c>
      <c r="E100" s="126">
        <v>1947390</v>
      </c>
      <c r="F100" s="126">
        <v>1947390</v>
      </c>
      <c r="G100" s="53">
        <v>4203000</v>
      </c>
      <c r="H100" s="53">
        <v>6335000</v>
      </c>
      <c r="I100" s="53">
        <v>8487600</v>
      </c>
      <c r="J100" s="53"/>
      <c r="K100" s="53">
        <v>8487600</v>
      </c>
      <c r="L100" s="165"/>
      <c r="M100" s="55"/>
      <c r="N100" s="63">
        <v>19025600</v>
      </c>
    </row>
    <row r="101" spans="1:20" s="27" customFormat="1" ht="76.5" customHeight="1" outlineLevel="1" x14ac:dyDescent="0.25">
      <c r="A101" s="151"/>
      <c r="B101" s="151" t="s">
        <v>67</v>
      </c>
      <c r="C101" s="151"/>
      <c r="D101" s="153">
        <f>SUM(D102)</f>
        <v>0</v>
      </c>
      <c r="E101" s="153">
        <f t="shared" ref="E101:J101" si="54">SUM(E102)</f>
        <v>0</v>
      </c>
      <c r="F101" s="153">
        <f t="shared" si="54"/>
        <v>0</v>
      </c>
      <c r="G101" s="153">
        <f t="shared" si="54"/>
        <v>314000</v>
      </c>
      <c r="H101" s="153">
        <f t="shared" si="54"/>
        <v>314000</v>
      </c>
      <c r="I101" s="153">
        <f t="shared" si="54"/>
        <v>314000</v>
      </c>
      <c r="J101" s="153">
        <f t="shared" si="54"/>
        <v>0</v>
      </c>
      <c r="K101" s="153">
        <v>314000</v>
      </c>
      <c r="L101" s="159" t="s">
        <v>37</v>
      </c>
      <c r="N101" s="17">
        <v>942000</v>
      </c>
      <c r="Q101" s="27" t="s">
        <v>44</v>
      </c>
    </row>
    <row r="102" spans="1:20" ht="57" customHeight="1" outlineLevel="1" x14ac:dyDescent="0.25">
      <c r="A102" s="29"/>
      <c r="B102" s="29" t="s">
        <v>11</v>
      </c>
      <c r="C102" s="19" t="s">
        <v>20</v>
      </c>
      <c r="D102" s="30">
        <v>0</v>
      </c>
      <c r="E102" s="30">
        <v>0</v>
      </c>
      <c r="F102" s="30">
        <v>0</v>
      </c>
      <c r="G102" s="30">
        <v>314000</v>
      </c>
      <c r="H102" s="30">
        <v>314000</v>
      </c>
      <c r="I102" s="30">
        <v>314000</v>
      </c>
      <c r="J102" s="30">
        <v>0</v>
      </c>
      <c r="K102" s="30">
        <v>314000</v>
      </c>
      <c r="L102" s="156"/>
      <c r="N102" s="17">
        <v>942000</v>
      </c>
    </row>
    <row r="103" spans="1:20" s="27" customFormat="1" ht="76.5" customHeight="1" outlineLevel="1" x14ac:dyDescent="0.25">
      <c r="A103" s="151"/>
      <c r="B103" s="151" t="s">
        <v>107</v>
      </c>
      <c r="C103" s="151"/>
      <c r="D103" s="153">
        <f>SUM(D104)</f>
        <v>0</v>
      </c>
      <c r="E103" s="153">
        <f t="shared" ref="E103:K103" si="55">SUM(E104)</f>
        <v>0</v>
      </c>
      <c r="F103" s="153">
        <f t="shared" si="55"/>
        <v>0</v>
      </c>
      <c r="G103" s="153">
        <f t="shared" si="55"/>
        <v>0</v>
      </c>
      <c r="H103" s="153">
        <f t="shared" si="55"/>
        <v>0</v>
      </c>
      <c r="I103" s="153">
        <f t="shared" si="55"/>
        <v>0</v>
      </c>
      <c r="J103" s="153">
        <f t="shared" si="55"/>
        <v>0</v>
      </c>
      <c r="K103" s="153">
        <f t="shared" si="55"/>
        <v>0</v>
      </c>
      <c r="L103" s="159" t="s">
        <v>43</v>
      </c>
      <c r="N103" s="17"/>
    </row>
    <row r="104" spans="1:20" ht="15.75" customHeight="1" outlineLevel="1" x14ac:dyDescent="0.25">
      <c r="A104" s="29"/>
      <c r="B104" s="29" t="s">
        <v>11</v>
      </c>
      <c r="C104" s="29"/>
      <c r="D104" s="30">
        <v>0</v>
      </c>
      <c r="E104" s="30">
        <v>0</v>
      </c>
      <c r="F104" s="30">
        <v>0</v>
      </c>
      <c r="G104" s="30">
        <v>0</v>
      </c>
      <c r="H104" s="30">
        <v>0</v>
      </c>
      <c r="I104" s="30">
        <v>0</v>
      </c>
      <c r="J104" s="30">
        <v>0</v>
      </c>
      <c r="K104" s="30">
        <v>0</v>
      </c>
      <c r="L104" s="156"/>
      <c r="N104" s="17"/>
    </row>
    <row r="105" spans="1:20" s="44" customFormat="1" ht="100.5" customHeight="1" outlineLevel="1" x14ac:dyDescent="0.25">
      <c r="A105" s="160"/>
      <c r="B105" s="160" t="s">
        <v>53</v>
      </c>
      <c r="C105" s="160"/>
      <c r="D105" s="116">
        <f>SUM(D106)</f>
        <v>0</v>
      </c>
      <c r="E105" s="116">
        <f t="shared" ref="E105:K105" si="56">SUM(E106)</f>
        <v>0</v>
      </c>
      <c r="F105" s="116">
        <f t="shared" si="56"/>
        <v>0</v>
      </c>
      <c r="G105" s="116">
        <f t="shared" si="56"/>
        <v>0</v>
      </c>
      <c r="H105" s="116">
        <f t="shared" si="56"/>
        <v>0</v>
      </c>
      <c r="I105" s="116">
        <f t="shared" si="56"/>
        <v>0</v>
      </c>
      <c r="J105" s="116">
        <f t="shared" si="56"/>
        <v>0</v>
      </c>
      <c r="K105" s="116">
        <f t="shared" si="56"/>
        <v>0</v>
      </c>
      <c r="L105" s="159" t="s">
        <v>43</v>
      </c>
      <c r="N105" s="17"/>
    </row>
    <row r="106" spans="1:20" ht="15.75" customHeight="1" outlineLevel="1" x14ac:dyDescent="0.25">
      <c r="A106" s="29"/>
      <c r="B106" s="29" t="s">
        <v>11</v>
      </c>
      <c r="C106" s="29"/>
      <c r="D106" s="30">
        <v>0</v>
      </c>
      <c r="E106" s="30">
        <v>0</v>
      </c>
      <c r="F106" s="30">
        <v>0</v>
      </c>
      <c r="G106" s="30">
        <v>0</v>
      </c>
      <c r="H106" s="30">
        <v>0</v>
      </c>
      <c r="I106" s="30">
        <v>0</v>
      </c>
      <c r="J106" s="30">
        <v>0</v>
      </c>
      <c r="K106" s="30">
        <v>0</v>
      </c>
      <c r="L106" s="156"/>
      <c r="N106" s="17"/>
    </row>
    <row r="107" spans="1:20" s="44" customFormat="1" ht="63.75" customHeight="1" outlineLevel="1" x14ac:dyDescent="0.25">
      <c r="A107" s="160"/>
      <c r="B107" s="160" t="s">
        <v>108</v>
      </c>
      <c r="C107" s="160"/>
      <c r="D107" s="116">
        <f>SUM(D108)</f>
        <v>0</v>
      </c>
      <c r="E107" s="116">
        <f t="shared" ref="E107:K107" si="57">SUM(E108)</f>
        <v>0</v>
      </c>
      <c r="F107" s="116">
        <f t="shared" si="57"/>
        <v>0</v>
      </c>
      <c r="G107" s="116">
        <f t="shared" si="57"/>
        <v>0</v>
      </c>
      <c r="H107" s="116">
        <f t="shared" si="57"/>
        <v>0</v>
      </c>
      <c r="I107" s="116">
        <f t="shared" si="57"/>
        <v>0</v>
      </c>
      <c r="J107" s="116">
        <f t="shared" si="57"/>
        <v>0</v>
      </c>
      <c r="K107" s="116">
        <f t="shared" si="57"/>
        <v>0</v>
      </c>
      <c r="L107" s="166" t="s">
        <v>40</v>
      </c>
      <c r="N107" s="17"/>
    </row>
    <row r="108" spans="1:20" ht="15.75" customHeight="1" outlineLevel="1" thickBot="1" x14ac:dyDescent="0.3">
      <c r="A108" s="29"/>
      <c r="B108" s="29" t="s">
        <v>11</v>
      </c>
      <c r="C108" s="29"/>
      <c r="D108" s="30">
        <v>0</v>
      </c>
      <c r="E108" s="30">
        <v>0</v>
      </c>
      <c r="F108" s="30">
        <v>0</v>
      </c>
      <c r="G108" s="30">
        <v>0</v>
      </c>
      <c r="H108" s="30">
        <v>0</v>
      </c>
      <c r="I108" s="30">
        <v>0</v>
      </c>
      <c r="J108" s="30">
        <v>0</v>
      </c>
      <c r="K108" s="30">
        <v>0</v>
      </c>
      <c r="L108" s="156"/>
      <c r="N108" s="17"/>
      <c r="R108" s="17">
        <f>R110-R111</f>
        <v>3533064</v>
      </c>
      <c r="S108" s="17">
        <f t="shared" ref="S108:T108" si="58">S110-S111</f>
        <v>2046896</v>
      </c>
      <c r="T108" s="137">
        <f t="shared" si="58"/>
        <v>1809033</v>
      </c>
    </row>
    <row r="109" spans="1:20" s="27" customFormat="1" ht="88.5" customHeight="1" outlineLevel="1" thickBot="1" x14ac:dyDescent="0.3">
      <c r="A109" s="151"/>
      <c r="B109" s="152" t="s">
        <v>109</v>
      </c>
      <c r="C109" s="151"/>
      <c r="D109" s="153">
        <f>SUM(D110)</f>
        <v>2046900</v>
      </c>
      <c r="E109" s="153">
        <f t="shared" ref="E109:K109" si="59">SUM(E110)</f>
        <v>1809040</v>
      </c>
      <c r="F109" s="153">
        <f t="shared" si="59"/>
        <v>1809040</v>
      </c>
      <c r="G109" s="154">
        <f t="shared" si="59"/>
        <v>11230000</v>
      </c>
      <c r="H109" s="154">
        <f t="shared" si="59"/>
        <v>19247500</v>
      </c>
      <c r="I109" s="154">
        <f t="shared" si="59"/>
        <v>19247500</v>
      </c>
      <c r="J109" s="154">
        <f t="shared" si="59"/>
        <v>0</v>
      </c>
      <c r="K109" s="154">
        <f t="shared" si="59"/>
        <v>19247500</v>
      </c>
      <c r="L109" s="155" t="s">
        <v>37</v>
      </c>
      <c r="M109" s="67"/>
      <c r="N109" s="63">
        <v>49725000</v>
      </c>
      <c r="Q109" s="127" t="s">
        <v>1</v>
      </c>
      <c r="R109" s="128" t="s">
        <v>119</v>
      </c>
      <c r="S109" s="128" t="s">
        <v>120</v>
      </c>
      <c r="T109" s="128" t="s">
        <v>121</v>
      </c>
    </row>
    <row r="110" spans="1:20" ht="90" customHeight="1" outlineLevel="1" thickBot="1" x14ac:dyDescent="0.3">
      <c r="A110" s="29"/>
      <c r="B110" s="29" t="s">
        <v>11</v>
      </c>
      <c r="C110" s="19" t="s">
        <v>19</v>
      </c>
      <c r="D110" s="167">
        <v>2046900</v>
      </c>
      <c r="E110" s="167">
        <v>1809040</v>
      </c>
      <c r="F110" s="167">
        <v>1809040</v>
      </c>
      <c r="G110" s="53">
        <v>11230000</v>
      </c>
      <c r="H110" s="53">
        <v>19247500</v>
      </c>
      <c r="I110" s="53">
        <v>19247500</v>
      </c>
      <c r="J110" s="53"/>
      <c r="K110" s="53">
        <v>19247500</v>
      </c>
      <c r="L110" s="165"/>
      <c r="M110" s="55"/>
      <c r="N110" s="63">
        <v>49725000</v>
      </c>
      <c r="Q110" s="129" t="s">
        <v>122</v>
      </c>
      <c r="R110" s="130">
        <v>4217280</v>
      </c>
      <c r="S110" s="130">
        <v>3994280</v>
      </c>
      <c r="T110" s="130">
        <v>3756417</v>
      </c>
    </row>
    <row r="111" spans="1:20" ht="90" customHeight="1" outlineLevel="1" thickBot="1" x14ac:dyDescent="0.3">
      <c r="A111" s="29"/>
      <c r="B111" s="151" t="s">
        <v>68</v>
      </c>
      <c r="C111" s="19"/>
      <c r="D111" s="30"/>
      <c r="E111" s="30"/>
      <c r="F111" s="30"/>
      <c r="G111" s="154">
        <v>601800</v>
      </c>
      <c r="H111" s="154">
        <v>690300</v>
      </c>
      <c r="I111" s="154">
        <v>778800</v>
      </c>
      <c r="J111" s="154"/>
      <c r="K111" s="154">
        <v>778800</v>
      </c>
      <c r="L111" s="155" t="s">
        <v>37</v>
      </c>
      <c r="M111" s="55"/>
      <c r="N111" s="63">
        <v>2070900</v>
      </c>
      <c r="Q111" s="131" t="s">
        <v>123</v>
      </c>
      <c r="R111" s="132">
        <v>684216</v>
      </c>
      <c r="S111" s="132">
        <v>1947384</v>
      </c>
      <c r="T111" s="130">
        <v>1947384</v>
      </c>
    </row>
    <row r="112" spans="1:20" ht="90" customHeight="1" outlineLevel="1" thickBot="1" x14ac:dyDescent="0.3">
      <c r="A112" s="29"/>
      <c r="B112" s="29" t="s">
        <v>11</v>
      </c>
      <c r="C112" s="19"/>
      <c r="D112" s="30"/>
      <c r="E112" s="30"/>
      <c r="F112" s="30"/>
      <c r="G112" s="53">
        <v>601800</v>
      </c>
      <c r="H112" s="53">
        <v>690300</v>
      </c>
      <c r="I112" s="53">
        <v>778800</v>
      </c>
      <c r="J112" s="53"/>
      <c r="K112" s="53">
        <v>778800</v>
      </c>
      <c r="L112" s="165"/>
      <c r="M112" s="55"/>
      <c r="N112" s="63">
        <v>2070900</v>
      </c>
      <c r="Q112" s="131" t="s">
        <v>124</v>
      </c>
      <c r="R112" s="133" t="s">
        <v>125</v>
      </c>
      <c r="S112" s="133" t="s">
        <v>125</v>
      </c>
      <c r="T112" s="133" t="s">
        <v>125</v>
      </c>
    </row>
    <row r="113" spans="1:20" s="27" customFormat="1" ht="111.75" customHeight="1" outlineLevel="1" thickBot="1" x14ac:dyDescent="0.3">
      <c r="A113" s="151"/>
      <c r="B113" s="152" t="s">
        <v>69</v>
      </c>
      <c r="C113" s="152"/>
      <c r="D113" s="154">
        <f>SUM(D114)</f>
        <v>0</v>
      </c>
      <c r="E113" s="154">
        <f>SUM(E114)</f>
        <v>0</v>
      </c>
      <c r="F113" s="154">
        <f>SUM(F114)</f>
        <v>0</v>
      </c>
      <c r="G113" s="154">
        <f>SUM(G114)</f>
        <v>0</v>
      </c>
      <c r="H113" s="154"/>
      <c r="I113" s="154">
        <f>SUM(I114)</f>
        <v>0</v>
      </c>
      <c r="J113" s="154">
        <f>SUM(J114)</f>
        <v>0</v>
      </c>
      <c r="K113" s="154">
        <f>SUM(K114)</f>
        <v>0</v>
      </c>
      <c r="L113" s="155" t="s">
        <v>43</v>
      </c>
      <c r="M113" s="67"/>
      <c r="N113" s="63"/>
      <c r="Q113" s="131" t="s">
        <v>126</v>
      </c>
      <c r="R113" s="133" t="s">
        <v>127</v>
      </c>
      <c r="S113" s="133">
        <v>717678</v>
      </c>
      <c r="T113" s="133">
        <v>479815</v>
      </c>
    </row>
    <row r="114" spans="1:20" ht="15" customHeight="1" outlineLevel="1" x14ac:dyDescent="0.25">
      <c r="A114" s="29"/>
      <c r="B114" s="29" t="s">
        <v>11</v>
      </c>
      <c r="C114" s="29"/>
      <c r="D114" s="30">
        <v>0</v>
      </c>
      <c r="E114" s="30">
        <v>0</v>
      </c>
      <c r="F114" s="30">
        <v>0</v>
      </c>
      <c r="G114" s="30">
        <v>0</v>
      </c>
      <c r="H114" s="53"/>
      <c r="I114" s="53"/>
      <c r="J114" s="53">
        <v>0</v>
      </c>
      <c r="K114" s="53">
        <v>0</v>
      </c>
      <c r="L114" s="165"/>
      <c r="M114" s="55"/>
      <c r="N114" s="63"/>
      <c r="Q114" s="134"/>
      <c r="R114" s="276"/>
      <c r="S114" s="276"/>
      <c r="T114" s="276"/>
    </row>
    <row r="115" spans="1:20" ht="75" customHeight="1" outlineLevel="1" x14ac:dyDescent="0.25">
      <c r="A115" s="29"/>
      <c r="B115" s="151"/>
      <c r="C115" s="29"/>
      <c r="D115" s="30"/>
      <c r="E115" s="30"/>
      <c r="F115" s="30"/>
      <c r="G115" s="30"/>
      <c r="H115" s="53"/>
      <c r="I115" s="53"/>
      <c r="J115" s="53"/>
      <c r="K115" s="53"/>
      <c r="L115" s="155" t="s">
        <v>43</v>
      </c>
      <c r="M115" s="55"/>
      <c r="N115" s="63"/>
      <c r="Q115" s="135"/>
      <c r="R115" s="277"/>
      <c r="S115" s="277"/>
      <c r="T115" s="277"/>
    </row>
    <row r="116" spans="1:20" ht="41.25" customHeight="1" outlineLevel="1" x14ac:dyDescent="0.25">
      <c r="A116" s="29"/>
      <c r="B116" s="29" t="s">
        <v>11</v>
      </c>
      <c r="C116" s="29"/>
      <c r="D116" s="30"/>
      <c r="E116" s="30"/>
      <c r="F116" s="30"/>
      <c r="G116" s="30"/>
      <c r="H116" s="53"/>
      <c r="I116" s="53"/>
      <c r="J116" s="53"/>
      <c r="K116" s="53"/>
      <c r="L116" s="165"/>
      <c r="M116" s="55"/>
      <c r="N116" s="63"/>
      <c r="R116" s="136"/>
    </row>
    <row r="117" spans="1:20" ht="78" customHeight="1" outlineLevel="1" x14ac:dyDescent="0.25">
      <c r="A117" s="29"/>
      <c r="B117" s="151" t="s">
        <v>55</v>
      </c>
      <c r="C117" s="29"/>
      <c r="D117" s="30"/>
      <c r="E117" s="30"/>
      <c r="F117" s="30"/>
      <c r="G117" s="30"/>
      <c r="H117" s="53"/>
      <c r="I117" s="53"/>
      <c r="J117" s="53"/>
      <c r="K117" s="53"/>
      <c r="L117" s="155" t="s">
        <v>61</v>
      </c>
      <c r="M117" s="55"/>
      <c r="N117" s="63"/>
    </row>
    <row r="118" spans="1:20" ht="15" customHeight="1" outlineLevel="1" x14ac:dyDescent="0.25">
      <c r="A118" s="29"/>
      <c r="B118" s="29" t="s">
        <v>11</v>
      </c>
      <c r="C118" s="29"/>
      <c r="D118" s="30"/>
      <c r="E118" s="30"/>
      <c r="F118" s="30"/>
      <c r="G118" s="30"/>
      <c r="H118" s="53"/>
      <c r="I118" s="53"/>
      <c r="J118" s="53"/>
      <c r="K118" s="53"/>
      <c r="L118" s="165"/>
      <c r="M118" s="55"/>
      <c r="N118" s="63"/>
    </row>
    <row r="119" spans="1:20" ht="45" customHeight="1" x14ac:dyDescent="0.25">
      <c r="A119" s="148" t="s">
        <v>54</v>
      </c>
      <c r="B119" s="279" t="s">
        <v>110</v>
      </c>
      <c r="C119" s="279"/>
      <c r="D119" s="149">
        <f>SUM(D120:D127)/2</f>
        <v>0</v>
      </c>
      <c r="E119" s="149">
        <f t="shared" ref="E119:K119" si="60">SUM(E120:E127)/2</f>
        <v>0</v>
      </c>
      <c r="F119" s="149">
        <f t="shared" si="60"/>
        <v>0</v>
      </c>
      <c r="G119" s="149">
        <f t="shared" si="60"/>
        <v>30000</v>
      </c>
      <c r="H119" s="168">
        <v>33000</v>
      </c>
      <c r="I119" s="168">
        <f t="shared" si="60"/>
        <v>30000</v>
      </c>
      <c r="J119" s="149">
        <f t="shared" si="60"/>
        <v>0</v>
      </c>
      <c r="K119" s="149">
        <f t="shared" si="60"/>
        <v>30000</v>
      </c>
      <c r="L119" s="150"/>
      <c r="N119" s="89">
        <f t="shared" ref="N119" si="61">SUM(G119:I119)</f>
        <v>93000</v>
      </c>
    </row>
    <row r="120" spans="1:20" s="27" customFormat="1" ht="73.5" customHeight="1" outlineLevel="1" x14ac:dyDescent="0.25">
      <c r="A120" s="151"/>
      <c r="B120" s="160" t="s">
        <v>111</v>
      </c>
      <c r="C120" s="160"/>
      <c r="D120" s="116">
        <f>SUM(D121)</f>
        <v>0</v>
      </c>
      <c r="E120" s="116">
        <f t="shared" ref="E120:K120" si="62">SUM(E121)</f>
        <v>0</v>
      </c>
      <c r="F120" s="116">
        <f t="shared" si="62"/>
        <v>0</v>
      </c>
      <c r="G120" s="116">
        <f t="shared" si="62"/>
        <v>0</v>
      </c>
      <c r="H120" s="116">
        <f t="shared" si="62"/>
        <v>3000</v>
      </c>
      <c r="I120" s="116">
        <f t="shared" si="62"/>
        <v>0</v>
      </c>
      <c r="J120" s="116">
        <f t="shared" si="62"/>
        <v>0</v>
      </c>
      <c r="K120" s="116">
        <f t="shared" si="62"/>
        <v>0</v>
      </c>
      <c r="L120" s="166" t="s">
        <v>39</v>
      </c>
      <c r="M120" s="99"/>
      <c r="N120" s="89">
        <v>3000</v>
      </c>
    </row>
    <row r="121" spans="1:20" ht="64.5" customHeight="1" outlineLevel="1" x14ac:dyDescent="0.25">
      <c r="A121" s="29"/>
      <c r="B121" s="45" t="s">
        <v>11</v>
      </c>
      <c r="C121" s="45" t="s">
        <v>15</v>
      </c>
      <c r="D121" s="37">
        <v>0</v>
      </c>
      <c r="E121" s="37">
        <v>0</v>
      </c>
      <c r="F121" s="37">
        <v>0</v>
      </c>
      <c r="G121" s="37">
        <v>0</v>
      </c>
      <c r="H121" s="37">
        <v>3000</v>
      </c>
      <c r="I121" s="37">
        <v>0</v>
      </c>
      <c r="J121" s="37">
        <v>0</v>
      </c>
      <c r="K121" s="37">
        <v>0</v>
      </c>
      <c r="L121" s="169"/>
      <c r="M121" s="101"/>
      <c r="N121" s="89">
        <v>3000</v>
      </c>
    </row>
    <row r="122" spans="1:20" s="27" customFormat="1" ht="63.75" customHeight="1" outlineLevel="1" x14ac:dyDescent="0.25">
      <c r="A122" s="151"/>
      <c r="B122" s="151"/>
      <c r="C122" s="151"/>
      <c r="D122" s="153">
        <f>SUM(D123)</f>
        <v>0</v>
      </c>
      <c r="E122" s="153">
        <f t="shared" ref="E122:G122" si="63">SUM(E123)</f>
        <v>0</v>
      </c>
      <c r="F122" s="153">
        <f t="shared" si="63"/>
        <v>0</v>
      </c>
      <c r="G122" s="153">
        <f t="shared" si="63"/>
        <v>0</v>
      </c>
      <c r="H122" s="153"/>
      <c r="I122" s="153">
        <f t="shared" ref="I122:K122" si="64">SUM(I123)</f>
        <v>0</v>
      </c>
      <c r="J122" s="153">
        <f t="shared" si="64"/>
        <v>0</v>
      </c>
      <c r="K122" s="153">
        <f t="shared" si="64"/>
        <v>0</v>
      </c>
      <c r="L122" s="159"/>
      <c r="N122" s="17"/>
    </row>
    <row r="123" spans="1:20" ht="64.5" customHeight="1" outlineLevel="1" x14ac:dyDescent="0.25">
      <c r="A123" s="29"/>
      <c r="B123" s="29" t="s">
        <v>11</v>
      </c>
      <c r="C123" s="19" t="s">
        <v>15</v>
      </c>
      <c r="D123" s="30">
        <v>0</v>
      </c>
      <c r="E123" s="30">
        <v>0</v>
      </c>
      <c r="F123" s="30">
        <v>0</v>
      </c>
      <c r="G123" s="30">
        <v>0</v>
      </c>
      <c r="H123" s="30"/>
      <c r="I123" s="30">
        <v>0</v>
      </c>
      <c r="J123" s="30">
        <v>0</v>
      </c>
      <c r="K123" s="30">
        <v>0</v>
      </c>
      <c r="L123" s="156"/>
      <c r="N123" s="17"/>
    </row>
    <row r="124" spans="1:20" s="27" customFormat="1" ht="102" customHeight="1" outlineLevel="1" x14ac:dyDescent="0.25">
      <c r="A124" s="151"/>
      <c r="B124" s="151" t="s">
        <v>70</v>
      </c>
      <c r="C124" s="151"/>
      <c r="D124" s="153">
        <f>SUM(D125)</f>
        <v>0</v>
      </c>
      <c r="E124" s="153">
        <f t="shared" ref="E124:K124" si="65">SUM(E125)</f>
        <v>0</v>
      </c>
      <c r="F124" s="153">
        <f t="shared" si="65"/>
        <v>0</v>
      </c>
      <c r="G124" s="153">
        <f t="shared" si="65"/>
        <v>0</v>
      </c>
      <c r="H124" s="153">
        <f t="shared" si="65"/>
        <v>0</v>
      </c>
      <c r="I124" s="153">
        <f t="shared" si="65"/>
        <v>0</v>
      </c>
      <c r="J124" s="153">
        <f t="shared" si="65"/>
        <v>0</v>
      </c>
      <c r="K124" s="153">
        <f t="shared" si="65"/>
        <v>0</v>
      </c>
      <c r="L124" s="159" t="s">
        <v>39</v>
      </c>
      <c r="N124" s="17"/>
    </row>
    <row r="125" spans="1:20" ht="15.75" customHeight="1" outlineLevel="1" x14ac:dyDescent="0.25">
      <c r="A125" s="29"/>
      <c r="B125" s="29" t="s">
        <v>11</v>
      </c>
      <c r="C125" s="29"/>
      <c r="D125" s="36"/>
      <c r="E125" s="36"/>
      <c r="F125" s="36"/>
      <c r="G125" s="36"/>
      <c r="H125" s="36">
        <v>0</v>
      </c>
      <c r="I125" s="36">
        <v>0</v>
      </c>
      <c r="J125" s="36"/>
      <c r="K125" s="36">
        <v>0</v>
      </c>
      <c r="L125" s="156"/>
      <c r="N125" s="17"/>
    </row>
    <row r="126" spans="1:20" s="27" customFormat="1" ht="115.5" customHeight="1" outlineLevel="1" x14ac:dyDescent="0.25">
      <c r="A126" s="151"/>
      <c r="B126" s="160" t="s">
        <v>112</v>
      </c>
      <c r="C126" s="160"/>
      <c r="D126" s="116">
        <f>SUM(D127)</f>
        <v>0</v>
      </c>
      <c r="E126" s="116">
        <f t="shared" ref="E126:K126" si="66">SUM(E127)</f>
        <v>0</v>
      </c>
      <c r="F126" s="116">
        <f t="shared" si="66"/>
        <v>0</v>
      </c>
      <c r="G126" s="116">
        <f t="shared" si="66"/>
        <v>30000</v>
      </c>
      <c r="H126" s="116">
        <f t="shared" si="66"/>
        <v>30000</v>
      </c>
      <c r="I126" s="116">
        <f t="shared" si="66"/>
        <v>30000</v>
      </c>
      <c r="J126" s="116">
        <f t="shared" si="66"/>
        <v>0</v>
      </c>
      <c r="K126" s="116">
        <f t="shared" si="66"/>
        <v>30000</v>
      </c>
      <c r="L126" s="166" t="s">
        <v>37</v>
      </c>
      <c r="M126" s="44"/>
      <c r="N126" s="89">
        <v>90000</v>
      </c>
    </row>
    <row r="127" spans="1:20" s="55" customFormat="1" ht="51" customHeight="1" outlineLevel="1" x14ac:dyDescent="0.25">
      <c r="A127" s="52"/>
      <c r="B127" s="45" t="s">
        <v>11</v>
      </c>
      <c r="C127" s="45" t="s">
        <v>20</v>
      </c>
      <c r="D127" s="37"/>
      <c r="E127" s="37"/>
      <c r="F127" s="37"/>
      <c r="G127" s="37">
        <v>30000</v>
      </c>
      <c r="H127" s="37">
        <v>30000</v>
      </c>
      <c r="I127" s="37">
        <v>30000</v>
      </c>
      <c r="J127" s="37"/>
      <c r="K127" s="37">
        <v>30000</v>
      </c>
      <c r="L127" s="169"/>
      <c r="M127" s="101"/>
      <c r="N127" s="89">
        <v>90000</v>
      </c>
    </row>
    <row r="128" spans="1:20" ht="27" customHeight="1" x14ac:dyDescent="0.25">
      <c r="A128" s="148" t="s">
        <v>56</v>
      </c>
      <c r="B128" s="278" t="s">
        <v>21</v>
      </c>
      <c r="C128" s="278"/>
      <c r="D128" s="149">
        <f t="shared" ref="D128:K128" si="67">SUM(D129:D134)/2</f>
        <v>0</v>
      </c>
      <c r="E128" s="149">
        <f t="shared" si="67"/>
        <v>0</v>
      </c>
      <c r="F128" s="149">
        <f t="shared" si="67"/>
        <v>0</v>
      </c>
      <c r="G128" s="149">
        <f t="shared" si="67"/>
        <v>60000</v>
      </c>
      <c r="H128" s="168">
        <f t="shared" si="67"/>
        <v>1000</v>
      </c>
      <c r="I128" s="168">
        <f t="shared" si="67"/>
        <v>1000</v>
      </c>
      <c r="J128" s="168">
        <f t="shared" si="67"/>
        <v>0</v>
      </c>
      <c r="K128" s="168">
        <f t="shared" si="67"/>
        <v>0</v>
      </c>
      <c r="L128" s="170"/>
      <c r="M128" s="55"/>
      <c r="N128" s="63">
        <f t="shared" ref="N128" si="68">SUM(G128:I128)</f>
        <v>62000</v>
      </c>
      <c r="O128" s="17">
        <f>N128+N119</f>
        <v>155000</v>
      </c>
    </row>
    <row r="129" spans="1:27" s="27" customFormat="1" ht="59.25" customHeight="1" outlineLevel="1" x14ac:dyDescent="0.25">
      <c r="A129" s="151"/>
      <c r="B129" s="152" t="s">
        <v>57</v>
      </c>
      <c r="C129" s="152"/>
      <c r="D129" s="154">
        <f>SUM(D130)</f>
        <v>0</v>
      </c>
      <c r="E129" s="154">
        <f t="shared" ref="E129:K129" si="69">SUM(E130)</f>
        <v>0</v>
      </c>
      <c r="F129" s="154">
        <f>SUM(F130)</f>
        <v>0</v>
      </c>
      <c r="G129" s="154">
        <f t="shared" si="69"/>
        <v>60000</v>
      </c>
      <c r="H129" s="154">
        <f>SUM(H130)</f>
        <v>0</v>
      </c>
      <c r="I129" s="154">
        <f t="shared" si="69"/>
        <v>0</v>
      </c>
      <c r="J129" s="154">
        <f t="shared" si="69"/>
        <v>0</v>
      </c>
      <c r="K129" s="154">
        <f t="shared" si="69"/>
        <v>0</v>
      </c>
      <c r="L129" s="155" t="s">
        <v>40</v>
      </c>
      <c r="M129" s="86"/>
      <c r="N129" s="63">
        <v>60000</v>
      </c>
    </row>
    <row r="130" spans="1:27" ht="64.5" customHeight="1" outlineLevel="1" x14ac:dyDescent="0.25">
      <c r="A130" s="29"/>
      <c r="B130" s="52" t="s">
        <v>11</v>
      </c>
      <c r="C130" s="52" t="s">
        <v>15</v>
      </c>
      <c r="D130" s="53">
        <v>0</v>
      </c>
      <c r="E130" s="53">
        <v>0</v>
      </c>
      <c r="F130" s="53"/>
      <c r="G130" s="53">
        <v>60000</v>
      </c>
      <c r="H130" s="53"/>
      <c r="I130" s="53">
        <v>0</v>
      </c>
      <c r="J130" s="53">
        <v>0</v>
      </c>
      <c r="K130" s="53">
        <v>0</v>
      </c>
      <c r="L130" s="165"/>
      <c r="M130" s="55"/>
      <c r="N130" s="63">
        <v>60000</v>
      </c>
    </row>
    <row r="131" spans="1:27" s="27" customFormat="1" ht="49.5" customHeight="1" outlineLevel="1" x14ac:dyDescent="0.25">
      <c r="A131" s="151"/>
      <c r="B131" s="152" t="s">
        <v>113</v>
      </c>
      <c r="C131" s="152"/>
      <c r="D131" s="154">
        <f>SUM(D132)</f>
        <v>0</v>
      </c>
      <c r="E131" s="154">
        <f t="shared" ref="E131:K131" si="70">SUM(E132)</f>
        <v>0</v>
      </c>
      <c r="F131" s="154">
        <f t="shared" si="70"/>
        <v>0</v>
      </c>
      <c r="G131" s="154">
        <f t="shared" si="70"/>
        <v>0</v>
      </c>
      <c r="H131" s="154">
        <f t="shared" si="70"/>
        <v>1000</v>
      </c>
      <c r="I131" s="154">
        <f t="shared" si="70"/>
        <v>1000</v>
      </c>
      <c r="J131" s="154">
        <f t="shared" si="70"/>
        <v>0</v>
      </c>
      <c r="K131" s="154">
        <f t="shared" si="70"/>
        <v>0</v>
      </c>
      <c r="L131" s="155" t="s">
        <v>61</v>
      </c>
      <c r="M131" s="67"/>
      <c r="N131" s="63">
        <v>2000</v>
      </c>
    </row>
    <row r="132" spans="1:27" ht="64.5" customHeight="1" outlineLevel="1" x14ac:dyDescent="0.25">
      <c r="A132" s="29"/>
      <c r="B132" s="52" t="s">
        <v>11</v>
      </c>
      <c r="C132" s="52" t="s">
        <v>15</v>
      </c>
      <c r="D132" s="53">
        <v>0</v>
      </c>
      <c r="E132" s="53">
        <v>0</v>
      </c>
      <c r="F132" s="53">
        <v>0</v>
      </c>
      <c r="G132" s="53">
        <v>0</v>
      </c>
      <c r="H132" s="53">
        <v>1000</v>
      </c>
      <c r="I132" s="53">
        <v>1000</v>
      </c>
      <c r="J132" s="53">
        <v>0</v>
      </c>
      <c r="K132" s="53">
        <v>0</v>
      </c>
      <c r="L132" s="165"/>
      <c r="M132" s="55"/>
      <c r="N132" s="63">
        <v>2000</v>
      </c>
    </row>
    <row r="133" spans="1:27" s="27" customFormat="1" ht="63.75" customHeight="1" outlineLevel="1" x14ac:dyDescent="0.25">
      <c r="A133" s="151"/>
      <c r="B133" s="151" t="s">
        <v>71</v>
      </c>
      <c r="C133" s="151"/>
      <c r="D133" s="153">
        <f>SUM(D134)</f>
        <v>0</v>
      </c>
      <c r="E133" s="153">
        <f t="shared" ref="E133:K133" si="71">SUM(E134)</f>
        <v>0</v>
      </c>
      <c r="F133" s="153">
        <f t="shared" si="71"/>
        <v>0</v>
      </c>
      <c r="G133" s="153">
        <f t="shared" si="71"/>
        <v>0</v>
      </c>
      <c r="H133" s="153">
        <f t="shared" si="71"/>
        <v>0</v>
      </c>
      <c r="I133" s="153">
        <f t="shared" si="71"/>
        <v>0</v>
      </c>
      <c r="J133" s="153">
        <f t="shared" si="71"/>
        <v>0</v>
      </c>
      <c r="K133" s="153">
        <f t="shared" si="71"/>
        <v>0</v>
      </c>
      <c r="L133" s="159" t="s">
        <v>40</v>
      </c>
      <c r="N133" s="17"/>
    </row>
    <row r="134" spans="1:27" ht="64.5" customHeight="1" outlineLevel="1" x14ac:dyDescent="0.25">
      <c r="A134" s="29"/>
      <c r="B134" s="29" t="s">
        <v>11</v>
      </c>
      <c r="C134" s="19" t="s">
        <v>15</v>
      </c>
      <c r="D134" s="36"/>
      <c r="E134" s="36"/>
      <c r="F134" s="36"/>
      <c r="G134" s="36">
        <v>0</v>
      </c>
      <c r="H134" s="36"/>
      <c r="I134" s="36"/>
      <c r="J134" s="30">
        <v>0</v>
      </c>
      <c r="K134" s="30">
        <v>0</v>
      </c>
      <c r="L134" s="156"/>
      <c r="N134" s="17"/>
    </row>
    <row r="135" spans="1:27" s="27" customFormat="1" ht="60" customHeight="1" outlineLevel="1" x14ac:dyDescent="0.25">
      <c r="A135" s="151"/>
      <c r="B135" s="151" t="s">
        <v>72</v>
      </c>
      <c r="C135" s="151"/>
      <c r="D135" s="153">
        <f>SUM(D136)</f>
        <v>0</v>
      </c>
      <c r="E135" s="153">
        <f t="shared" ref="E135:K137" si="72">SUM(E136)</f>
        <v>0</v>
      </c>
      <c r="F135" s="153">
        <f t="shared" si="72"/>
        <v>0</v>
      </c>
      <c r="G135" s="153">
        <f t="shared" si="72"/>
        <v>0</v>
      </c>
      <c r="H135" s="153">
        <f t="shared" si="72"/>
        <v>0</v>
      </c>
      <c r="I135" s="153">
        <f t="shared" si="72"/>
        <v>0</v>
      </c>
      <c r="J135" s="153">
        <f t="shared" si="72"/>
        <v>0</v>
      </c>
      <c r="K135" s="153">
        <f t="shared" si="72"/>
        <v>0</v>
      </c>
      <c r="L135" s="159" t="s">
        <v>43</v>
      </c>
      <c r="N135" s="17"/>
    </row>
    <row r="136" spans="1:27" ht="15.75" customHeight="1" outlineLevel="1" x14ac:dyDescent="0.25">
      <c r="A136" s="29"/>
      <c r="B136" s="29" t="s">
        <v>11</v>
      </c>
      <c r="C136" s="45"/>
      <c r="D136" s="30"/>
      <c r="E136" s="30">
        <v>0</v>
      </c>
      <c r="F136" s="30">
        <v>0</v>
      </c>
      <c r="G136" s="30">
        <v>0</v>
      </c>
      <c r="H136" s="30"/>
      <c r="I136" s="30"/>
      <c r="J136" s="30">
        <v>0</v>
      </c>
      <c r="K136" s="30">
        <v>0</v>
      </c>
      <c r="L136" s="156"/>
      <c r="N136" s="17"/>
    </row>
    <row r="137" spans="1:27" s="27" customFormat="1" ht="57.75" customHeight="1" outlineLevel="1" x14ac:dyDescent="0.25">
      <c r="A137" s="151"/>
      <c r="B137" s="151" t="s">
        <v>114</v>
      </c>
      <c r="C137" s="151"/>
      <c r="D137" s="153">
        <f>SUM(D138)</f>
        <v>0</v>
      </c>
      <c r="E137" s="153">
        <f t="shared" si="72"/>
        <v>0</v>
      </c>
      <c r="F137" s="153">
        <f t="shared" si="72"/>
        <v>0</v>
      </c>
      <c r="G137" s="153">
        <f t="shared" si="72"/>
        <v>0</v>
      </c>
      <c r="H137" s="153">
        <f t="shared" si="72"/>
        <v>0</v>
      </c>
      <c r="I137" s="153">
        <f t="shared" si="72"/>
        <v>0</v>
      </c>
      <c r="J137" s="153">
        <f t="shared" si="72"/>
        <v>0</v>
      </c>
      <c r="K137" s="153">
        <f t="shared" si="72"/>
        <v>0</v>
      </c>
      <c r="L137" s="159" t="s">
        <v>43</v>
      </c>
      <c r="N137" s="17"/>
    </row>
    <row r="138" spans="1:27" ht="15" customHeight="1" outlineLevel="1" x14ac:dyDescent="0.25">
      <c r="A138" s="29"/>
      <c r="B138" s="29" t="s">
        <v>11</v>
      </c>
      <c r="C138" s="45"/>
      <c r="D138" s="30"/>
      <c r="E138" s="30">
        <v>0</v>
      </c>
      <c r="F138" s="30">
        <v>0</v>
      </c>
      <c r="G138" s="30">
        <v>0</v>
      </c>
      <c r="H138" s="30"/>
      <c r="I138" s="30"/>
      <c r="J138" s="30">
        <v>0</v>
      </c>
      <c r="K138" s="30">
        <v>0</v>
      </c>
      <c r="L138" s="156"/>
      <c r="N138" s="17"/>
    </row>
    <row r="139" spans="1:27" ht="27" customHeight="1" x14ac:dyDescent="0.25">
      <c r="A139" s="148" t="s">
        <v>58</v>
      </c>
      <c r="B139" s="279" t="s">
        <v>59</v>
      </c>
      <c r="C139" s="279"/>
      <c r="D139" s="149">
        <f>SUM(D140:D149)/2</f>
        <v>0</v>
      </c>
      <c r="E139" s="149">
        <f t="shared" ref="E139:K139" si="73">SUM(E140:E149)/2</f>
        <v>0</v>
      </c>
      <c r="F139" s="149">
        <f t="shared" si="73"/>
        <v>0</v>
      </c>
      <c r="G139" s="149">
        <f t="shared" si="73"/>
        <v>0</v>
      </c>
      <c r="H139" s="149">
        <f>SUM(H140:H153)/2</f>
        <v>13500</v>
      </c>
      <c r="I139" s="149">
        <f t="shared" si="73"/>
        <v>1500</v>
      </c>
      <c r="J139" s="149">
        <f t="shared" si="73"/>
        <v>0</v>
      </c>
      <c r="K139" s="149">
        <f t="shared" si="73"/>
        <v>0</v>
      </c>
      <c r="L139" s="150"/>
      <c r="N139" s="17">
        <f t="shared" ref="N139" si="74">SUM(G139:I139)</f>
        <v>15000</v>
      </c>
    </row>
    <row r="140" spans="1:27" s="27" customFormat="1" ht="78" customHeight="1" outlineLevel="1" x14ac:dyDescent="0.25">
      <c r="A140" s="151"/>
      <c r="B140" s="152" t="s">
        <v>60</v>
      </c>
      <c r="C140" s="152"/>
      <c r="D140" s="154">
        <f>SUM(D141)</f>
        <v>0</v>
      </c>
      <c r="E140" s="154">
        <f t="shared" ref="E140:K140" si="75">SUM(E141)</f>
        <v>0</v>
      </c>
      <c r="F140" s="154">
        <f t="shared" si="75"/>
        <v>0</v>
      </c>
      <c r="G140" s="154">
        <f t="shared" si="75"/>
        <v>0</v>
      </c>
      <c r="H140" s="154">
        <f t="shared" si="75"/>
        <v>6500</v>
      </c>
      <c r="I140" s="154">
        <f t="shared" si="75"/>
        <v>0</v>
      </c>
      <c r="J140" s="154">
        <f t="shared" si="75"/>
        <v>0</v>
      </c>
      <c r="K140" s="154">
        <f t="shared" si="75"/>
        <v>0</v>
      </c>
      <c r="L140" s="155" t="s">
        <v>38</v>
      </c>
      <c r="M140" s="67"/>
      <c r="N140" s="63">
        <v>6500</v>
      </c>
    </row>
    <row r="141" spans="1:27" ht="90" customHeight="1" outlineLevel="1" x14ac:dyDescent="0.25">
      <c r="A141" s="29"/>
      <c r="B141" s="52" t="s">
        <v>11</v>
      </c>
      <c r="C141" s="52" t="s">
        <v>22</v>
      </c>
      <c r="D141" s="53"/>
      <c r="E141" s="53"/>
      <c r="F141" s="53"/>
      <c r="G141" s="53"/>
      <c r="H141" s="53">
        <v>6500</v>
      </c>
      <c r="I141" s="53">
        <v>0</v>
      </c>
      <c r="J141" s="53">
        <v>0</v>
      </c>
      <c r="K141" s="53">
        <v>0</v>
      </c>
      <c r="L141" s="165"/>
      <c r="M141" s="55"/>
      <c r="N141" s="63">
        <v>6500</v>
      </c>
      <c r="AA141" s="2" t="s">
        <v>44</v>
      </c>
    </row>
    <row r="142" spans="1:27" s="27" customFormat="1" ht="63.75" customHeight="1" outlineLevel="1" x14ac:dyDescent="0.25">
      <c r="A142" s="151"/>
      <c r="B142" s="151" t="s">
        <v>73</v>
      </c>
      <c r="C142" s="151"/>
      <c r="D142" s="153">
        <f>SUM(D143)</f>
        <v>0</v>
      </c>
      <c r="E142" s="153">
        <f t="shared" ref="E142:K142" si="76">SUM(E143)</f>
        <v>0</v>
      </c>
      <c r="F142" s="153">
        <f t="shared" si="76"/>
        <v>0</v>
      </c>
      <c r="G142" s="153">
        <f t="shared" si="76"/>
        <v>0</v>
      </c>
      <c r="H142" s="153">
        <f t="shared" si="76"/>
        <v>0</v>
      </c>
      <c r="I142" s="153">
        <f t="shared" si="76"/>
        <v>1500</v>
      </c>
      <c r="J142" s="153">
        <f t="shared" si="76"/>
        <v>0</v>
      </c>
      <c r="K142" s="153">
        <f t="shared" si="76"/>
        <v>0</v>
      </c>
      <c r="L142" s="159" t="s">
        <v>43</v>
      </c>
      <c r="N142" s="17">
        <v>1500</v>
      </c>
    </row>
    <row r="143" spans="1:27" ht="64.5" customHeight="1" outlineLevel="1" x14ac:dyDescent="0.25">
      <c r="A143" s="29"/>
      <c r="B143" s="29" t="s">
        <v>11</v>
      </c>
      <c r="C143" s="19" t="s">
        <v>15</v>
      </c>
      <c r="D143" s="36"/>
      <c r="E143" s="36"/>
      <c r="F143" s="36"/>
      <c r="G143" s="36"/>
      <c r="H143" s="36"/>
      <c r="I143" s="30">
        <v>1500</v>
      </c>
      <c r="J143" s="30">
        <v>0</v>
      </c>
      <c r="K143" s="30">
        <v>0</v>
      </c>
      <c r="L143" s="156"/>
      <c r="N143" s="17">
        <v>1500</v>
      </c>
      <c r="P143" s="2" t="s">
        <v>44</v>
      </c>
    </row>
    <row r="144" spans="1:27" s="27" customFormat="1" ht="76.5" customHeight="1" outlineLevel="1" x14ac:dyDescent="0.25">
      <c r="A144" s="151"/>
      <c r="B144" s="151" t="s">
        <v>74</v>
      </c>
      <c r="C144" s="151"/>
      <c r="D144" s="153">
        <f>SUM(D145)</f>
        <v>0</v>
      </c>
      <c r="E144" s="153">
        <f t="shared" ref="E144:K144" si="77">SUM(E145)</f>
        <v>0</v>
      </c>
      <c r="F144" s="153">
        <f t="shared" si="77"/>
        <v>0</v>
      </c>
      <c r="G144" s="153">
        <f t="shared" si="77"/>
        <v>0</v>
      </c>
      <c r="H144" s="153">
        <f t="shared" si="77"/>
        <v>1500</v>
      </c>
      <c r="I144" s="153">
        <f t="shared" si="77"/>
        <v>0</v>
      </c>
      <c r="J144" s="153">
        <f t="shared" si="77"/>
        <v>0</v>
      </c>
      <c r="K144" s="153">
        <f t="shared" si="77"/>
        <v>0</v>
      </c>
      <c r="L144" s="159" t="s">
        <v>39</v>
      </c>
      <c r="N144" s="17">
        <v>1500</v>
      </c>
    </row>
    <row r="145" spans="1:14" ht="64.5" customHeight="1" outlineLevel="1" x14ac:dyDescent="0.25">
      <c r="A145" s="29"/>
      <c r="B145" s="29" t="s">
        <v>11</v>
      </c>
      <c r="C145" s="19" t="s">
        <v>15</v>
      </c>
      <c r="D145" s="36"/>
      <c r="E145" s="36"/>
      <c r="F145" s="36"/>
      <c r="G145" s="36"/>
      <c r="H145" s="36">
        <v>1500</v>
      </c>
      <c r="I145" s="30">
        <v>0</v>
      </c>
      <c r="J145" s="30">
        <v>0</v>
      </c>
      <c r="K145" s="30">
        <v>0</v>
      </c>
      <c r="L145" s="156"/>
      <c r="N145" s="17">
        <v>1500</v>
      </c>
    </row>
    <row r="146" spans="1:14" s="27" customFormat="1" ht="84" customHeight="1" outlineLevel="1" x14ac:dyDescent="0.25">
      <c r="A146" s="151"/>
      <c r="B146" s="151" t="s">
        <v>115</v>
      </c>
      <c r="C146" s="151"/>
      <c r="D146" s="153">
        <f>SUM(D147)</f>
        <v>0</v>
      </c>
      <c r="E146" s="153">
        <f t="shared" ref="E146:K146" si="78">SUM(E147)</f>
        <v>0</v>
      </c>
      <c r="F146" s="153">
        <f t="shared" si="78"/>
        <v>0</v>
      </c>
      <c r="G146" s="153">
        <f t="shared" si="78"/>
        <v>0</v>
      </c>
      <c r="H146" s="153">
        <f t="shared" si="78"/>
        <v>1500</v>
      </c>
      <c r="I146" s="153">
        <f t="shared" si="78"/>
        <v>0</v>
      </c>
      <c r="J146" s="153">
        <f t="shared" si="78"/>
        <v>0</v>
      </c>
      <c r="K146" s="153">
        <f t="shared" si="78"/>
        <v>0</v>
      </c>
      <c r="L146" s="159" t="s">
        <v>39</v>
      </c>
      <c r="N146" s="17">
        <v>1500</v>
      </c>
    </row>
    <row r="147" spans="1:14" ht="64.5" customHeight="1" outlineLevel="1" x14ac:dyDescent="0.25">
      <c r="A147" s="29"/>
      <c r="B147" s="29" t="s">
        <v>11</v>
      </c>
      <c r="C147" s="19" t="s">
        <v>15</v>
      </c>
      <c r="D147" s="36"/>
      <c r="E147" s="36"/>
      <c r="F147" s="36"/>
      <c r="G147" s="36"/>
      <c r="H147" s="36">
        <v>1500</v>
      </c>
      <c r="I147" s="30">
        <v>0</v>
      </c>
      <c r="J147" s="30">
        <v>0</v>
      </c>
      <c r="K147" s="30">
        <v>0</v>
      </c>
      <c r="L147" s="156"/>
      <c r="N147" s="17">
        <v>1500</v>
      </c>
    </row>
    <row r="148" spans="1:14" s="27" customFormat="1" ht="57" customHeight="1" outlineLevel="1" x14ac:dyDescent="0.25">
      <c r="A148" s="151"/>
      <c r="B148" s="151" t="s">
        <v>75</v>
      </c>
      <c r="C148" s="151"/>
      <c r="D148" s="153">
        <f>SUM(D149)</f>
        <v>0</v>
      </c>
      <c r="E148" s="153">
        <f t="shared" ref="E148:K150" si="79">SUM(E149)</f>
        <v>0</v>
      </c>
      <c r="F148" s="153">
        <f t="shared" si="79"/>
        <v>0</v>
      </c>
      <c r="G148" s="153">
        <f t="shared" si="79"/>
        <v>0</v>
      </c>
      <c r="H148" s="153">
        <f t="shared" si="79"/>
        <v>0</v>
      </c>
      <c r="I148" s="153">
        <f t="shared" si="79"/>
        <v>0</v>
      </c>
      <c r="J148" s="153">
        <f t="shared" si="79"/>
        <v>0</v>
      </c>
      <c r="K148" s="153">
        <f t="shared" si="79"/>
        <v>0</v>
      </c>
      <c r="L148" s="159" t="s">
        <v>38</v>
      </c>
      <c r="N148" s="17"/>
    </row>
    <row r="149" spans="1:14" ht="15.75" customHeight="1" outlineLevel="1" x14ac:dyDescent="0.25">
      <c r="A149" s="29"/>
      <c r="B149" s="29" t="s">
        <v>11</v>
      </c>
      <c r="C149" s="19"/>
      <c r="D149" s="36"/>
      <c r="E149" s="36"/>
      <c r="F149" s="36"/>
      <c r="G149" s="36"/>
      <c r="H149" s="36">
        <v>0</v>
      </c>
      <c r="I149" s="30">
        <v>0</v>
      </c>
      <c r="J149" s="30">
        <v>0</v>
      </c>
      <c r="K149" s="30">
        <v>0</v>
      </c>
      <c r="L149" s="156"/>
      <c r="N149" s="17"/>
    </row>
    <row r="150" spans="1:14" s="27" customFormat="1" ht="63.75" customHeight="1" outlineLevel="1" x14ac:dyDescent="0.25">
      <c r="A150" s="151"/>
      <c r="B150" s="151" t="s">
        <v>76</v>
      </c>
      <c r="C150" s="151"/>
      <c r="D150" s="153">
        <f>SUM(D151)</f>
        <v>0</v>
      </c>
      <c r="E150" s="153">
        <f t="shared" si="79"/>
        <v>0</v>
      </c>
      <c r="F150" s="153">
        <f t="shared" si="79"/>
        <v>0</v>
      </c>
      <c r="G150" s="153">
        <f t="shared" si="79"/>
        <v>0</v>
      </c>
      <c r="H150" s="153">
        <f t="shared" si="79"/>
        <v>0</v>
      </c>
      <c r="I150" s="153">
        <f t="shared" si="79"/>
        <v>0</v>
      </c>
      <c r="J150" s="153">
        <f t="shared" si="79"/>
        <v>0</v>
      </c>
      <c r="K150" s="153">
        <f t="shared" si="79"/>
        <v>0</v>
      </c>
      <c r="L150" s="159" t="s">
        <v>39</v>
      </c>
      <c r="N150" s="17"/>
    </row>
    <row r="151" spans="1:14" ht="15" customHeight="1" outlineLevel="1" x14ac:dyDescent="0.25">
      <c r="A151" s="29"/>
      <c r="B151" s="29" t="s">
        <v>11</v>
      </c>
      <c r="C151" s="19"/>
      <c r="D151" s="36"/>
      <c r="E151" s="36"/>
      <c r="F151" s="36"/>
      <c r="G151" s="36"/>
      <c r="H151" s="36">
        <v>0</v>
      </c>
      <c r="I151" s="30">
        <v>0</v>
      </c>
      <c r="J151" s="30">
        <v>0</v>
      </c>
      <c r="K151" s="30">
        <v>0</v>
      </c>
      <c r="L151" s="156"/>
      <c r="N151" s="17"/>
    </row>
    <row r="152" spans="1:14" ht="87.75" customHeight="1" outlineLevel="1" x14ac:dyDescent="0.25">
      <c r="A152" s="29"/>
      <c r="B152" s="29" t="s">
        <v>116</v>
      </c>
      <c r="C152" s="19"/>
      <c r="D152" s="36"/>
      <c r="E152" s="36"/>
      <c r="F152" s="36"/>
      <c r="G152" s="36"/>
      <c r="H152" s="36">
        <v>4000</v>
      </c>
      <c r="I152" s="30"/>
      <c r="J152" s="30"/>
      <c r="K152" s="30"/>
      <c r="L152" s="159" t="s">
        <v>61</v>
      </c>
      <c r="N152" s="17">
        <v>4000</v>
      </c>
    </row>
    <row r="153" spans="1:14" ht="15" customHeight="1" outlineLevel="1" x14ac:dyDescent="0.25">
      <c r="A153" s="29"/>
      <c r="B153" s="29" t="s">
        <v>11</v>
      </c>
      <c r="C153" s="19"/>
      <c r="D153" s="36"/>
      <c r="E153" s="36"/>
      <c r="F153" s="36"/>
      <c r="G153" s="36"/>
      <c r="H153" s="36">
        <v>4000</v>
      </c>
      <c r="I153" s="30"/>
      <c r="J153" s="30"/>
      <c r="K153" s="30"/>
      <c r="L153" s="156"/>
      <c r="N153" s="17">
        <v>4000</v>
      </c>
    </row>
    <row r="154" spans="1:14" ht="27.75" customHeight="1" x14ac:dyDescent="0.25">
      <c r="A154" s="148" t="s">
        <v>62</v>
      </c>
      <c r="B154" s="278" t="s">
        <v>18</v>
      </c>
      <c r="C154" s="278"/>
      <c r="D154" s="149">
        <f t="shared" ref="D154:K154" si="80">SUM(D155:D160)/2</f>
        <v>0</v>
      </c>
      <c r="E154" s="149">
        <f t="shared" si="80"/>
        <v>0</v>
      </c>
      <c r="F154" s="149">
        <f t="shared" si="80"/>
        <v>0</v>
      </c>
      <c r="G154" s="149">
        <f t="shared" si="80"/>
        <v>2000</v>
      </c>
      <c r="H154" s="149">
        <f t="shared" si="80"/>
        <v>1000</v>
      </c>
      <c r="I154" s="149">
        <f t="shared" si="80"/>
        <v>1000</v>
      </c>
      <c r="J154" s="149">
        <f t="shared" si="80"/>
        <v>0</v>
      </c>
      <c r="K154" s="149">
        <f t="shared" si="80"/>
        <v>0</v>
      </c>
      <c r="L154" s="171">
        <v>0</v>
      </c>
      <c r="N154" s="17">
        <f t="shared" ref="N154" si="81">SUM(G154:I154)</f>
        <v>4000</v>
      </c>
    </row>
    <row r="155" spans="1:14" s="27" customFormat="1" ht="61.5" customHeight="1" outlineLevel="1" x14ac:dyDescent="0.25">
      <c r="A155" s="151"/>
      <c r="B155" s="151" t="s">
        <v>28</v>
      </c>
      <c r="C155" s="151"/>
      <c r="D155" s="153">
        <f>SUM(D156)</f>
        <v>0</v>
      </c>
      <c r="E155" s="153">
        <f t="shared" ref="E155:K155" si="82">SUM(E156)</f>
        <v>0</v>
      </c>
      <c r="F155" s="153">
        <f t="shared" si="82"/>
        <v>0</v>
      </c>
      <c r="G155" s="153">
        <f t="shared" si="82"/>
        <v>0</v>
      </c>
      <c r="H155" s="153">
        <f t="shared" si="82"/>
        <v>0</v>
      </c>
      <c r="I155" s="153">
        <f t="shared" si="82"/>
        <v>0</v>
      </c>
      <c r="J155" s="153">
        <f t="shared" si="82"/>
        <v>0</v>
      </c>
      <c r="K155" s="153">
        <f t="shared" si="82"/>
        <v>0</v>
      </c>
      <c r="L155" s="159" t="s">
        <v>41</v>
      </c>
    </row>
    <row r="156" spans="1:14" ht="15.75" customHeight="1" outlineLevel="1" x14ac:dyDescent="0.25">
      <c r="A156" s="29"/>
      <c r="B156" s="29" t="s">
        <v>11</v>
      </c>
      <c r="C156" s="29"/>
      <c r="D156" s="36"/>
      <c r="E156" s="36"/>
      <c r="F156" s="36"/>
      <c r="G156" s="36"/>
      <c r="H156" s="36">
        <v>0</v>
      </c>
      <c r="I156" s="30">
        <v>0</v>
      </c>
      <c r="J156" s="30">
        <v>0</v>
      </c>
      <c r="K156" s="30">
        <v>0</v>
      </c>
      <c r="L156" s="156"/>
    </row>
    <row r="157" spans="1:14" s="27" customFormat="1" ht="117" customHeight="1" outlineLevel="1" x14ac:dyDescent="0.25">
      <c r="A157" s="151"/>
      <c r="B157" s="151" t="s">
        <v>117</v>
      </c>
      <c r="C157" s="151"/>
      <c r="D157" s="153">
        <f>SUM(D160)</f>
        <v>0</v>
      </c>
      <c r="E157" s="153">
        <f t="shared" ref="E157:F157" si="83">SUM(E160)</f>
        <v>0</v>
      </c>
      <c r="F157" s="153">
        <f t="shared" si="83"/>
        <v>0</v>
      </c>
      <c r="G157" s="153">
        <v>2000</v>
      </c>
      <c r="H157" s="153">
        <v>1000</v>
      </c>
      <c r="I157" s="153">
        <v>1000</v>
      </c>
      <c r="J157" s="153">
        <f t="shared" ref="J157:K157" si="84">SUM(J160)</f>
        <v>0</v>
      </c>
      <c r="K157" s="153">
        <f t="shared" si="84"/>
        <v>0</v>
      </c>
      <c r="L157" s="159" t="s">
        <v>61</v>
      </c>
      <c r="N157" s="123">
        <v>4000</v>
      </c>
    </row>
    <row r="158" spans="1:14" s="27" customFormat="1" ht="20.25" customHeight="1" outlineLevel="1" x14ac:dyDescent="0.25">
      <c r="A158" s="151"/>
      <c r="B158" s="29" t="s">
        <v>11</v>
      </c>
      <c r="C158" s="151"/>
      <c r="D158" s="153"/>
      <c r="E158" s="153"/>
      <c r="F158" s="153"/>
      <c r="G158" s="153">
        <v>2000</v>
      </c>
      <c r="H158" s="153">
        <v>1000</v>
      </c>
      <c r="I158" s="153">
        <v>1000</v>
      </c>
      <c r="J158" s="153"/>
      <c r="K158" s="153"/>
      <c r="L158" s="159"/>
      <c r="N158" s="123">
        <v>4000</v>
      </c>
    </row>
    <row r="159" spans="1:14" s="27" customFormat="1" ht="117" customHeight="1" outlineLevel="1" x14ac:dyDescent="0.25">
      <c r="A159" s="151"/>
      <c r="B159" s="151" t="s">
        <v>118</v>
      </c>
      <c r="C159" s="151"/>
      <c r="D159" s="153"/>
      <c r="E159" s="153"/>
      <c r="F159" s="153"/>
      <c r="G159" s="153"/>
      <c r="H159" s="153"/>
      <c r="I159" s="153"/>
      <c r="J159" s="153"/>
      <c r="K159" s="153"/>
      <c r="L159" s="159" t="s">
        <v>61</v>
      </c>
    </row>
    <row r="160" spans="1:14" ht="15" customHeight="1" outlineLevel="1" x14ac:dyDescent="0.25">
      <c r="A160" s="29"/>
      <c r="B160" s="29" t="s">
        <v>11</v>
      </c>
      <c r="C160" s="29"/>
      <c r="D160" s="36"/>
      <c r="E160" s="36"/>
      <c r="F160" s="36"/>
      <c r="G160" s="36"/>
      <c r="H160" s="36">
        <v>0</v>
      </c>
      <c r="I160" s="30">
        <v>0</v>
      </c>
      <c r="J160" s="30">
        <v>0</v>
      </c>
      <c r="K160" s="30">
        <v>0</v>
      </c>
      <c r="L160" s="156"/>
    </row>
    <row r="161" spans="1:12" ht="15" customHeight="1" outlineLevel="1" x14ac:dyDescent="0.25">
      <c r="A161" s="93"/>
      <c r="B161" s="93"/>
      <c r="C161" s="93"/>
      <c r="D161" s="103"/>
      <c r="E161" s="103"/>
      <c r="F161" s="103"/>
      <c r="G161" s="103"/>
      <c r="H161" s="103"/>
      <c r="I161" s="74"/>
      <c r="J161" s="74"/>
      <c r="K161" s="74"/>
      <c r="L161" s="109"/>
    </row>
    <row r="162" spans="1:12" ht="15" customHeight="1" outlineLevel="1" x14ac:dyDescent="0.25">
      <c r="A162" s="93"/>
      <c r="B162" s="93"/>
      <c r="C162" s="93"/>
      <c r="D162" s="103"/>
      <c r="E162" s="103"/>
      <c r="F162" s="103"/>
      <c r="G162" s="103"/>
      <c r="H162" s="103"/>
      <c r="I162" s="74"/>
      <c r="J162" s="74"/>
      <c r="K162" s="74"/>
      <c r="L162" s="109"/>
    </row>
    <row r="163" spans="1:12" ht="15" customHeight="1" outlineLevel="1" x14ac:dyDescent="0.25">
      <c r="A163" s="93"/>
      <c r="B163" s="93"/>
      <c r="C163" s="93"/>
      <c r="D163" s="103"/>
      <c r="E163" s="103"/>
      <c r="F163" s="103"/>
      <c r="G163" s="103"/>
      <c r="H163" s="103"/>
      <c r="I163" s="74"/>
      <c r="J163" s="74"/>
      <c r="K163" s="74"/>
      <c r="L163" s="109"/>
    </row>
    <row r="164" spans="1:12" ht="15" customHeight="1" outlineLevel="1" x14ac:dyDescent="0.25">
      <c r="A164" s="93"/>
      <c r="B164" s="93"/>
      <c r="C164" s="93"/>
      <c r="D164" s="103"/>
      <c r="E164" s="103"/>
      <c r="F164" s="103"/>
      <c r="G164" s="103"/>
      <c r="H164" s="103"/>
      <c r="I164" s="74"/>
      <c r="J164" s="74"/>
      <c r="K164" s="74"/>
      <c r="L164" s="109"/>
    </row>
    <row r="165" spans="1:12" ht="15" customHeight="1" outlineLevel="1" x14ac:dyDescent="0.25">
      <c r="A165" s="93"/>
      <c r="B165" s="93"/>
      <c r="C165" s="93"/>
      <c r="D165" s="103"/>
      <c r="E165" s="103"/>
      <c r="F165" s="103"/>
      <c r="G165" s="103"/>
      <c r="H165" s="103"/>
      <c r="I165" s="74"/>
      <c r="J165" s="74"/>
      <c r="K165" s="74"/>
      <c r="L165" s="109"/>
    </row>
    <row r="167" spans="1:12" x14ac:dyDescent="0.25">
      <c r="H167" s="57"/>
      <c r="I167" s="57"/>
      <c r="J167" s="57"/>
      <c r="K167" s="57"/>
      <c r="L167" s="57"/>
    </row>
  </sheetData>
  <sheetProtection formatCells="0" formatColumns="0" formatRows="0" insertColumns="0" insertRows="0" deleteColumns="0" deleteRows="0" selectLockedCells="1" selectUnlockedCells="1"/>
  <autoFilter ref="A1:L160">
    <filterColumn colId="3" showButton="0"/>
    <filterColumn colId="4" showButton="0"/>
    <filterColumn colId="6" showButton="0"/>
    <filterColumn colId="7" showButton="0"/>
    <filterColumn colId="8" showButton="0"/>
    <filterColumn colId="9" showButton="0"/>
  </autoFilter>
  <mergeCells count="22">
    <mergeCell ref="B128:C128"/>
    <mergeCell ref="B139:C139"/>
    <mergeCell ref="B154:C154"/>
    <mergeCell ref="R114:R115"/>
    <mergeCell ref="S114:S115"/>
    <mergeCell ref="B119:C119"/>
    <mergeCell ref="T114:T115"/>
    <mergeCell ref="B19:C19"/>
    <mergeCell ref="B30:C30"/>
    <mergeCell ref="B56:C56"/>
    <mergeCell ref="B97:C97"/>
    <mergeCell ref="B98:C98"/>
    <mergeCell ref="A1:A3"/>
    <mergeCell ref="B1:B3"/>
    <mergeCell ref="D1:F1"/>
    <mergeCell ref="G1:K1"/>
    <mergeCell ref="D2:D3"/>
    <mergeCell ref="E2:E3"/>
    <mergeCell ref="F2:F3"/>
    <mergeCell ref="G2:G3"/>
    <mergeCell ref="H2:H3"/>
    <mergeCell ref="I2:I3"/>
  </mergeCells>
  <pageMargins left="0.25" right="0.25" top="0.75" bottom="0.75" header="0.3" footer="0.3"/>
  <pageSetup paperSize="9" scale="88" fitToHeight="0" orientation="landscape" r:id="rId1"/>
  <headerFooter>
    <oddFooter>&amp;L&amp;Z&amp;F&amp;R&amp;P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59"/>
  <sheetViews>
    <sheetView showZeros="0" zoomScale="85" zoomScaleNormal="85" workbookViewId="0">
      <pane ySplit="3" topLeftCell="A4" activePane="bottomLeft" state="frozen"/>
      <selection activeCell="U12" sqref="U12"/>
      <selection pane="bottomLeft" activeCell="S15" sqref="S15"/>
    </sheetView>
  </sheetViews>
  <sheetFormatPr defaultRowHeight="15" outlineLevelRow="1" x14ac:dyDescent="0.25"/>
  <cols>
    <col min="1" max="1" width="33.85546875" style="2" customWidth="1"/>
    <col min="2" max="2" width="25.28515625" style="2" customWidth="1"/>
    <col min="3" max="3" width="18.5703125" style="2" customWidth="1"/>
    <col min="4" max="4" width="9.7109375" style="63" customWidth="1"/>
    <col min="5" max="6" width="10.42578125" style="63" bestFit="1" customWidth="1"/>
    <col min="7" max="7" width="10.28515625" style="17" bestFit="1" customWidth="1"/>
    <col min="8" max="8" width="11" style="17" bestFit="1" customWidth="1"/>
    <col min="9" max="9" width="10.42578125" style="17" bestFit="1" customWidth="1"/>
    <col min="10" max="10" width="10.85546875" style="17" customWidth="1"/>
    <col min="11" max="11" width="11.28515625" style="17" customWidth="1"/>
    <col min="12" max="12" width="11.42578125" style="46" customWidth="1"/>
    <col min="13" max="13" width="3" style="2" customWidth="1"/>
    <col min="14" max="14" width="15" style="2" customWidth="1"/>
    <col min="15" max="16384" width="9.140625" style="2"/>
  </cols>
  <sheetData>
    <row r="1" spans="1:14" ht="25.5" x14ac:dyDescent="0.25">
      <c r="A1" s="272" t="s">
        <v>0</v>
      </c>
      <c r="B1" s="272" t="s">
        <v>1</v>
      </c>
      <c r="C1" s="172" t="s">
        <v>25</v>
      </c>
      <c r="D1" s="274" t="s">
        <v>3</v>
      </c>
      <c r="E1" s="274"/>
      <c r="F1" s="274"/>
      <c r="G1" s="273" t="s">
        <v>4</v>
      </c>
      <c r="H1" s="273"/>
      <c r="I1" s="273"/>
      <c r="J1" s="273"/>
      <c r="K1" s="273"/>
      <c r="L1" s="161" t="s">
        <v>23</v>
      </c>
    </row>
    <row r="2" spans="1:14" ht="63.75" x14ac:dyDescent="0.25">
      <c r="A2" s="272"/>
      <c r="B2" s="272"/>
      <c r="C2" s="172" t="s">
        <v>2</v>
      </c>
      <c r="D2" s="274">
        <v>2018</v>
      </c>
      <c r="E2" s="275">
        <v>2019</v>
      </c>
      <c r="F2" s="275">
        <v>2020</v>
      </c>
      <c r="G2" s="275">
        <v>2018</v>
      </c>
      <c r="H2" s="275">
        <v>2019</v>
      </c>
      <c r="I2" s="275">
        <v>2020</v>
      </c>
      <c r="J2" s="177" t="s">
        <v>6</v>
      </c>
      <c r="K2" s="177" t="s">
        <v>7</v>
      </c>
      <c r="L2" s="161" t="s">
        <v>24</v>
      </c>
    </row>
    <row r="3" spans="1:14" ht="50.25" customHeight="1" x14ac:dyDescent="0.25">
      <c r="A3" s="272"/>
      <c r="B3" s="272"/>
      <c r="C3" s="172"/>
      <c r="D3" s="274"/>
      <c r="E3" s="275"/>
      <c r="F3" s="275"/>
      <c r="G3" s="275"/>
      <c r="H3" s="275"/>
      <c r="I3" s="275"/>
      <c r="J3" s="177" t="s">
        <v>5</v>
      </c>
      <c r="K3" s="177" t="s">
        <v>8</v>
      </c>
      <c r="L3" s="161"/>
    </row>
    <row r="4" spans="1:14" x14ac:dyDescent="0.25">
      <c r="A4" s="138" t="s">
        <v>9</v>
      </c>
      <c r="B4" s="139"/>
      <c r="C4" s="139"/>
      <c r="D4" s="154">
        <f>D6+D9</f>
        <v>3789737</v>
      </c>
      <c r="E4" s="154">
        <f t="shared" ref="E4:K4" si="0">E6+E9</f>
        <v>3767357</v>
      </c>
      <c r="F4" s="154">
        <f t="shared" si="0"/>
        <v>3756417</v>
      </c>
      <c r="G4" s="140">
        <f t="shared" si="0"/>
        <v>16723741</v>
      </c>
      <c r="H4" s="140">
        <f t="shared" si="0"/>
        <v>27491743</v>
      </c>
      <c r="I4" s="140">
        <f t="shared" si="0"/>
        <v>29617125</v>
      </c>
      <c r="J4" s="140">
        <f t="shared" si="0"/>
        <v>0</v>
      </c>
      <c r="K4" s="140">
        <f t="shared" si="0"/>
        <v>29572725</v>
      </c>
      <c r="L4" s="141"/>
    </row>
    <row r="5" spans="1:14" x14ac:dyDescent="0.25">
      <c r="A5" s="142" t="s">
        <v>10</v>
      </c>
      <c r="B5" s="142"/>
      <c r="C5" s="142"/>
      <c r="D5" s="188"/>
      <c r="E5" s="188"/>
      <c r="F5" s="188"/>
      <c r="G5" s="189"/>
      <c r="H5" s="189"/>
      <c r="I5" s="189"/>
      <c r="J5" s="189"/>
      <c r="K5" s="189"/>
      <c r="L5" s="144"/>
    </row>
    <row r="6" spans="1:14" s="27" customFormat="1" x14ac:dyDescent="0.25">
      <c r="A6" s="174" t="s">
        <v>129</v>
      </c>
      <c r="B6" s="174"/>
      <c r="C6" s="174"/>
      <c r="D6" s="186">
        <f>SUM(D7:D8)</f>
        <v>0</v>
      </c>
      <c r="E6" s="186">
        <f t="shared" ref="E6:K6" si="1">SUM(E7:E8)</f>
        <v>0</v>
      </c>
      <c r="F6" s="186">
        <f t="shared" si="1"/>
        <v>0</v>
      </c>
      <c r="G6" s="190">
        <f t="shared" si="1"/>
        <v>222983</v>
      </c>
      <c r="H6" s="190">
        <f t="shared" si="1"/>
        <v>87574</v>
      </c>
      <c r="I6" s="190">
        <f t="shared" si="1"/>
        <v>54086</v>
      </c>
      <c r="J6" s="190">
        <f t="shared" si="1"/>
        <v>0</v>
      </c>
      <c r="K6" s="190">
        <f t="shared" si="1"/>
        <v>41986</v>
      </c>
      <c r="L6" s="187">
        <v>0</v>
      </c>
    </row>
    <row r="7" spans="1:14" x14ac:dyDescent="0.25">
      <c r="A7" s="146" t="s">
        <v>130</v>
      </c>
      <c r="B7" s="147"/>
      <c r="C7" s="142"/>
      <c r="D7" s="53">
        <f>SUMIF($C$1:$C$159,"04.01.00*",D$1:D$159)</f>
        <v>0</v>
      </c>
      <c r="E7" s="53">
        <f>SUMIF($C$1:$C$159,"04.01.00*",E$1:E$159)</f>
        <v>0</v>
      </c>
      <c r="F7" s="53">
        <f>SUMIF($C$1:$C$159,"04.01.00*",F$1:F$159)</f>
        <v>0</v>
      </c>
      <c r="G7" s="145">
        <f>G56+G58+G62+G64+G66+G68+G70+G74+G87+G90</f>
        <v>222983</v>
      </c>
      <c r="H7" s="145">
        <f t="shared" ref="H7:K7" si="2">H56+H58+H62+H64+H66+H68+H70+H74+H87+H90</f>
        <v>82574</v>
      </c>
      <c r="I7" s="145">
        <f t="shared" si="2"/>
        <v>54086</v>
      </c>
      <c r="J7" s="145">
        <f t="shared" si="2"/>
        <v>0</v>
      </c>
      <c r="K7" s="145">
        <f t="shared" si="2"/>
        <v>41986</v>
      </c>
      <c r="L7" s="144"/>
      <c r="N7" s="17"/>
    </row>
    <row r="8" spans="1:14" x14ac:dyDescent="0.25">
      <c r="A8" s="146" t="s">
        <v>132</v>
      </c>
      <c r="B8" s="147"/>
      <c r="C8" s="142"/>
      <c r="D8" s="53">
        <f>SUMIF($C$1:$C$159,"04.03.00*",D$1:D$159)</f>
        <v>0</v>
      </c>
      <c r="E8" s="53">
        <f>SUMIF($C$1:$C$159,"04.03.00*",E$1:E$159)</f>
        <v>0</v>
      </c>
      <c r="F8" s="53">
        <f>SUMIF($C$1:$C$159,"04.03.00*",F$1:F$159)</f>
        <v>0</v>
      </c>
      <c r="G8" s="145">
        <f>G60+G91</f>
        <v>0</v>
      </c>
      <c r="H8" s="145">
        <f t="shared" ref="H8:K8" si="3">H60+H91</f>
        <v>5000</v>
      </c>
      <c r="I8" s="145">
        <f t="shared" si="3"/>
        <v>0</v>
      </c>
      <c r="J8" s="145">
        <f t="shared" si="3"/>
        <v>0</v>
      </c>
      <c r="K8" s="145">
        <f t="shared" si="3"/>
        <v>0</v>
      </c>
      <c r="L8" s="144">
        <v>0</v>
      </c>
    </row>
    <row r="9" spans="1:14" s="27" customFormat="1" x14ac:dyDescent="0.25">
      <c r="A9" s="174" t="s">
        <v>128</v>
      </c>
      <c r="B9" s="174"/>
      <c r="C9" s="174"/>
      <c r="D9" s="186">
        <f>SUM(D10:D16)</f>
        <v>3789737</v>
      </c>
      <c r="E9" s="186">
        <f t="shared" ref="E9:K9" si="4">SUM(E10:E16)</f>
        <v>3767357</v>
      </c>
      <c r="F9" s="186">
        <f t="shared" si="4"/>
        <v>3756417</v>
      </c>
      <c r="G9" s="140">
        <f t="shared" si="4"/>
        <v>16500758</v>
      </c>
      <c r="H9" s="140">
        <f t="shared" si="4"/>
        <v>27404169</v>
      </c>
      <c r="I9" s="140">
        <f t="shared" si="4"/>
        <v>29563039</v>
      </c>
      <c r="J9" s="140">
        <f t="shared" si="4"/>
        <v>0</v>
      </c>
      <c r="K9" s="140">
        <f t="shared" si="4"/>
        <v>29530739</v>
      </c>
      <c r="L9" s="187">
        <v>0</v>
      </c>
    </row>
    <row r="10" spans="1:14" ht="25.5" x14ac:dyDescent="0.25">
      <c r="A10" s="142" t="s">
        <v>133</v>
      </c>
      <c r="B10" s="147"/>
      <c r="C10" s="142"/>
      <c r="D10" s="53">
        <f>D97+D99+D105+D107</f>
        <v>3756417</v>
      </c>
      <c r="E10" s="53">
        <f t="shared" ref="E10:K10" si="5">E97+E99+E105+E107</f>
        <v>3756417</v>
      </c>
      <c r="F10" s="53">
        <f t="shared" si="5"/>
        <v>3756417</v>
      </c>
      <c r="G10" s="145">
        <f t="shared" si="5"/>
        <v>16318800</v>
      </c>
      <c r="H10" s="145">
        <f t="shared" si="5"/>
        <v>26379300</v>
      </c>
      <c r="I10" s="145">
        <f t="shared" si="5"/>
        <v>28620400</v>
      </c>
      <c r="J10" s="145">
        <f t="shared" si="5"/>
        <v>0</v>
      </c>
      <c r="K10" s="145">
        <f t="shared" si="5"/>
        <v>28620400</v>
      </c>
      <c r="L10" s="144"/>
    </row>
    <row r="11" spans="1:14" ht="25.5" x14ac:dyDescent="0.25">
      <c r="A11" s="142" t="s">
        <v>134</v>
      </c>
      <c r="B11" s="147"/>
      <c r="C11" s="142"/>
      <c r="D11" s="53">
        <f>SUMIF($C$1:$C$159,"33.01.00*",D$1:D$159)</f>
        <v>0</v>
      </c>
      <c r="E11" s="53">
        <f>SUMIF($C$1:$C$159,"33.01.00*",E$1:E$159)</f>
        <v>0</v>
      </c>
      <c r="F11" s="53">
        <f>SUMIF($C$1:$C$159,"33.01.00*",F$1:F$159)</f>
        <v>0</v>
      </c>
      <c r="G11" s="145">
        <f>G118</f>
        <v>29874</v>
      </c>
      <c r="H11" s="145">
        <f t="shared" ref="H11:K11" si="6">H118</f>
        <v>29874</v>
      </c>
      <c r="I11" s="145">
        <f t="shared" si="6"/>
        <v>29874</v>
      </c>
      <c r="J11" s="145">
        <f t="shared" si="6"/>
        <v>0</v>
      </c>
      <c r="K11" s="145">
        <f t="shared" si="6"/>
        <v>29874</v>
      </c>
      <c r="L11" s="144"/>
    </row>
    <row r="12" spans="1:14" ht="25.5" x14ac:dyDescent="0.25">
      <c r="A12" s="142" t="s">
        <v>153</v>
      </c>
      <c r="B12" s="147"/>
      <c r="C12" s="142"/>
      <c r="D12" s="53">
        <f t="shared" ref="D12:F13" si="7">D46+D48</f>
        <v>0</v>
      </c>
      <c r="E12" s="53">
        <f t="shared" si="7"/>
        <v>0</v>
      </c>
      <c r="F12" s="53">
        <f t="shared" si="7"/>
        <v>0</v>
      </c>
      <c r="G12" s="145">
        <f>G88</f>
        <v>0</v>
      </c>
      <c r="H12" s="145">
        <f t="shared" ref="H12:K12" si="8">H88</f>
        <v>221605</v>
      </c>
      <c r="I12" s="145">
        <f t="shared" si="8"/>
        <v>221605</v>
      </c>
      <c r="J12" s="145">
        <f t="shared" si="8"/>
        <v>0</v>
      </c>
      <c r="K12" s="145">
        <f t="shared" si="8"/>
        <v>221605</v>
      </c>
      <c r="L12" s="144"/>
    </row>
    <row r="13" spans="1:14" ht="25.5" x14ac:dyDescent="0.25">
      <c r="A13" s="142" t="s">
        <v>135</v>
      </c>
      <c r="B13" s="147"/>
      <c r="C13" s="142"/>
      <c r="D13" s="53">
        <f t="shared" si="7"/>
        <v>0</v>
      </c>
      <c r="E13" s="53">
        <f t="shared" si="7"/>
        <v>0</v>
      </c>
      <c r="F13" s="53">
        <f t="shared" si="7"/>
        <v>0</v>
      </c>
      <c r="G13" s="145">
        <f>G47+G49</f>
        <v>65084</v>
      </c>
      <c r="H13" s="145">
        <f t="shared" ref="H13:K13" si="9">H47+H49</f>
        <v>528784</v>
      </c>
      <c r="I13" s="145">
        <f t="shared" si="9"/>
        <v>528784</v>
      </c>
      <c r="J13" s="145">
        <f t="shared" si="9"/>
        <v>0</v>
      </c>
      <c r="K13" s="145">
        <f t="shared" si="9"/>
        <v>528784</v>
      </c>
      <c r="L13" s="144"/>
    </row>
    <row r="14" spans="1:14" ht="25.5" x14ac:dyDescent="0.25">
      <c r="A14" s="142" t="s">
        <v>131</v>
      </c>
      <c r="B14" s="147"/>
      <c r="C14" s="142"/>
      <c r="D14" s="53">
        <f t="shared" ref="D14:F14" si="10">D23+D25+D29+D32+D34+D39+D41+D114+D121+D123+D132+D134+D136+D138+D144+D149</f>
        <v>0</v>
      </c>
      <c r="E14" s="53">
        <f t="shared" si="10"/>
        <v>0</v>
      </c>
      <c r="F14" s="53">
        <f t="shared" si="10"/>
        <v>0</v>
      </c>
      <c r="G14" s="145">
        <f>G23+G25+G29+G32+G34+G39+G41+G114+G121+G123+G132+G134+G136+G138+G144+G149</f>
        <v>62000</v>
      </c>
      <c r="H14" s="145">
        <f t="shared" ref="H14:K14" si="11">H23+H25+H29+H32+H34+H39+H41+H114+H121+H123+H132+H134+H136+H138+H144+H149</f>
        <v>189376</v>
      </c>
      <c r="I14" s="145">
        <f t="shared" si="11"/>
        <v>137376</v>
      </c>
      <c r="J14" s="145">
        <f t="shared" si="11"/>
        <v>0</v>
      </c>
      <c r="K14" s="145">
        <f t="shared" si="11"/>
        <v>130076</v>
      </c>
      <c r="L14" s="144"/>
    </row>
    <row r="15" spans="1:14" ht="25.5" x14ac:dyDescent="0.25">
      <c r="A15" s="142" t="s">
        <v>33</v>
      </c>
      <c r="B15" s="147"/>
      <c r="C15" s="142"/>
      <c r="D15" s="53">
        <f t="shared" ref="D15:K15" si="12">SUMIF($C$1:$C$159,"70.07.00*",D$1:D$159)</f>
        <v>33320</v>
      </c>
      <c r="E15" s="53">
        <f t="shared" si="12"/>
        <v>10940</v>
      </c>
      <c r="F15" s="53">
        <f t="shared" si="12"/>
        <v>0</v>
      </c>
      <c r="G15" s="145">
        <f t="shared" si="12"/>
        <v>0</v>
      </c>
      <c r="H15" s="145">
        <f t="shared" si="12"/>
        <v>0</v>
      </c>
      <c r="I15" s="145">
        <f t="shared" si="12"/>
        <v>0</v>
      </c>
      <c r="J15" s="145">
        <f t="shared" si="12"/>
        <v>0</v>
      </c>
      <c r="K15" s="145">
        <f t="shared" si="12"/>
        <v>0</v>
      </c>
      <c r="L15" s="144"/>
    </row>
    <row r="16" spans="1:14" x14ac:dyDescent="0.25">
      <c r="A16" s="142" t="s">
        <v>13</v>
      </c>
      <c r="B16" s="142"/>
      <c r="C16" s="142"/>
      <c r="D16" s="53">
        <f t="shared" ref="D16:I16" si="13">SUMIF($C$1:$C$159,"Eiropas*",D$1:D$159)</f>
        <v>0</v>
      </c>
      <c r="E16" s="53">
        <f t="shared" si="13"/>
        <v>0</v>
      </c>
      <c r="F16" s="53">
        <f t="shared" si="13"/>
        <v>0</v>
      </c>
      <c r="G16" s="145">
        <f t="shared" si="13"/>
        <v>25000</v>
      </c>
      <c r="H16" s="145">
        <f t="shared" si="13"/>
        <v>55230</v>
      </c>
      <c r="I16" s="145">
        <f t="shared" si="13"/>
        <v>25000</v>
      </c>
      <c r="J16" s="145">
        <f t="shared" ref="J16:K16" si="14">SUMIF($C$1:$C$159,"Eiropas*",J$1:J$159)</f>
        <v>0</v>
      </c>
      <c r="K16" s="145">
        <f t="shared" si="14"/>
        <v>0</v>
      </c>
      <c r="L16" s="144"/>
    </row>
    <row r="17" spans="1:12" hidden="1" x14ac:dyDescent="0.25">
      <c r="A17" s="142" t="s">
        <v>26</v>
      </c>
      <c r="B17" s="142"/>
      <c r="C17" s="142"/>
      <c r="D17" s="53">
        <f t="shared" ref="D17:K17" si="15">SUMIF($C$1:$C$159,"NVO*",D$1:D$159)</f>
        <v>0</v>
      </c>
      <c r="E17" s="53">
        <f t="shared" si="15"/>
        <v>0</v>
      </c>
      <c r="F17" s="53">
        <f t="shared" si="15"/>
        <v>0</v>
      </c>
      <c r="G17" s="145">
        <f t="shared" si="15"/>
        <v>0</v>
      </c>
      <c r="H17" s="145">
        <f t="shared" si="15"/>
        <v>0</v>
      </c>
      <c r="I17" s="145">
        <f t="shared" si="15"/>
        <v>0</v>
      </c>
      <c r="J17" s="145">
        <f t="shared" si="15"/>
        <v>0</v>
      </c>
      <c r="K17" s="145">
        <f t="shared" si="15"/>
        <v>0</v>
      </c>
      <c r="L17" s="144">
        <v>0</v>
      </c>
    </row>
    <row r="18" spans="1:12" hidden="1" x14ac:dyDescent="0.25">
      <c r="A18" s="142" t="s">
        <v>12</v>
      </c>
      <c r="B18" s="142"/>
      <c r="C18" s="142"/>
      <c r="D18" s="53">
        <f t="shared" ref="D18:K18" si="16">SUMIF($C$1:$C$159,"Pašvaldību*",D$1:D$159)</f>
        <v>0</v>
      </c>
      <c r="E18" s="53">
        <f t="shared" si="16"/>
        <v>0</v>
      </c>
      <c r="F18" s="53">
        <f t="shared" si="16"/>
        <v>0</v>
      </c>
      <c r="G18" s="145">
        <f t="shared" si="16"/>
        <v>0</v>
      </c>
      <c r="H18" s="145">
        <f t="shared" si="16"/>
        <v>0</v>
      </c>
      <c r="I18" s="145">
        <f t="shared" si="16"/>
        <v>0</v>
      </c>
      <c r="J18" s="145">
        <f t="shared" si="16"/>
        <v>0</v>
      </c>
      <c r="K18" s="145">
        <f t="shared" si="16"/>
        <v>0</v>
      </c>
      <c r="L18" s="144"/>
    </row>
    <row r="19" spans="1:12" ht="36" customHeight="1" x14ac:dyDescent="0.25">
      <c r="A19" s="175" t="s">
        <v>46</v>
      </c>
      <c r="B19" s="278" t="s">
        <v>82</v>
      </c>
      <c r="C19" s="278"/>
      <c r="D19" s="176">
        <f>SUM(D20:D29)/2</f>
        <v>0</v>
      </c>
      <c r="E19" s="176">
        <f t="shared" ref="E19:K19" si="17">SUM(E20:E29)/2</f>
        <v>0</v>
      </c>
      <c r="F19" s="176">
        <f t="shared" si="17"/>
        <v>0</v>
      </c>
      <c r="G19" s="149">
        <f>SUM(G20:G29)/2</f>
        <v>25000</v>
      </c>
      <c r="H19" s="149">
        <f>SUM(H20:H29)/2</f>
        <v>63800</v>
      </c>
      <c r="I19" s="149">
        <f>SUM(I20:I29)/2</f>
        <v>28800</v>
      </c>
      <c r="J19" s="149">
        <f t="shared" si="17"/>
        <v>0</v>
      </c>
      <c r="K19" s="149">
        <f t="shared" si="17"/>
        <v>0</v>
      </c>
      <c r="L19" s="150"/>
    </row>
    <row r="20" spans="1:12" s="27" customFormat="1" ht="61.5" customHeight="1" outlineLevel="1" x14ac:dyDescent="0.25">
      <c r="A20" s="151"/>
      <c r="B20" s="152" t="s">
        <v>77</v>
      </c>
      <c r="C20" s="151"/>
      <c r="D20" s="154">
        <f>SUM(D21)</f>
        <v>0</v>
      </c>
      <c r="E20" s="154">
        <f t="shared" ref="E20:K20" si="18">SUM(E21)</f>
        <v>0</v>
      </c>
      <c r="F20" s="154">
        <f t="shared" si="18"/>
        <v>0</v>
      </c>
      <c r="G20" s="153">
        <f>SUM(G21)</f>
        <v>25000</v>
      </c>
      <c r="H20" s="154">
        <f t="shared" si="18"/>
        <v>25000</v>
      </c>
      <c r="I20" s="154">
        <f t="shared" si="18"/>
        <v>25000</v>
      </c>
      <c r="J20" s="153">
        <f t="shared" si="18"/>
        <v>0</v>
      </c>
      <c r="K20" s="153">
        <f t="shared" si="18"/>
        <v>0</v>
      </c>
      <c r="L20" s="155" t="s">
        <v>43</v>
      </c>
    </row>
    <row r="21" spans="1:12" ht="15.75" customHeight="1" outlineLevel="1" x14ac:dyDescent="0.25">
      <c r="A21" s="29"/>
      <c r="B21" s="29" t="s">
        <v>128</v>
      </c>
      <c r="C21" s="18" t="s">
        <v>13</v>
      </c>
      <c r="D21" s="53">
        <v>0</v>
      </c>
      <c r="E21" s="53">
        <v>0</v>
      </c>
      <c r="F21" s="53">
        <v>0</v>
      </c>
      <c r="G21" s="30">
        <v>25000</v>
      </c>
      <c r="H21" s="53">
        <v>25000</v>
      </c>
      <c r="I21" s="53">
        <v>25000</v>
      </c>
      <c r="J21" s="30">
        <v>0</v>
      </c>
      <c r="K21" s="30">
        <v>0</v>
      </c>
      <c r="L21" s="156"/>
    </row>
    <row r="22" spans="1:12" s="27" customFormat="1" ht="67.5" customHeight="1" outlineLevel="1" x14ac:dyDescent="0.25">
      <c r="A22" s="157"/>
      <c r="B22" s="157" t="s">
        <v>78</v>
      </c>
      <c r="C22" s="157"/>
      <c r="D22" s="154">
        <f>SUM(D23)</f>
        <v>0</v>
      </c>
      <c r="E22" s="154">
        <f t="shared" ref="E22:K22" si="19">SUM(E23)</f>
        <v>0</v>
      </c>
      <c r="F22" s="154">
        <f t="shared" si="19"/>
        <v>0</v>
      </c>
      <c r="G22" s="153">
        <f t="shared" si="19"/>
        <v>0</v>
      </c>
      <c r="H22" s="153">
        <f t="shared" si="19"/>
        <v>0</v>
      </c>
      <c r="I22" s="153">
        <f t="shared" si="19"/>
        <v>0</v>
      </c>
      <c r="J22" s="153">
        <f t="shared" si="19"/>
        <v>0</v>
      </c>
      <c r="K22" s="153">
        <f t="shared" si="19"/>
        <v>0</v>
      </c>
      <c r="L22" s="159" t="s">
        <v>43</v>
      </c>
    </row>
    <row r="23" spans="1:12" ht="38.25" outlineLevel="1" x14ac:dyDescent="0.25">
      <c r="A23" s="19"/>
      <c r="B23" s="29" t="s">
        <v>128</v>
      </c>
      <c r="C23" s="19" t="s">
        <v>136</v>
      </c>
      <c r="D23" s="53">
        <v>0</v>
      </c>
      <c r="E23" s="53">
        <v>0</v>
      </c>
      <c r="F23" s="53">
        <v>0</v>
      </c>
      <c r="G23" s="30">
        <v>0</v>
      </c>
      <c r="H23" s="30">
        <v>0</v>
      </c>
      <c r="I23" s="30">
        <v>0</v>
      </c>
      <c r="J23" s="30">
        <v>0</v>
      </c>
      <c r="K23" s="30">
        <v>0</v>
      </c>
      <c r="L23" s="156"/>
    </row>
    <row r="24" spans="1:12" s="27" customFormat="1" ht="90.75" customHeight="1" outlineLevel="1" x14ac:dyDescent="0.25">
      <c r="A24" s="151"/>
      <c r="B24" s="160" t="s">
        <v>79</v>
      </c>
      <c r="C24" s="151"/>
      <c r="D24" s="154">
        <f>SUM(D25)</f>
        <v>0</v>
      </c>
      <c r="E24" s="154">
        <f t="shared" ref="E24:K24" si="20">SUM(E25)</f>
        <v>0</v>
      </c>
      <c r="F24" s="154">
        <f t="shared" si="20"/>
        <v>0</v>
      </c>
      <c r="G24" s="153">
        <f t="shared" si="20"/>
        <v>0</v>
      </c>
      <c r="H24" s="153">
        <f>SUM(H25)</f>
        <v>3800</v>
      </c>
      <c r="I24" s="153">
        <f t="shared" si="20"/>
        <v>3800</v>
      </c>
      <c r="J24" s="153">
        <f t="shared" si="20"/>
        <v>0</v>
      </c>
      <c r="K24" s="153">
        <f t="shared" si="20"/>
        <v>0</v>
      </c>
      <c r="L24" s="159" t="s">
        <v>61</v>
      </c>
    </row>
    <row r="25" spans="1:12" ht="41.25" customHeight="1" outlineLevel="1" x14ac:dyDescent="0.25">
      <c r="A25" s="29"/>
      <c r="B25" s="29" t="s">
        <v>128</v>
      </c>
      <c r="C25" s="19" t="s">
        <v>131</v>
      </c>
      <c r="D25" s="53">
        <v>0</v>
      </c>
      <c r="E25" s="53">
        <v>0</v>
      </c>
      <c r="F25" s="53">
        <v>0</v>
      </c>
      <c r="G25" s="30">
        <v>0</v>
      </c>
      <c r="H25" s="30">
        <v>3800</v>
      </c>
      <c r="I25" s="30">
        <v>3800</v>
      </c>
      <c r="J25" s="30">
        <v>0</v>
      </c>
      <c r="K25" s="30">
        <v>0</v>
      </c>
      <c r="L25" s="156"/>
    </row>
    <row r="26" spans="1:12" s="27" customFormat="1" ht="140.25" customHeight="1" outlineLevel="1" x14ac:dyDescent="0.25">
      <c r="A26" s="151"/>
      <c r="B26" s="152" t="s">
        <v>80</v>
      </c>
      <c r="C26" s="151"/>
      <c r="D26" s="154">
        <f>SUM(D27)</f>
        <v>0</v>
      </c>
      <c r="E26" s="154">
        <f t="shared" ref="E26:K26" si="21">SUM(E27)</f>
        <v>0</v>
      </c>
      <c r="F26" s="154">
        <f t="shared" si="21"/>
        <v>0</v>
      </c>
      <c r="G26" s="153">
        <f t="shared" si="21"/>
        <v>0</v>
      </c>
      <c r="H26" s="154">
        <f t="shared" si="21"/>
        <v>0</v>
      </c>
      <c r="I26" s="153">
        <f t="shared" si="21"/>
        <v>0</v>
      </c>
      <c r="J26" s="153">
        <f t="shared" si="21"/>
        <v>0</v>
      </c>
      <c r="K26" s="153">
        <f t="shared" si="21"/>
        <v>0</v>
      </c>
      <c r="L26" s="155" t="s">
        <v>37</v>
      </c>
    </row>
    <row r="27" spans="1:12" ht="25.5" customHeight="1" outlineLevel="1" x14ac:dyDescent="0.25">
      <c r="A27" s="29"/>
      <c r="B27" s="52" t="s">
        <v>11</v>
      </c>
      <c r="C27" s="52"/>
      <c r="D27" s="53">
        <v>0</v>
      </c>
      <c r="E27" s="53">
        <v>0</v>
      </c>
      <c r="F27" s="53">
        <v>0</v>
      </c>
      <c r="G27" s="30">
        <v>0</v>
      </c>
      <c r="H27" s="53"/>
      <c r="I27" s="30">
        <v>0</v>
      </c>
      <c r="J27" s="30">
        <v>0</v>
      </c>
      <c r="K27" s="30">
        <v>0</v>
      </c>
      <c r="L27" s="156"/>
    </row>
    <row r="28" spans="1:12" s="27" customFormat="1" ht="102.75" customHeight="1" outlineLevel="1" x14ac:dyDescent="0.25">
      <c r="A28" s="151"/>
      <c r="B28" s="151" t="s">
        <v>81</v>
      </c>
      <c r="C28" s="151"/>
      <c r="D28" s="154">
        <f>SUM(D29)</f>
        <v>0</v>
      </c>
      <c r="E28" s="154">
        <f t="shared" ref="E28:K28" si="22">SUM(E29)</f>
        <v>0</v>
      </c>
      <c r="F28" s="154">
        <f t="shared" si="22"/>
        <v>0</v>
      </c>
      <c r="G28" s="153">
        <f t="shared" si="22"/>
        <v>0</v>
      </c>
      <c r="H28" s="153">
        <f t="shared" si="22"/>
        <v>35000</v>
      </c>
      <c r="I28" s="153">
        <f t="shared" si="22"/>
        <v>0</v>
      </c>
      <c r="J28" s="153">
        <f t="shared" si="22"/>
        <v>0</v>
      </c>
      <c r="K28" s="153">
        <f t="shared" si="22"/>
        <v>0</v>
      </c>
      <c r="L28" s="159" t="s">
        <v>39</v>
      </c>
    </row>
    <row r="29" spans="1:12" ht="40.5" customHeight="1" outlineLevel="1" x14ac:dyDescent="0.25">
      <c r="A29" s="29"/>
      <c r="B29" s="29" t="s">
        <v>128</v>
      </c>
      <c r="C29" s="19" t="s">
        <v>131</v>
      </c>
      <c r="D29" s="53">
        <v>0</v>
      </c>
      <c r="E29" s="53">
        <v>0</v>
      </c>
      <c r="F29" s="53">
        <v>0</v>
      </c>
      <c r="G29" s="30">
        <v>0</v>
      </c>
      <c r="H29" s="36">
        <v>35000</v>
      </c>
      <c r="I29" s="30">
        <v>0</v>
      </c>
      <c r="J29" s="30">
        <v>0</v>
      </c>
      <c r="K29" s="30">
        <v>0</v>
      </c>
      <c r="L29" s="156"/>
    </row>
    <row r="30" spans="1:12" ht="30.75" customHeight="1" x14ac:dyDescent="0.25">
      <c r="A30" s="175" t="s">
        <v>47</v>
      </c>
      <c r="B30" s="278" t="s">
        <v>83</v>
      </c>
      <c r="C30" s="278"/>
      <c r="D30" s="176">
        <f t="shared" ref="D30:K30" si="23">SUM(D31:D53)/2</f>
        <v>33320</v>
      </c>
      <c r="E30" s="176">
        <f t="shared" si="23"/>
        <v>10940</v>
      </c>
      <c r="F30" s="176">
        <f t="shared" si="23"/>
        <v>0</v>
      </c>
      <c r="G30" s="149">
        <f t="shared" si="23"/>
        <v>65084</v>
      </c>
      <c r="H30" s="149">
        <f t="shared" si="23"/>
        <v>691090</v>
      </c>
      <c r="I30" s="149">
        <f t="shared" si="23"/>
        <v>658860</v>
      </c>
      <c r="J30" s="149">
        <f t="shared" si="23"/>
        <v>0</v>
      </c>
      <c r="K30" s="149">
        <f t="shared" si="23"/>
        <v>658860</v>
      </c>
      <c r="L30" s="150"/>
    </row>
    <row r="31" spans="1:12" s="27" customFormat="1" ht="62.25" customHeight="1" outlineLevel="1" x14ac:dyDescent="0.25">
      <c r="A31" s="151"/>
      <c r="B31" s="152" t="s">
        <v>35</v>
      </c>
      <c r="C31" s="151"/>
      <c r="D31" s="154">
        <f>SUM(D32:D32)</f>
        <v>0</v>
      </c>
      <c r="E31" s="154">
        <f>SUM(E32:E32)</f>
        <v>0</v>
      </c>
      <c r="F31" s="154">
        <f>SUM(F32:F32)</f>
        <v>0</v>
      </c>
      <c r="G31" s="153">
        <f>SUM(G32:G32)</f>
        <v>0</v>
      </c>
      <c r="H31" s="154">
        <v>68520</v>
      </c>
      <c r="I31" s="154">
        <v>68520</v>
      </c>
      <c r="J31" s="153">
        <f>SUM(J32:J32)</f>
        <v>0</v>
      </c>
      <c r="K31" s="153">
        <v>68520</v>
      </c>
      <c r="L31" s="159" t="s">
        <v>43</v>
      </c>
    </row>
    <row r="32" spans="1:12" ht="43.5" customHeight="1" outlineLevel="1" x14ac:dyDescent="0.25">
      <c r="A32" s="29"/>
      <c r="B32" s="29" t="s">
        <v>128</v>
      </c>
      <c r="C32" s="19" t="s">
        <v>131</v>
      </c>
      <c r="D32" s="53"/>
      <c r="E32" s="53"/>
      <c r="F32" s="53"/>
      <c r="G32" s="36"/>
      <c r="H32" s="53">
        <v>68520</v>
      </c>
      <c r="I32" s="53">
        <v>68520</v>
      </c>
      <c r="J32" s="37"/>
      <c r="K32" s="116">
        <v>68520</v>
      </c>
      <c r="L32" s="156"/>
    </row>
    <row r="33" spans="1:12" ht="63.75" customHeight="1" outlineLevel="1" x14ac:dyDescent="0.25">
      <c r="A33" s="29"/>
      <c r="B33" s="151" t="s">
        <v>63</v>
      </c>
      <c r="C33" s="19"/>
      <c r="D33" s="53"/>
      <c r="E33" s="53"/>
      <c r="F33" s="53"/>
      <c r="G33" s="36"/>
      <c r="H33" s="53">
        <v>14000</v>
      </c>
      <c r="I33" s="53">
        <v>14000</v>
      </c>
      <c r="J33" s="37"/>
      <c r="K33" s="116">
        <v>14000</v>
      </c>
      <c r="L33" s="159" t="s">
        <v>43</v>
      </c>
    </row>
    <row r="34" spans="1:12" ht="43.5" customHeight="1" outlineLevel="1" x14ac:dyDescent="0.25">
      <c r="A34" s="29"/>
      <c r="B34" s="29" t="s">
        <v>128</v>
      </c>
      <c r="C34" s="19" t="s">
        <v>131</v>
      </c>
      <c r="D34" s="53"/>
      <c r="E34" s="53"/>
      <c r="F34" s="53"/>
      <c r="G34" s="36"/>
      <c r="H34" s="53">
        <v>14000</v>
      </c>
      <c r="I34" s="53">
        <v>14000</v>
      </c>
      <c r="J34" s="37"/>
      <c r="K34" s="37">
        <v>14000</v>
      </c>
      <c r="L34" s="156"/>
    </row>
    <row r="35" spans="1:12" s="27" customFormat="1" ht="57.75" customHeight="1" outlineLevel="1" x14ac:dyDescent="0.25">
      <c r="A35" s="151"/>
      <c r="B35" s="151" t="s">
        <v>84</v>
      </c>
      <c r="C35" s="151"/>
      <c r="D35" s="154">
        <f>SUM(D36)</f>
        <v>0</v>
      </c>
      <c r="E35" s="154">
        <f t="shared" ref="E35:K35" si="24">SUM(E36)</f>
        <v>0</v>
      </c>
      <c r="F35" s="154">
        <f t="shared" si="24"/>
        <v>0</v>
      </c>
      <c r="G35" s="153">
        <f t="shared" si="24"/>
        <v>0</v>
      </c>
      <c r="H35" s="153">
        <f t="shared" si="24"/>
        <v>0</v>
      </c>
      <c r="I35" s="153">
        <f t="shared" si="24"/>
        <v>0</v>
      </c>
      <c r="J35" s="153">
        <f t="shared" si="24"/>
        <v>0</v>
      </c>
      <c r="K35" s="153">
        <f t="shared" si="24"/>
        <v>0</v>
      </c>
      <c r="L35" s="159" t="s">
        <v>40</v>
      </c>
    </row>
    <row r="36" spans="1:12" ht="26.25" customHeight="1" outlineLevel="1" x14ac:dyDescent="0.25">
      <c r="A36" s="29"/>
      <c r="B36" s="29" t="s">
        <v>11</v>
      </c>
      <c r="C36" s="29"/>
      <c r="D36" s="53">
        <v>0</v>
      </c>
      <c r="E36" s="53">
        <v>0</v>
      </c>
      <c r="F36" s="53">
        <v>0</v>
      </c>
      <c r="G36" s="30">
        <v>0</v>
      </c>
      <c r="H36" s="30">
        <v>0</v>
      </c>
      <c r="I36" s="30">
        <v>0</v>
      </c>
      <c r="J36" s="30">
        <v>0</v>
      </c>
      <c r="K36" s="30">
        <v>0</v>
      </c>
      <c r="L36" s="156"/>
    </row>
    <row r="37" spans="1:12" s="27" customFormat="1" ht="71.25" customHeight="1" outlineLevel="1" x14ac:dyDescent="0.25">
      <c r="A37" s="151"/>
      <c r="B37" s="151" t="s">
        <v>85</v>
      </c>
      <c r="C37" s="151"/>
      <c r="D37" s="154">
        <f>SUM(D38)</f>
        <v>33320</v>
      </c>
      <c r="E37" s="154">
        <f t="shared" ref="E37:G37" si="25">SUM(E38)</f>
        <v>10940</v>
      </c>
      <c r="F37" s="154">
        <f t="shared" si="25"/>
        <v>0</v>
      </c>
      <c r="G37" s="153">
        <f t="shared" si="25"/>
        <v>0</v>
      </c>
      <c r="H37" s="30">
        <f>H39</f>
        <v>47556</v>
      </c>
      <c r="I37" s="30">
        <f t="shared" ref="I37:K37" si="26">I39</f>
        <v>47556</v>
      </c>
      <c r="J37" s="30">
        <f t="shared" si="26"/>
        <v>0</v>
      </c>
      <c r="K37" s="30">
        <f t="shared" si="26"/>
        <v>47556</v>
      </c>
      <c r="L37" s="159" t="s">
        <v>39</v>
      </c>
    </row>
    <row r="38" spans="1:12" ht="42.75" customHeight="1" outlineLevel="1" x14ac:dyDescent="0.25">
      <c r="A38" s="29"/>
      <c r="B38" s="29" t="s">
        <v>11</v>
      </c>
      <c r="C38" s="52" t="s">
        <v>33</v>
      </c>
      <c r="D38" s="181">
        <v>33320</v>
      </c>
      <c r="E38" s="181">
        <v>10940</v>
      </c>
      <c r="F38" s="181"/>
      <c r="G38" s="30">
        <v>0</v>
      </c>
      <c r="H38" s="30">
        <v>0</v>
      </c>
      <c r="I38" s="30">
        <v>0</v>
      </c>
      <c r="J38" s="30">
        <v>0</v>
      </c>
      <c r="K38" s="30">
        <v>0</v>
      </c>
      <c r="L38" s="156"/>
    </row>
    <row r="39" spans="1:12" ht="44.25" customHeight="1" outlineLevel="1" x14ac:dyDescent="0.25">
      <c r="A39" s="29"/>
      <c r="B39" s="29" t="s">
        <v>128</v>
      </c>
      <c r="C39" s="19" t="s">
        <v>131</v>
      </c>
      <c r="D39" s="53">
        <v>0</v>
      </c>
      <c r="E39" s="53">
        <v>0</v>
      </c>
      <c r="F39" s="53">
        <v>0</v>
      </c>
      <c r="G39" s="30">
        <v>0</v>
      </c>
      <c r="H39" s="30">
        <v>47556</v>
      </c>
      <c r="I39" s="30">
        <v>47556</v>
      </c>
      <c r="J39" s="30">
        <v>0</v>
      </c>
      <c r="K39" s="30">
        <v>47556</v>
      </c>
      <c r="L39" s="156"/>
    </row>
    <row r="40" spans="1:12" s="27" customFormat="1" ht="108" customHeight="1" outlineLevel="1" x14ac:dyDescent="0.25">
      <c r="A40" s="151"/>
      <c r="B40" s="151" t="s">
        <v>36</v>
      </c>
      <c r="C40" s="151"/>
      <c r="D40" s="154">
        <f>SUM(D41)</f>
        <v>0</v>
      </c>
      <c r="E40" s="154">
        <f t="shared" ref="E40:K40" si="27">SUM(E41)</f>
        <v>0</v>
      </c>
      <c r="F40" s="154">
        <f t="shared" si="27"/>
        <v>0</v>
      </c>
      <c r="G40" s="153">
        <f t="shared" si="27"/>
        <v>0</v>
      </c>
      <c r="H40" s="153">
        <f t="shared" si="27"/>
        <v>2000</v>
      </c>
      <c r="I40" s="153">
        <f t="shared" si="27"/>
        <v>0</v>
      </c>
      <c r="J40" s="153">
        <f t="shared" si="27"/>
        <v>0</v>
      </c>
      <c r="K40" s="153">
        <f t="shared" si="27"/>
        <v>0</v>
      </c>
      <c r="L40" s="159" t="s">
        <v>38</v>
      </c>
    </row>
    <row r="41" spans="1:12" ht="41.25" customHeight="1" outlineLevel="1" x14ac:dyDescent="0.25">
      <c r="A41" s="29"/>
      <c r="B41" s="29" t="s">
        <v>128</v>
      </c>
      <c r="C41" s="19" t="s">
        <v>131</v>
      </c>
      <c r="D41" s="53">
        <v>0</v>
      </c>
      <c r="E41" s="53">
        <v>0</v>
      </c>
      <c r="F41" s="53">
        <v>0</v>
      </c>
      <c r="G41" s="30">
        <v>0</v>
      </c>
      <c r="H41" s="30">
        <v>2000</v>
      </c>
      <c r="I41" s="30">
        <v>0</v>
      </c>
      <c r="J41" s="30">
        <v>0</v>
      </c>
      <c r="K41" s="30">
        <v>0</v>
      </c>
      <c r="L41" s="156"/>
    </row>
    <row r="42" spans="1:12" s="27" customFormat="1" ht="76.5" customHeight="1" outlineLevel="1" x14ac:dyDescent="0.25">
      <c r="A42" s="151"/>
      <c r="B42" s="151" t="s">
        <v>29</v>
      </c>
      <c r="C42" s="151"/>
      <c r="D42" s="154">
        <f>SUM(D43)</f>
        <v>0</v>
      </c>
      <c r="E42" s="154">
        <f t="shared" ref="E42:K42" si="28">SUM(E43)</f>
        <v>0</v>
      </c>
      <c r="F42" s="154">
        <f t="shared" si="28"/>
        <v>0</v>
      </c>
      <c r="G42" s="153">
        <f t="shared" si="28"/>
        <v>0</v>
      </c>
      <c r="H42" s="153">
        <f t="shared" si="28"/>
        <v>0</v>
      </c>
      <c r="I42" s="153">
        <f t="shared" si="28"/>
        <v>0</v>
      </c>
      <c r="J42" s="153">
        <f t="shared" si="28"/>
        <v>0</v>
      </c>
      <c r="K42" s="153">
        <f t="shared" si="28"/>
        <v>0</v>
      </c>
      <c r="L42" s="159" t="s">
        <v>39</v>
      </c>
    </row>
    <row r="43" spans="1:12" ht="15.75" customHeight="1" outlineLevel="1" x14ac:dyDescent="0.25">
      <c r="A43" s="29"/>
      <c r="B43" s="29" t="s">
        <v>11</v>
      </c>
      <c r="C43" s="29"/>
      <c r="D43" s="53">
        <v>0</v>
      </c>
      <c r="E43" s="53">
        <v>0</v>
      </c>
      <c r="F43" s="53">
        <v>0</v>
      </c>
      <c r="G43" s="30">
        <v>0</v>
      </c>
      <c r="H43" s="30">
        <v>0</v>
      </c>
      <c r="I43" s="30">
        <v>0</v>
      </c>
      <c r="J43" s="30">
        <v>0</v>
      </c>
      <c r="K43" s="30">
        <v>0</v>
      </c>
      <c r="L43" s="156"/>
    </row>
    <row r="44" spans="1:12" s="27" customFormat="1" ht="38.25" customHeight="1" outlineLevel="1" x14ac:dyDescent="0.25">
      <c r="A44" s="151"/>
      <c r="B44" s="151" t="s">
        <v>30</v>
      </c>
      <c r="C44" s="151"/>
      <c r="D44" s="154">
        <f>SUM(D45)</f>
        <v>0</v>
      </c>
      <c r="E44" s="154">
        <f t="shared" ref="E44:K44" si="29">SUM(E45)</f>
        <v>0</v>
      </c>
      <c r="F44" s="154">
        <f t="shared" si="29"/>
        <v>0</v>
      </c>
      <c r="G44" s="153">
        <f t="shared" si="29"/>
        <v>0</v>
      </c>
      <c r="H44" s="153">
        <f t="shared" si="29"/>
        <v>0</v>
      </c>
      <c r="I44" s="153">
        <f t="shared" si="29"/>
        <v>0</v>
      </c>
      <c r="J44" s="153">
        <f t="shared" si="29"/>
        <v>0</v>
      </c>
      <c r="K44" s="153">
        <f t="shared" si="29"/>
        <v>0</v>
      </c>
      <c r="L44" s="159" t="s">
        <v>41</v>
      </c>
    </row>
    <row r="45" spans="1:12" ht="15.75" customHeight="1" outlineLevel="1" x14ac:dyDescent="0.25">
      <c r="A45" s="29"/>
      <c r="B45" s="29" t="s">
        <v>11</v>
      </c>
      <c r="C45" s="29"/>
      <c r="D45" s="53">
        <v>0</v>
      </c>
      <c r="E45" s="53">
        <v>0</v>
      </c>
      <c r="F45" s="53">
        <v>0</v>
      </c>
      <c r="G45" s="30">
        <v>0</v>
      </c>
      <c r="H45" s="30">
        <v>0</v>
      </c>
      <c r="I45" s="30">
        <v>0</v>
      </c>
      <c r="J45" s="30">
        <v>0</v>
      </c>
      <c r="K45" s="30">
        <v>0</v>
      </c>
      <c r="L45" s="156"/>
    </row>
    <row r="46" spans="1:12" s="27" customFormat="1" ht="52.5" customHeight="1" outlineLevel="1" x14ac:dyDescent="0.25">
      <c r="A46" s="151"/>
      <c r="B46" s="152" t="s">
        <v>86</v>
      </c>
      <c r="C46" s="151"/>
      <c r="D46" s="154">
        <f t="shared" ref="D46:K46" si="30">SUM(D47:D47)</f>
        <v>0</v>
      </c>
      <c r="E46" s="154">
        <f t="shared" si="30"/>
        <v>0</v>
      </c>
      <c r="F46" s="154">
        <f t="shared" si="30"/>
        <v>0</v>
      </c>
      <c r="G46" s="154">
        <f t="shared" si="30"/>
        <v>65084</v>
      </c>
      <c r="H46" s="154">
        <f t="shared" si="30"/>
        <v>61584</v>
      </c>
      <c r="I46" s="154">
        <f t="shared" si="30"/>
        <v>61584</v>
      </c>
      <c r="J46" s="153">
        <f t="shared" si="30"/>
        <v>0</v>
      </c>
      <c r="K46" s="154">
        <f t="shared" si="30"/>
        <v>61584</v>
      </c>
      <c r="L46" s="159" t="s">
        <v>43</v>
      </c>
    </row>
    <row r="47" spans="1:12" ht="51.75" customHeight="1" outlineLevel="1" x14ac:dyDescent="0.25">
      <c r="A47" s="29"/>
      <c r="B47" s="29" t="s">
        <v>128</v>
      </c>
      <c r="C47" s="19" t="s">
        <v>135</v>
      </c>
      <c r="D47" s="53"/>
      <c r="E47" s="53"/>
      <c r="F47" s="53"/>
      <c r="G47" s="53">
        <v>65084</v>
      </c>
      <c r="H47" s="53">
        <v>61584</v>
      </c>
      <c r="I47" s="53">
        <v>61584</v>
      </c>
      <c r="J47" s="53"/>
      <c r="K47" s="53">
        <f>I47</f>
        <v>61584</v>
      </c>
      <c r="L47" s="156"/>
    </row>
    <row r="48" spans="1:12" s="27" customFormat="1" ht="110.25" customHeight="1" outlineLevel="1" x14ac:dyDescent="0.25">
      <c r="A48" s="151"/>
      <c r="B48" s="152" t="s">
        <v>42</v>
      </c>
      <c r="C48" s="151"/>
      <c r="D48" s="154">
        <f>SUM(D49)</f>
        <v>0</v>
      </c>
      <c r="E48" s="154">
        <f t="shared" ref="E48:K48" si="31">SUM(E49)</f>
        <v>0</v>
      </c>
      <c r="F48" s="154">
        <f t="shared" si="31"/>
        <v>0</v>
      </c>
      <c r="G48" s="153">
        <f t="shared" si="31"/>
        <v>0</v>
      </c>
      <c r="H48" s="154">
        <f t="shared" si="31"/>
        <v>467200</v>
      </c>
      <c r="I48" s="154">
        <f t="shared" si="31"/>
        <v>467200</v>
      </c>
      <c r="J48" s="153">
        <f t="shared" si="31"/>
        <v>0</v>
      </c>
      <c r="K48" s="153">
        <f t="shared" si="31"/>
        <v>467200</v>
      </c>
      <c r="L48" s="159" t="s">
        <v>43</v>
      </c>
    </row>
    <row r="49" spans="1:15" ht="51.75" customHeight="1" outlineLevel="1" x14ac:dyDescent="0.25">
      <c r="A49" s="29"/>
      <c r="B49" s="29" t="s">
        <v>128</v>
      </c>
      <c r="C49" s="19" t="s">
        <v>135</v>
      </c>
      <c r="D49" s="53">
        <v>0</v>
      </c>
      <c r="E49" s="53">
        <v>0</v>
      </c>
      <c r="F49" s="53">
        <v>0</v>
      </c>
      <c r="G49" s="30">
        <v>0</v>
      </c>
      <c r="H49" s="53">
        <v>467200</v>
      </c>
      <c r="I49" s="53">
        <v>467200</v>
      </c>
      <c r="J49" s="36"/>
      <c r="K49" s="36">
        <v>467200</v>
      </c>
      <c r="L49" s="156"/>
    </row>
    <row r="50" spans="1:15" s="27" customFormat="1" ht="95.25" customHeight="1" outlineLevel="1" x14ac:dyDescent="0.25">
      <c r="A50" s="151"/>
      <c r="B50" s="152" t="s">
        <v>87</v>
      </c>
      <c r="C50" s="151"/>
      <c r="D50" s="154">
        <f>SUM(D51)</f>
        <v>0</v>
      </c>
      <c r="E50" s="154">
        <f t="shared" ref="E50:K50" si="32">SUM(E51)</f>
        <v>0</v>
      </c>
      <c r="F50" s="154">
        <f t="shared" si="32"/>
        <v>0</v>
      </c>
      <c r="G50" s="153">
        <f t="shared" si="32"/>
        <v>0</v>
      </c>
      <c r="H50" s="154">
        <f t="shared" si="32"/>
        <v>20000</v>
      </c>
      <c r="I50" s="153">
        <f t="shared" si="32"/>
        <v>0</v>
      </c>
      <c r="J50" s="153">
        <f t="shared" si="32"/>
        <v>0</v>
      </c>
      <c r="K50" s="153">
        <f t="shared" si="32"/>
        <v>0</v>
      </c>
      <c r="L50" s="155" t="s">
        <v>39</v>
      </c>
    </row>
    <row r="51" spans="1:15" ht="26.25" customHeight="1" outlineLevel="1" x14ac:dyDescent="0.25">
      <c r="A51" s="29"/>
      <c r="B51" s="29" t="s">
        <v>128</v>
      </c>
      <c r="C51" s="19" t="s">
        <v>13</v>
      </c>
      <c r="D51" s="53"/>
      <c r="E51" s="53"/>
      <c r="F51" s="53"/>
      <c r="G51" s="36"/>
      <c r="H51" s="53">
        <v>20000</v>
      </c>
      <c r="I51" s="30">
        <v>0</v>
      </c>
      <c r="J51" s="30">
        <v>0</v>
      </c>
      <c r="K51" s="30">
        <v>0</v>
      </c>
      <c r="L51" s="156"/>
    </row>
    <row r="52" spans="1:15" s="27" customFormat="1" ht="76.5" customHeight="1" outlineLevel="1" x14ac:dyDescent="0.25">
      <c r="A52" s="151"/>
      <c r="B52" s="151" t="s">
        <v>88</v>
      </c>
      <c r="C52" s="151"/>
      <c r="D52" s="154">
        <f>SUM(D53)</f>
        <v>0</v>
      </c>
      <c r="E52" s="154">
        <f t="shared" ref="E52:K52" si="33">SUM(E53)</f>
        <v>0</v>
      </c>
      <c r="F52" s="154">
        <f t="shared" si="33"/>
        <v>0</v>
      </c>
      <c r="G52" s="153">
        <f t="shared" si="33"/>
        <v>0</v>
      </c>
      <c r="H52" s="153">
        <f t="shared" si="33"/>
        <v>10230</v>
      </c>
      <c r="I52" s="153">
        <f t="shared" si="33"/>
        <v>0</v>
      </c>
      <c r="J52" s="153">
        <f t="shared" si="33"/>
        <v>0</v>
      </c>
      <c r="K52" s="153">
        <f t="shared" si="33"/>
        <v>0</v>
      </c>
      <c r="L52" s="155" t="s">
        <v>39</v>
      </c>
    </row>
    <row r="53" spans="1:15" ht="25.5" customHeight="1" outlineLevel="1" x14ac:dyDescent="0.25">
      <c r="A53" s="29"/>
      <c r="B53" s="29" t="s">
        <v>128</v>
      </c>
      <c r="C53" s="19" t="s">
        <v>13</v>
      </c>
      <c r="D53" s="53"/>
      <c r="E53" s="53"/>
      <c r="F53" s="53"/>
      <c r="G53" s="36"/>
      <c r="H53" s="36">
        <v>10230</v>
      </c>
      <c r="I53" s="36"/>
      <c r="J53" s="30">
        <v>0</v>
      </c>
      <c r="K53" s="30">
        <v>0</v>
      </c>
      <c r="L53" s="156"/>
      <c r="N53" s="2" t="s">
        <v>44</v>
      </c>
    </row>
    <row r="54" spans="1:15" ht="39" customHeight="1" x14ac:dyDescent="0.25">
      <c r="A54" s="175" t="s">
        <v>48</v>
      </c>
      <c r="B54" s="279" t="s">
        <v>89</v>
      </c>
      <c r="C54" s="279"/>
      <c r="D54" s="176">
        <f t="shared" ref="D54:F54" si="34">SUM(D55:D93)/2</f>
        <v>0</v>
      </c>
      <c r="E54" s="176">
        <f t="shared" si="34"/>
        <v>0</v>
      </c>
      <c r="F54" s="176">
        <f t="shared" si="34"/>
        <v>0</v>
      </c>
      <c r="G54" s="149">
        <f>SUM(G55:G93)/2</f>
        <v>222983</v>
      </c>
      <c r="H54" s="149">
        <f>SUM(H55:H93)/2</f>
        <v>309179</v>
      </c>
      <c r="I54" s="149">
        <f t="shared" ref="I54:K54" si="35">SUM(I55:I93)/2</f>
        <v>275691</v>
      </c>
      <c r="J54" s="149">
        <f t="shared" si="35"/>
        <v>0</v>
      </c>
      <c r="K54" s="149">
        <f t="shared" si="35"/>
        <v>263591</v>
      </c>
      <c r="L54" s="150"/>
    </row>
    <row r="55" spans="1:15" s="27" customFormat="1" ht="68.25" customHeight="1" outlineLevel="1" x14ac:dyDescent="0.25">
      <c r="A55" s="151"/>
      <c r="B55" s="152" t="s">
        <v>90</v>
      </c>
      <c r="C55" s="151"/>
      <c r="D55" s="154">
        <f>SUM(D56)</f>
        <v>0</v>
      </c>
      <c r="E55" s="154">
        <f t="shared" ref="E55:K55" si="36">SUM(E56)</f>
        <v>0</v>
      </c>
      <c r="F55" s="154">
        <f t="shared" si="36"/>
        <v>0</v>
      </c>
      <c r="G55" s="153">
        <f t="shared" si="36"/>
        <v>0</v>
      </c>
      <c r="H55" s="154">
        <f t="shared" si="36"/>
        <v>8088</v>
      </c>
      <c r="I55" s="154">
        <f t="shared" si="36"/>
        <v>8088</v>
      </c>
      <c r="J55" s="153">
        <f t="shared" si="36"/>
        <v>0</v>
      </c>
      <c r="K55" s="153">
        <f t="shared" si="36"/>
        <v>8088</v>
      </c>
      <c r="L55" s="159" t="s">
        <v>43</v>
      </c>
    </row>
    <row r="56" spans="1:15" ht="33" customHeight="1" outlineLevel="1" x14ac:dyDescent="0.25">
      <c r="A56" s="29"/>
      <c r="B56" s="29" t="s">
        <v>129</v>
      </c>
      <c r="C56" s="19" t="s">
        <v>137</v>
      </c>
      <c r="D56" s="53"/>
      <c r="E56" s="53"/>
      <c r="F56" s="53"/>
      <c r="G56" s="36"/>
      <c r="H56" s="53">
        <v>8088</v>
      </c>
      <c r="I56" s="53">
        <v>8088</v>
      </c>
      <c r="J56" s="36"/>
      <c r="K56" s="36">
        <v>8088</v>
      </c>
      <c r="L56" s="156"/>
    </row>
    <row r="57" spans="1:15" s="27" customFormat="1" ht="65.25" customHeight="1" outlineLevel="1" x14ac:dyDescent="0.25">
      <c r="A57" s="151"/>
      <c r="B57" s="152" t="s">
        <v>91</v>
      </c>
      <c r="C57" s="151"/>
      <c r="D57" s="154">
        <f>SUM(D58)</f>
        <v>0</v>
      </c>
      <c r="E57" s="154">
        <f t="shared" ref="E57:K57" si="37">SUM(E58)</f>
        <v>0</v>
      </c>
      <c r="F57" s="154">
        <f t="shared" si="37"/>
        <v>0</v>
      </c>
      <c r="G57" s="153">
        <f t="shared" si="37"/>
        <v>285</v>
      </c>
      <c r="H57" s="154">
        <f t="shared" si="37"/>
        <v>285</v>
      </c>
      <c r="I57" s="154">
        <f t="shared" si="37"/>
        <v>285</v>
      </c>
      <c r="J57" s="153">
        <f t="shared" si="37"/>
        <v>0</v>
      </c>
      <c r="K57" s="153">
        <f t="shared" si="37"/>
        <v>285</v>
      </c>
      <c r="L57" s="159" t="s">
        <v>38</v>
      </c>
      <c r="O57" s="27" t="s">
        <v>44</v>
      </c>
    </row>
    <row r="58" spans="1:15" ht="28.5" customHeight="1" outlineLevel="1" x14ac:dyDescent="0.25">
      <c r="A58" s="29"/>
      <c r="B58" s="29" t="s">
        <v>129</v>
      </c>
      <c r="C58" s="19" t="s">
        <v>137</v>
      </c>
      <c r="D58" s="53"/>
      <c r="E58" s="53"/>
      <c r="F58" s="53"/>
      <c r="G58" s="36">
        <v>285</v>
      </c>
      <c r="H58" s="53">
        <v>285</v>
      </c>
      <c r="I58" s="53">
        <v>285</v>
      </c>
      <c r="J58" s="36"/>
      <c r="K58" s="36">
        <v>285</v>
      </c>
      <c r="L58" s="156"/>
    </row>
    <row r="59" spans="1:15" s="27" customFormat="1" ht="66.75" customHeight="1" outlineLevel="1" x14ac:dyDescent="0.25">
      <c r="A59" s="151"/>
      <c r="B59" s="152" t="s">
        <v>92</v>
      </c>
      <c r="C59" s="151"/>
      <c r="D59" s="154">
        <f>SUM(D60)</f>
        <v>0</v>
      </c>
      <c r="E59" s="154">
        <f t="shared" ref="E59:G59" si="38">SUM(E60)</f>
        <v>0</v>
      </c>
      <c r="F59" s="154">
        <f t="shared" si="38"/>
        <v>0</v>
      </c>
      <c r="G59" s="153">
        <f t="shared" si="38"/>
        <v>0</v>
      </c>
      <c r="H59" s="154">
        <f>H60</f>
        <v>2500</v>
      </c>
      <c r="I59" s="154">
        <f t="shared" ref="I59:K59" si="39">SUM(I60)</f>
        <v>0</v>
      </c>
      <c r="J59" s="153">
        <f t="shared" si="39"/>
        <v>0</v>
      </c>
      <c r="K59" s="153">
        <f t="shared" si="39"/>
        <v>0</v>
      </c>
      <c r="L59" s="159" t="s">
        <v>38</v>
      </c>
    </row>
    <row r="60" spans="1:15" ht="25.5" outlineLevel="1" x14ac:dyDescent="0.25">
      <c r="A60" s="29"/>
      <c r="B60" s="29" t="s">
        <v>129</v>
      </c>
      <c r="C60" s="19" t="s">
        <v>132</v>
      </c>
      <c r="D60" s="53"/>
      <c r="E60" s="53"/>
      <c r="F60" s="53"/>
      <c r="G60" s="36"/>
      <c r="H60" s="53">
        <v>2500</v>
      </c>
      <c r="I60" s="53">
        <v>0</v>
      </c>
      <c r="J60" s="36">
        <v>0</v>
      </c>
      <c r="K60" s="36">
        <v>0</v>
      </c>
      <c r="L60" s="156"/>
    </row>
    <row r="61" spans="1:15" s="27" customFormat="1" ht="93" customHeight="1" outlineLevel="1" x14ac:dyDescent="0.25">
      <c r="A61" s="151"/>
      <c r="B61" s="151" t="s">
        <v>31</v>
      </c>
      <c r="C61" s="151"/>
      <c r="D61" s="154">
        <f>SUM(D62)</f>
        <v>0</v>
      </c>
      <c r="E61" s="154">
        <f t="shared" ref="E61:K61" si="40">SUM(E62)</f>
        <v>0</v>
      </c>
      <c r="F61" s="154">
        <f t="shared" si="40"/>
        <v>0</v>
      </c>
      <c r="G61" s="153">
        <f t="shared" si="40"/>
        <v>1075</v>
      </c>
      <c r="H61" s="153">
        <f t="shared" si="40"/>
        <v>1075</v>
      </c>
      <c r="I61" s="153">
        <f t="shared" si="40"/>
        <v>1075</v>
      </c>
      <c r="J61" s="153">
        <f t="shared" si="40"/>
        <v>0</v>
      </c>
      <c r="K61" s="153">
        <f t="shared" si="40"/>
        <v>1075</v>
      </c>
      <c r="L61" s="182" t="s">
        <v>38</v>
      </c>
    </row>
    <row r="62" spans="1:15" ht="30.75" customHeight="1" outlineLevel="1" x14ac:dyDescent="0.25">
      <c r="A62" s="29"/>
      <c r="B62" s="29" t="s">
        <v>129</v>
      </c>
      <c r="C62" s="19" t="s">
        <v>137</v>
      </c>
      <c r="D62" s="53"/>
      <c r="E62" s="53"/>
      <c r="F62" s="53"/>
      <c r="G62" s="36">
        <v>1075</v>
      </c>
      <c r="H62" s="36">
        <v>1075</v>
      </c>
      <c r="I62" s="36">
        <v>1075</v>
      </c>
      <c r="J62" s="36"/>
      <c r="K62" s="36">
        <v>1075</v>
      </c>
      <c r="L62" s="156"/>
    </row>
    <row r="63" spans="1:15" s="27" customFormat="1" ht="76.5" customHeight="1" outlineLevel="1" x14ac:dyDescent="0.25">
      <c r="A63" s="151"/>
      <c r="B63" s="151" t="s">
        <v>93</v>
      </c>
      <c r="C63" s="151"/>
      <c r="D63" s="154">
        <f>SUM(D64)</f>
        <v>0</v>
      </c>
      <c r="E63" s="154">
        <f t="shared" ref="E63:K63" si="41">SUM(E64)</f>
        <v>0</v>
      </c>
      <c r="F63" s="154">
        <f t="shared" si="41"/>
        <v>0</v>
      </c>
      <c r="G63" s="153">
        <f t="shared" si="41"/>
        <v>1388</v>
      </c>
      <c r="H63" s="153">
        <f t="shared" si="41"/>
        <v>1388</v>
      </c>
      <c r="I63" s="153">
        <f t="shared" si="41"/>
        <v>1388</v>
      </c>
      <c r="J63" s="153">
        <f t="shared" si="41"/>
        <v>0</v>
      </c>
      <c r="K63" s="153">
        <f t="shared" si="41"/>
        <v>1388</v>
      </c>
      <c r="L63" s="182" t="s">
        <v>38</v>
      </c>
    </row>
    <row r="64" spans="1:15" ht="28.5" customHeight="1" outlineLevel="1" x14ac:dyDescent="0.25">
      <c r="A64" s="29"/>
      <c r="B64" s="29" t="s">
        <v>129</v>
      </c>
      <c r="C64" s="19" t="s">
        <v>137</v>
      </c>
      <c r="D64" s="53"/>
      <c r="E64" s="53"/>
      <c r="F64" s="53"/>
      <c r="G64" s="36">
        <v>1388</v>
      </c>
      <c r="H64" s="36">
        <v>1388</v>
      </c>
      <c r="I64" s="36">
        <v>1388</v>
      </c>
      <c r="J64" s="36">
        <v>0</v>
      </c>
      <c r="K64" s="36">
        <v>1388</v>
      </c>
      <c r="L64" s="156"/>
    </row>
    <row r="65" spans="1:14" s="27" customFormat="1" ht="67.5" customHeight="1" outlineLevel="1" x14ac:dyDescent="0.25">
      <c r="A65" s="151"/>
      <c r="B65" s="152" t="s">
        <v>94</v>
      </c>
      <c r="C65" s="151"/>
      <c r="D65" s="154">
        <f>SUM(D66)</f>
        <v>0</v>
      </c>
      <c r="E65" s="154">
        <f t="shared" ref="E65:K65" si="42">SUM(E66)</f>
        <v>0</v>
      </c>
      <c r="F65" s="154">
        <f t="shared" si="42"/>
        <v>0</v>
      </c>
      <c r="G65" s="153">
        <f t="shared" si="42"/>
        <v>107020</v>
      </c>
      <c r="H65" s="154">
        <f t="shared" si="42"/>
        <v>9590</v>
      </c>
      <c r="I65" s="154">
        <f t="shared" si="42"/>
        <v>9590</v>
      </c>
      <c r="J65" s="153">
        <f t="shared" si="42"/>
        <v>0</v>
      </c>
      <c r="K65" s="153">
        <f t="shared" si="42"/>
        <v>9590</v>
      </c>
      <c r="L65" s="182" t="s">
        <v>38</v>
      </c>
    </row>
    <row r="66" spans="1:14" ht="33" customHeight="1" outlineLevel="1" x14ac:dyDescent="0.25">
      <c r="A66" s="29"/>
      <c r="B66" s="29" t="s">
        <v>129</v>
      </c>
      <c r="C66" s="19" t="s">
        <v>137</v>
      </c>
      <c r="D66" s="53"/>
      <c r="E66" s="53"/>
      <c r="F66" s="53"/>
      <c r="G66" s="36">
        <v>107020</v>
      </c>
      <c r="H66" s="53">
        <v>9590</v>
      </c>
      <c r="I66" s="53">
        <v>9590</v>
      </c>
      <c r="J66" s="36"/>
      <c r="K66" s="36">
        <v>9590</v>
      </c>
      <c r="L66" s="156"/>
    </row>
    <row r="67" spans="1:14" s="27" customFormat="1" ht="121.5" customHeight="1" outlineLevel="1" x14ac:dyDescent="0.25">
      <c r="A67" s="151"/>
      <c r="B67" s="152" t="s">
        <v>45</v>
      </c>
      <c r="C67" s="151"/>
      <c r="D67" s="154">
        <f>SUM(D68)</f>
        <v>0</v>
      </c>
      <c r="E67" s="154">
        <f t="shared" ref="E67:K67" si="43">SUM(E68)</f>
        <v>0</v>
      </c>
      <c r="F67" s="154">
        <f t="shared" si="43"/>
        <v>0</v>
      </c>
      <c r="G67" s="153">
        <f t="shared" si="43"/>
        <v>101115</v>
      </c>
      <c r="H67" s="154">
        <f t="shared" si="43"/>
        <v>21060</v>
      </c>
      <c r="I67" s="154">
        <f t="shared" si="43"/>
        <v>21060</v>
      </c>
      <c r="J67" s="153">
        <f t="shared" si="43"/>
        <v>0</v>
      </c>
      <c r="K67" s="153">
        <f t="shared" si="43"/>
        <v>21060</v>
      </c>
      <c r="L67" s="182" t="s">
        <v>38</v>
      </c>
    </row>
    <row r="68" spans="1:14" ht="28.5" customHeight="1" outlineLevel="1" x14ac:dyDescent="0.25">
      <c r="A68" s="29"/>
      <c r="B68" s="29" t="s">
        <v>129</v>
      </c>
      <c r="C68" s="19" t="s">
        <v>137</v>
      </c>
      <c r="D68" s="53"/>
      <c r="E68" s="53"/>
      <c r="F68" s="53"/>
      <c r="G68" s="36">
        <v>101115</v>
      </c>
      <c r="H68" s="53">
        <v>21060</v>
      </c>
      <c r="I68" s="53">
        <v>21060</v>
      </c>
      <c r="J68" s="53"/>
      <c r="K68" s="53">
        <v>21060</v>
      </c>
      <c r="L68" s="156"/>
    </row>
    <row r="69" spans="1:14" s="27" customFormat="1" ht="118.5" customHeight="1" outlineLevel="1" x14ac:dyDescent="0.25">
      <c r="A69" s="151"/>
      <c r="B69" s="151" t="s">
        <v>95</v>
      </c>
      <c r="C69" s="151"/>
      <c r="D69" s="154">
        <f>SUM(D70)</f>
        <v>0</v>
      </c>
      <c r="E69" s="154">
        <f t="shared" ref="E69:K69" si="44">SUM(E70)</f>
        <v>0</v>
      </c>
      <c r="F69" s="154">
        <f t="shared" si="44"/>
        <v>0</v>
      </c>
      <c r="G69" s="153">
        <f t="shared" si="44"/>
        <v>12100</v>
      </c>
      <c r="H69" s="153">
        <f t="shared" si="44"/>
        <v>12100</v>
      </c>
      <c r="I69" s="153">
        <f t="shared" si="44"/>
        <v>12100</v>
      </c>
      <c r="J69" s="153">
        <f t="shared" si="44"/>
        <v>0</v>
      </c>
      <c r="K69" s="153">
        <f t="shared" si="44"/>
        <v>0</v>
      </c>
      <c r="L69" s="159" t="s">
        <v>38</v>
      </c>
    </row>
    <row r="70" spans="1:14" ht="28.5" customHeight="1" outlineLevel="1" x14ac:dyDescent="0.25">
      <c r="A70" s="29"/>
      <c r="B70" s="29" t="s">
        <v>129</v>
      </c>
      <c r="C70" s="19" t="s">
        <v>137</v>
      </c>
      <c r="D70" s="53"/>
      <c r="E70" s="53"/>
      <c r="F70" s="53"/>
      <c r="G70" s="36">
        <v>12100</v>
      </c>
      <c r="H70" s="36">
        <v>12100</v>
      </c>
      <c r="I70" s="36">
        <v>12100</v>
      </c>
      <c r="J70" s="36"/>
      <c r="K70" s="36"/>
      <c r="L70" s="156"/>
    </row>
    <row r="71" spans="1:14" s="27" customFormat="1" ht="99" customHeight="1" outlineLevel="1" x14ac:dyDescent="0.25">
      <c r="A71" s="151"/>
      <c r="B71" s="151" t="s">
        <v>96</v>
      </c>
      <c r="C71" s="151"/>
      <c r="D71" s="154">
        <f>SUM(D72)</f>
        <v>0</v>
      </c>
      <c r="E71" s="154">
        <f t="shared" ref="E71:K71" si="45">SUM(E72)</f>
        <v>0</v>
      </c>
      <c r="F71" s="154">
        <f t="shared" si="45"/>
        <v>0</v>
      </c>
      <c r="G71" s="153">
        <f t="shared" si="45"/>
        <v>0</v>
      </c>
      <c r="H71" s="153">
        <f t="shared" si="45"/>
        <v>0</v>
      </c>
      <c r="I71" s="153">
        <f t="shared" si="45"/>
        <v>0</v>
      </c>
      <c r="J71" s="153">
        <f t="shared" si="45"/>
        <v>0</v>
      </c>
      <c r="K71" s="153">
        <f t="shared" si="45"/>
        <v>0</v>
      </c>
      <c r="L71" s="159" t="s">
        <v>38</v>
      </c>
    </row>
    <row r="72" spans="1:14" ht="21.75" customHeight="1" outlineLevel="1" x14ac:dyDescent="0.25">
      <c r="A72" s="29"/>
      <c r="B72" s="29" t="s">
        <v>11</v>
      </c>
      <c r="C72" s="19"/>
      <c r="D72" s="53"/>
      <c r="E72" s="53"/>
      <c r="F72" s="53"/>
      <c r="G72" s="36"/>
      <c r="H72" s="36"/>
      <c r="I72" s="36"/>
      <c r="J72" s="36"/>
      <c r="K72" s="36"/>
      <c r="L72" s="156"/>
    </row>
    <row r="73" spans="1:14" s="27" customFormat="1" ht="51" outlineLevel="1" x14ac:dyDescent="0.25">
      <c r="A73" s="151"/>
      <c r="B73" s="152" t="s">
        <v>143</v>
      </c>
      <c r="C73" s="151"/>
      <c r="D73" s="154">
        <f>SUM(D74)</f>
        <v>0</v>
      </c>
      <c r="E73" s="154">
        <f>SUM(E74)</f>
        <v>0</v>
      </c>
      <c r="F73" s="154">
        <f>SUM(F74)</f>
        <v>0</v>
      </c>
      <c r="G73" s="153">
        <f>SUM(G74)</f>
        <v>0</v>
      </c>
      <c r="H73" s="153">
        <f>H74</f>
        <v>500</v>
      </c>
      <c r="I73" s="153">
        <f>I74</f>
        <v>500</v>
      </c>
      <c r="J73" s="153">
        <f>SUM(J74)</f>
        <v>0</v>
      </c>
      <c r="K73" s="153">
        <f>SUM(K74)</f>
        <v>500</v>
      </c>
      <c r="L73" s="155" t="s">
        <v>61</v>
      </c>
      <c r="N73" s="67"/>
    </row>
    <row r="74" spans="1:14" ht="30.75" customHeight="1" outlineLevel="1" x14ac:dyDescent="0.25">
      <c r="A74" s="29"/>
      <c r="B74" s="29" t="s">
        <v>129</v>
      </c>
      <c r="C74" s="19" t="s">
        <v>137</v>
      </c>
      <c r="D74" s="53"/>
      <c r="E74" s="53"/>
      <c r="F74" s="53"/>
      <c r="G74" s="37"/>
      <c r="H74" s="191">
        <v>500</v>
      </c>
      <c r="I74" s="185">
        <v>500</v>
      </c>
      <c r="J74" s="192"/>
      <c r="K74" s="192">
        <v>500</v>
      </c>
      <c r="L74" s="183"/>
      <c r="N74" s="55"/>
    </row>
    <row r="75" spans="1:14" s="27" customFormat="1" ht="25.5" outlineLevel="1" x14ac:dyDescent="0.25">
      <c r="A75" s="151"/>
      <c r="B75" s="184" t="s">
        <v>138</v>
      </c>
      <c r="C75" s="151"/>
      <c r="D75" s="154">
        <f>SUM(D76)</f>
        <v>0</v>
      </c>
      <c r="E75" s="154">
        <f t="shared" ref="E75:K75" si="46">SUM(E76)</f>
        <v>0</v>
      </c>
      <c r="F75" s="154">
        <f t="shared" si="46"/>
        <v>0</v>
      </c>
      <c r="G75" s="153">
        <f t="shared" si="46"/>
        <v>0</v>
      </c>
      <c r="H75" s="153">
        <f t="shared" si="46"/>
        <v>0</v>
      </c>
      <c r="I75" s="153">
        <f t="shared" si="46"/>
        <v>0</v>
      </c>
      <c r="J75" s="153">
        <f t="shared" si="46"/>
        <v>0</v>
      </c>
      <c r="K75" s="153">
        <f t="shared" si="46"/>
        <v>0</v>
      </c>
      <c r="L75" s="159" t="s">
        <v>40</v>
      </c>
    </row>
    <row r="76" spans="1:14" ht="16.5" customHeight="1" outlineLevel="1" x14ac:dyDescent="0.25">
      <c r="A76" s="29"/>
      <c r="B76" s="29" t="s">
        <v>11</v>
      </c>
      <c r="C76" s="19"/>
      <c r="D76" s="53"/>
      <c r="E76" s="53"/>
      <c r="F76" s="53"/>
      <c r="G76" s="36"/>
      <c r="H76" s="36"/>
      <c r="I76" s="36"/>
      <c r="J76" s="36"/>
      <c r="K76" s="36"/>
      <c r="L76" s="156"/>
    </row>
    <row r="77" spans="1:14" s="27" customFormat="1" ht="25.5" outlineLevel="1" x14ac:dyDescent="0.25">
      <c r="A77" s="151"/>
      <c r="B77" s="184" t="s">
        <v>139</v>
      </c>
      <c r="C77" s="151"/>
      <c r="D77" s="154">
        <f>SUM(D78)</f>
        <v>0</v>
      </c>
      <c r="E77" s="154">
        <f t="shared" ref="E77:K77" si="47">SUM(E78)</f>
        <v>0</v>
      </c>
      <c r="F77" s="154">
        <f t="shared" si="47"/>
        <v>0</v>
      </c>
      <c r="G77" s="153">
        <f t="shared" si="47"/>
        <v>0</v>
      </c>
      <c r="H77" s="153">
        <f t="shared" si="47"/>
        <v>0</v>
      </c>
      <c r="I77" s="153">
        <f t="shared" si="47"/>
        <v>0</v>
      </c>
      <c r="J77" s="153">
        <f t="shared" si="47"/>
        <v>0</v>
      </c>
      <c r="K77" s="153">
        <f t="shared" si="47"/>
        <v>0</v>
      </c>
      <c r="L77" s="159" t="s">
        <v>40</v>
      </c>
    </row>
    <row r="78" spans="1:14" ht="33.75" customHeight="1" outlineLevel="1" x14ac:dyDescent="0.25">
      <c r="A78" s="29"/>
      <c r="B78" s="29" t="s">
        <v>11</v>
      </c>
      <c r="C78" s="29"/>
      <c r="D78" s="53">
        <v>0</v>
      </c>
      <c r="E78" s="53">
        <v>0</v>
      </c>
      <c r="F78" s="53">
        <v>0</v>
      </c>
      <c r="G78" s="30">
        <v>0</v>
      </c>
      <c r="H78" s="30">
        <v>0</v>
      </c>
      <c r="I78" s="30">
        <v>0</v>
      </c>
      <c r="J78" s="30">
        <v>0</v>
      </c>
      <c r="K78" s="30">
        <v>0</v>
      </c>
      <c r="L78" s="156"/>
    </row>
    <row r="79" spans="1:14" s="27" customFormat="1" ht="25.5" outlineLevel="1" x14ac:dyDescent="0.25">
      <c r="A79" s="151"/>
      <c r="B79" s="184" t="s">
        <v>140</v>
      </c>
      <c r="C79" s="151"/>
      <c r="D79" s="154">
        <f>SUM(D80)</f>
        <v>0</v>
      </c>
      <c r="E79" s="154">
        <f t="shared" ref="E79:K79" si="48">SUM(E80)</f>
        <v>0</v>
      </c>
      <c r="F79" s="154">
        <f t="shared" si="48"/>
        <v>0</v>
      </c>
      <c r="G79" s="153">
        <f t="shared" si="48"/>
        <v>0</v>
      </c>
      <c r="H79" s="153">
        <f t="shared" si="48"/>
        <v>0</v>
      </c>
      <c r="I79" s="153">
        <f t="shared" si="48"/>
        <v>0</v>
      </c>
      <c r="J79" s="153">
        <f t="shared" si="48"/>
        <v>0</v>
      </c>
      <c r="K79" s="153">
        <f t="shared" si="48"/>
        <v>0</v>
      </c>
      <c r="L79" s="159" t="s">
        <v>38</v>
      </c>
    </row>
    <row r="80" spans="1:14" ht="15.75" customHeight="1" outlineLevel="1" x14ac:dyDescent="0.25">
      <c r="A80" s="29"/>
      <c r="B80" s="29" t="s">
        <v>11</v>
      </c>
      <c r="C80" s="29"/>
      <c r="D80" s="53">
        <v>0</v>
      </c>
      <c r="E80" s="53">
        <v>0</v>
      </c>
      <c r="F80" s="53">
        <v>0</v>
      </c>
      <c r="G80" s="30">
        <v>0</v>
      </c>
      <c r="H80" s="30">
        <v>0</v>
      </c>
      <c r="I80" s="30">
        <v>0</v>
      </c>
      <c r="J80" s="30">
        <v>0</v>
      </c>
      <c r="K80" s="30">
        <v>0</v>
      </c>
      <c r="L80" s="156"/>
    </row>
    <row r="81" spans="1:13" s="27" customFormat="1" ht="25.5" outlineLevel="1" x14ac:dyDescent="0.25">
      <c r="A81" s="151"/>
      <c r="B81" s="184" t="s">
        <v>141</v>
      </c>
      <c r="C81" s="151"/>
      <c r="D81" s="154">
        <f t="shared" ref="D81:K81" si="49">SUM(D82)</f>
        <v>0</v>
      </c>
      <c r="E81" s="154">
        <f t="shared" si="49"/>
        <v>0</v>
      </c>
      <c r="F81" s="154">
        <f t="shared" si="49"/>
        <v>0</v>
      </c>
      <c r="G81" s="153">
        <f t="shared" si="49"/>
        <v>0</v>
      </c>
      <c r="H81" s="153">
        <f t="shared" si="49"/>
        <v>0</v>
      </c>
      <c r="I81" s="153">
        <f t="shared" si="49"/>
        <v>0</v>
      </c>
      <c r="J81" s="153">
        <f t="shared" si="49"/>
        <v>0</v>
      </c>
      <c r="K81" s="153">
        <f t="shared" si="49"/>
        <v>0</v>
      </c>
      <c r="L81" s="159" t="s">
        <v>38</v>
      </c>
    </row>
    <row r="82" spans="1:13" ht="15.75" customHeight="1" outlineLevel="1" x14ac:dyDescent="0.25">
      <c r="A82" s="29"/>
      <c r="B82" s="29"/>
      <c r="C82" s="29"/>
      <c r="D82" s="53">
        <v>0</v>
      </c>
      <c r="E82" s="53">
        <v>0</v>
      </c>
      <c r="F82" s="53">
        <v>0</v>
      </c>
      <c r="G82" s="30">
        <v>0</v>
      </c>
      <c r="H82" s="30">
        <v>0</v>
      </c>
      <c r="I82" s="30">
        <v>0</v>
      </c>
      <c r="J82" s="30">
        <v>0</v>
      </c>
      <c r="K82" s="30">
        <v>0</v>
      </c>
      <c r="L82" s="156"/>
    </row>
    <row r="83" spans="1:13" ht="15.75" customHeight="1" outlineLevel="1" x14ac:dyDescent="0.25">
      <c r="A83" s="29"/>
      <c r="B83" s="29" t="s">
        <v>11</v>
      </c>
      <c r="C83" s="29"/>
      <c r="D83" s="53">
        <v>0</v>
      </c>
      <c r="E83" s="53">
        <v>0</v>
      </c>
      <c r="F83" s="53">
        <v>0</v>
      </c>
      <c r="G83" s="30">
        <v>0</v>
      </c>
      <c r="H83" s="30">
        <v>0</v>
      </c>
      <c r="I83" s="30">
        <v>0</v>
      </c>
      <c r="J83" s="30">
        <v>0</v>
      </c>
      <c r="K83" s="30">
        <v>0</v>
      </c>
      <c r="L83" s="156"/>
    </row>
    <row r="84" spans="1:13" s="27" customFormat="1" ht="25.5" outlineLevel="1" x14ac:dyDescent="0.25">
      <c r="A84" s="151"/>
      <c r="B84" s="184" t="s">
        <v>142</v>
      </c>
      <c r="C84" s="151"/>
      <c r="D84" s="154">
        <f>SUM(D85)</f>
        <v>0</v>
      </c>
      <c r="E84" s="154">
        <f t="shared" ref="E84:K84" si="50">SUM(E85)</f>
        <v>0</v>
      </c>
      <c r="F84" s="154">
        <f t="shared" si="50"/>
        <v>0</v>
      </c>
      <c r="G84" s="153">
        <f t="shared" si="50"/>
        <v>0</v>
      </c>
      <c r="H84" s="153">
        <f t="shared" si="50"/>
        <v>0</v>
      </c>
      <c r="I84" s="153">
        <f t="shared" si="50"/>
        <v>0</v>
      </c>
      <c r="J84" s="153">
        <f t="shared" si="50"/>
        <v>0</v>
      </c>
      <c r="K84" s="153">
        <f t="shared" si="50"/>
        <v>0</v>
      </c>
      <c r="L84" s="159" t="s">
        <v>38</v>
      </c>
    </row>
    <row r="85" spans="1:13" ht="15.75" customHeight="1" outlineLevel="1" x14ac:dyDescent="0.25">
      <c r="A85" s="29"/>
      <c r="B85" s="29" t="s">
        <v>11</v>
      </c>
      <c r="C85" s="29"/>
      <c r="D85" s="53">
        <v>0</v>
      </c>
      <c r="E85" s="53">
        <v>0</v>
      </c>
      <c r="F85" s="53">
        <v>0</v>
      </c>
      <c r="G85" s="30">
        <v>0</v>
      </c>
      <c r="H85" s="30">
        <v>0</v>
      </c>
      <c r="I85" s="30">
        <v>0</v>
      </c>
      <c r="J85" s="30">
        <v>0</v>
      </c>
      <c r="K85" s="30">
        <v>0</v>
      </c>
      <c r="L85" s="156"/>
    </row>
    <row r="86" spans="1:13" s="27" customFormat="1" ht="55.5" customHeight="1" outlineLevel="1" x14ac:dyDescent="0.25">
      <c r="A86" s="151"/>
      <c r="B86" s="151" t="s">
        <v>144</v>
      </c>
      <c r="C86" s="151"/>
      <c r="D86" s="154">
        <f>SUM(D87)</f>
        <v>0</v>
      </c>
      <c r="E86" s="154">
        <f t="shared" ref="E86:F86" si="51">SUM(E87)</f>
        <v>0</v>
      </c>
      <c r="F86" s="154">
        <f t="shared" si="51"/>
        <v>0</v>
      </c>
      <c r="G86" s="154">
        <f>G87+G88</f>
        <v>0</v>
      </c>
      <c r="H86" s="154">
        <f t="shared" ref="H86:K86" si="52">H87+H88</f>
        <v>249105</v>
      </c>
      <c r="I86" s="154">
        <f t="shared" si="52"/>
        <v>221605</v>
      </c>
      <c r="J86" s="154">
        <f t="shared" si="52"/>
        <v>0</v>
      </c>
      <c r="K86" s="154">
        <f t="shared" si="52"/>
        <v>221605</v>
      </c>
      <c r="L86" s="182" t="s">
        <v>41</v>
      </c>
    </row>
    <row r="87" spans="1:13" ht="31.5" customHeight="1" outlineLevel="1" x14ac:dyDescent="0.25">
      <c r="A87" s="29"/>
      <c r="B87" s="29" t="s">
        <v>129</v>
      </c>
      <c r="C87" s="19" t="s">
        <v>137</v>
      </c>
      <c r="D87" s="53">
        <v>0</v>
      </c>
      <c r="E87" s="53">
        <v>0</v>
      </c>
      <c r="F87" s="53">
        <v>0</v>
      </c>
      <c r="G87" s="53"/>
      <c r="H87" s="53">
        <v>27500</v>
      </c>
      <c r="I87" s="53">
        <v>0</v>
      </c>
      <c r="J87" s="53">
        <v>0</v>
      </c>
      <c r="K87" s="53">
        <v>0</v>
      </c>
      <c r="L87" s="156"/>
    </row>
    <row r="88" spans="1:13" ht="63.75" customHeight="1" outlineLevel="1" x14ac:dyDescent="0.25">
      <c r="A88" s="29"/>
      <c r="B88" s="29" t="s">
        <v>128</v>
      </c>
      <c r="C88" s="19" t="s">
        <v>153</v>
      </c>
      <c r="D88" s="53">
        <v>0</v>
      </c>
      <c r="E88" s="53">
        <v>0</v>
      </c>
      <c r="F88" s="53">
        <v>0</v>
      </c>
      <c r="G88" s="53"/>
      <c r="H88" s="53">
        <v>221605</v>
      </c>
      <c r="I88" s="53">
        <v>221605</v>
      </c>
      <c r="J88" s="53"/>
      <c r="K88" s="53">
        <v>221605</v>
      </c>
      <c r="L88" s="156"/>
    </row>
    <row r="89" spans="1:13" s="27" customFormat="1" ht="114" customHeight="1" outlineLevel="1" x14ac:dyDescent="0.25">
      <c r="A89" s="151"/>
      <c r="B89" s="152" t="s">
        <v>145</v>
      </c>
      <c r="C89" s="163"/>
      <c r="D89" s="164">
        <f>SUM(D90)</f>
        <v>0</v>
      </c>
      <c r="E89" s="164">
        <f t="shared" ref="E89:G89" si="53">SUM(E90)</f>
        <v>0</v>
      </c>
      <c r="F89" s="164">
        <f t="shared" si="53"/>
        <v>0</v>
      </c>
      <c r="G89" s="164">
        <f t="shared" si="53"/>
        <v>0</v>
      </c>
      <c r="H89" s="154">
        <f>H90+H91</f>
        <v>3488</v>
      </c>
      <c r="I89" s="154">
        <f t="shared" ref="I89:K89" si="54">I90+I91</f>
        <v>0</v>
      </c>
      <c r="J89" s="154">
        <f t="shared" si="54"/>
        <v>0</v>
      </c>
      <c r="K89" s="154">
        <f t="shared" si="54"/>
        <v>0</v>
      </c>
      <c r="L89" s="155" t="s">
        <v>38</v>
      </c>
      <c r="M89" s="67"/>
    </row>
    <row r="90" spans="1:13" ht="25.5" outlineLevel="1" x14ac:dyDescent="0.25">
      <c r="A90" s="29"/>
      <c r="B90" s="29" t="s">
        <v>129</v>
      </c>
      <c r="C90" s="19" t="s">
        <v>137</v>
      </c>
      <c r="D90" s="53">
        <v>0</v>
      </c>
      <c r="E90" s="53">
        <v>0</v>
      </c>
      <c r="F90" s="53">
        <v>0</v>
      </c>
      <c r="G90" s="30">
        <v>0</v>
      </c>
      <c r="H90" s="30">
        <v>988</v>
      </c>
      <c r="I90" s="30"/>
      <c r="J90" s="30">
        <v>0</v>
      </c>
      <c r="K90" s="30"/>
      <c r="L90" s="156"/>
    </row>
    <row r="91" spans="1:13" ht="25.5" outlineLevel="1" x14ac:dyDescent="0.25">
      <c r="A91" s="29"/>
      <c r="B91" s="29" t="s">
        <v>129</v>
      </c>
      <c r="C91" s="19" t="s">
        <v>132</v>
      </c>
      <c r="D91" s="53"/>
      <c r="E91" s="53"/>
      <c r="F91" s="53"/>
      <c r="G91" s="36"/>
      <c r="H91" s="53">
        <v>2500</v>
      </c>
      <c r="I91" s="53">
        <v>0</v>
      </c>
      <c r="J91" s="36">
        <v>0</v>
      </c>
      <c r="K91" s="36">
        <v>0</v>
      </c>
      <c r="L91" s="156"/>
    </row>
    <row r="92" spans="1:13" ht="128.25" customHeight="1" outlineLevel="1" x14ac:dyDescent="0.25">
      <c r="A92" s="29"/>
      <c r="B92" s="151" t="s">
        <v>146</v>
      </c>
      <c r="C92" s="29"/>
      <c r="D92" s="53"/>
      <c r="E92" s="53"/>
      <c r="F92" s="53"/>
      <c r="G92" s="30"/>
      <c r="H92" s="30"/>
      <c r="I92" s="30"/>
      <c r="J92" s="30"/>
      <c r="K92" s="30"/>
      <c r="L92" s="159" t="s">
        <v>38</v>
      </c>
    </row>
    <row r="93" spans="1:13" ht="23.25" customHeight="1" outlineLevel="1" x14ac:dyDescent="0.25">
      <c r="A93" s="29"/>
      <c r="B93" s="29" t="s">
        <v>11</v>
      </c>
      <c r="C93" s="29"/>
      <c r="D93" s="53"/>
      <c r="E93" s="53"/>
      <c r="F93" s="53"/>
      <c r="G93" s="30"/>
      <c r="H93" s="30"/>
      <c r="I93" s="30"/>
      <c r="J93" s="30"/>
      <c r="K93" s="30"/>
      <c r="L93" s="159"/>
    </row>
    <row r="94" spans="1:13" ht="26.25" customHeight="1" x14ac:dyDescent="0.25">
      <c r="A94" s="175" t="s">
        <v>49</v>
      </c>
      <c r="B94" s="279" t="s">
        <v>50</v>
      </c>
      <c r="C94" s="279"/>
      <c r="D94" s="176">
        <f>D95+D112+D119</f>
        <v>3756417</v>
      </c>
      <c r="E94" s="176">
        <f t="shared" ref="E94:K94" si="55">E95+E112+E119</f>
        <v>3756417</v>
      </c>
      <c r="F94" s="176">
        <f t="shared" si="55"/>
        <v>3756417</v>
      </c>
      <c r="G94" s="149">
        <f t="shared" si="55"/>
        <v>16408674</v>
      </c>
      <c r="H94" s="149">
        <f t="shared" si="55"/>
        <v>26413174</v>
      </c>
      <c r="I94" s="149">
        <f t="shared" si="55"/>
        <v>28651274</v>
      </c>
      <c r="J94" s="149">
        <f t="shared" si="55"/>
        <v>0</v>
      </c>
      <c r="K94" s="149">
        <f t="shared" si="55"/>
        <v>28650274</v>
      </c>
      <c r="L94" s="150"/>
    </row>
    <row r="95" spans="1:13" ht="27.75" customHeight="1" x14ac:dyDescent="0.25">
      <c r="A95" s="175" t="s">
        <v>51</v>
      </c>
      <c r="B95" s="278" t="s">
        <v>27</v>
      </c>
      <c r="C95" s="278"/>
      <c r="D95" s="176">
        <f t="shared" ref="D95:K95" si="56">SUM(D96:D111)/2</f>
        <v>3756417</v>
      </c>
      <c r="E95" s="176">
        <f t="shared" si="56"/>
        <v>3756417</v>
      </c>
      <c r="F95" s="176">
        <f t="shared" si="56"/>
        <v>3756417</v>
      </c>
      <c r="G95" s="149">
        <f>SUM(G96:G111)/2</f>
        <v>16318800</v>
      </c>
      <c r="H95" s="149">
        <f t="shared" si="56"/>
        <v>26379300</v>
      </c>
      <c r="I95" s="149">
        <f t="shared" si="56"/>
        <v>28620400</v>
      </c>
      <c r="J95" s="149">
        <f t="shared" si="56"/>
        <v>0</v>
      </c>
      <c r="K95" s="149">
        <f t="shared" si="56"/>
        <v>28620400</v>
      </c>
      <c r="L95" s="150"/>
    </row>
    <row r="96" spans="1:13" s="27" customFormat="1" ht="52.5" customHeight="1" outlineLevel="1" x14ac:dyDescent="0.25">
      <c r="A96" s="151"/>
      <c r="B96" s="152" t="s">
        <v>52</v>
      </c>
      <c r="C96" s="151"/>
      <c r="D96" s="154">
        <f>SUM(D97)</f>
        <v>1947384</v>
      </c>
      <c r="E96" s="154">
        <f t="shared" ref="E96:F96" si="57">SUM(E97)</f>
        <v>1947384</v>
      </c>
      <c r="F96" s="154">
        <f t="shared" si="57"/>
        <v>1947384</v>
      </c>
      <c r="G96" s="154">
        <f>SUM(G97)</f>
        <v>4203000</v>
      </c>
      <c r="H96" s="154">
        <f>SUM(H97)</f>
        <v>6335000</v>
      </c>
      <c r="I96" s="154">
        <f>SUM(I97)</f>
        <v>8487600</v>
      </c>
      <c r="J96" s="154">
        <f t="shared" ref="J96:K96" si="58">SUM(J97)</f>
        <v>0</v>
      </c>
      <c r="K96" s="154">
        <f t="shared" si="58"/>
        <v>8487600</v>
      </c>
      <c r="L96" s="155" t="s">
        <v>37</v>
      </c>
      <c r="M96" s="86"/>
    </row>
    <row r="97" spans="1:13" ht="63.75" customHeight="1" outlineLevel="1" x14ac:dyDescent="0.25">
      <c r="A97" s="29"/>
      <c r="B97" s="29" t="s">
        <v>128</v>
      </c>
      <c r="C97" s="19" t="s">
        <v>147</v>
      </c>
      <c r="D97" s="53">
        <v>1947384</v>
      </c>
      <c r="E97" s="53">
        <v>1947384</v>
      </c>
      <c r="F97" s="53">
        <v>1947384</v>
      </c>
      <c r="G97" s="53">
        <v>4203000</v>
      </c>
      <c r="H97" s="53">
        <v>6335000</v>
      </c>
      <c r="I97" s="53">
        <v>8487600</v>
      </c>
      <c r="J97" s="53"/>
      <c r="K97" s="53">
        <v>8487600</v>
      </c>
      <c r="L97" s="165"/>
      <c r="M97" s="55"/>
    </row>
    <row r="98" spans="1:13" s="27" customFormat="1" ht="34.5" customHeight="1" outlineLevel="1" x14ac:dyDescent="0.25">
      <c r="A98" s="151"/>
      <c r="B98" s="151" t="s">
        <v>67</v>
      </c>
      <c r="C98" s="151"/>
      <c r="D98" s="154">
        <f>SUM(D99)</f>
        <v>0</v>
      </c>
      <c r="E98" s="154">
        <f t="shared" ref="E98:J98" si="59">SUM(E99)</f>
        <v>0</v>
      </c>
      <c r="F98" s="154">
        <f t="shared" si="59"/>
        <v>0</v>
      </c>
      <c r="G98" s="153">
        <f t="shared" si="59"/>
        <v>314000</v>
      </c>
      <c r="H98" s="153">
        <f t="shared" si="59"/>
        <v>314000</v>
      </c>
      <c r="I98" s="153">
        <f t="shared" si="59"/>
        <v>314000</v>
      </c>
      <c r="J98" s="153">
        <f t="shared" si="59"/>
        <v>0</v>
      </c>
      <c r="K98" s="153">
        <v>314000</v>
      </c>
      <c r="L98" s="159" t="s">
        <v>37</v>
      </c>
    </row>
    <row r="99" spans="1:13" ht="66" customHeight="1" outlineLevel="1" x14ac:dyDescent="0.25">
      <c r="A99" s="29"/>
      <c r="B99" s="29" t="s">
        <v>128</v>
      </c>
      <c r="C99" s="19" t="s">
        <v>147</v>
      </c>
      <c r="D99" s="53">
        <v>0</v>
      </c>
      <c r="E99" s="53">
        <v>0</v>
      </c>
      <c r="F99" s="53">
        <v>0</v>
      </c>
      <c r="G99" s="181">
        <v>314000</v>
      </c>
      <c r="H99" s="181">
        <v>314000</v>
      </c>
      <c r="I99" s="181">
        <v>314000</v>
      </c>
      <c r="J99" s="181">
        <v>0</v>
      </c>
      <c r="K99" s="181">
        <v>314000</v>
      </c>
      <c r="L99" s="156"/>
    </row>
    <row r="100" spans="1:13" s="27" customFormat="1" ht="76.5" customHeight="1" outlineLevel="1" x14ac:dyDescent="0.25">
      <c r="A100" s="151"/>
      <c r="B100" s="151" t="s">
        <v>107</v>
      </c>
      <c r="C100" s="151"/>
      <c r="D100" s="154">
        <f>SUM(D101)</f>
        <v>0</v>
      </c>
      <c r="E100" s="154">
        <f t="shared" ref="E100:K100" si="60">SUM(E101)</f>
        <v>0</v>
      </c>
      <c r="F100" s="154">
        <f t="shared" si="60"/>
        <v>0</v>
      </c>
      <c r="G100" s="153">
        <f t="shared" si="60"/>
        <v>0</v>
      </c>
      <c r="H100" s="153">
        <f t="shared" si="60"/>
        <v>0</v>
      </c>
      <c r="I100" s="153">
        <f t="shared" si="60"/>
        <v>0</v>
      </c>
      <c r="J100" s="153">
        <f t="shared" si="60"/>
        <v>0</v>
      </c>
      <c r="K100" s="153">
        <f t="shared" si="60"/>
        <v>0</v>
      </c>
      <c r="L100" s="159" t="s">
        <v>43</v>
      </c>
    </row>
    <row r="101" spans="1:13" ht="15.75" customHeight="1" outlineLevel="1" x14ac:dyDescent="0.25">
      <c r="A101" s="29"/>
      <c r="B101" s="29" t="s">
        <v>11</v>
      </c>
      <c r="C101" s="29"/>
      <c r="D101" s="53">
        <v>0</v>
      </c>
      <c r="E101" s="53">
        <v>0</v>
      </c>
      <c r="F101" s="53">
        <v>0</v>
      </c>
      <c r="G101" s="30">
        <v>0</v>
      </c>
      <c r="H101" s="30">
        <v>0</v>
      </c>
      <c r="I101" s="30">
        <v>0</v>
      </c>
      <c r="J101" s="30">
        <v>0</v>
      </c>
      <c r="K101" s="30">
        <v>0</v>
      </c>
      <c r="L101" s="156"/>
    </row>
    <row r="102" spans="1:13" s="44" customFormat="1" ht="100.5" customHeight="1" outlineLevel="1" x14ac:dyDescent="0.25">
      <c r="A102" s="160"/>
      <c r="B102" s="184" t="s">
        <v>148</v>
      </c>
      <c r="C102" s="160"/>
      <c r="D102" s="154">
        <f>SUM(D103)</f>
        <v>0</v>
      </c>
      <c r="E102" s="154">
        <f t="shared" ref="E102:K102" si="61">SUM(E103)</f>
        <v>0</v>
      </c>
      <c r="F102" s="154">
        <f t="shared" si="61"/>
        <v>0</v>
      </c>
      <c r="G102" s="116">
        <f t="shared" si="61"/>
        <v>0</v>
      </c>
      <c r="H102" s="116">
        <f t="shared" si="61"/>
        <v>0</v>
      </c>
      <c r="I102" s="116">
        <f t="shared" si="61"/>
        <v>0</v>
      </c>
      <c r="J102" s="116">
        <f t="shared" si="61"/>
        <v>0</v>
      </c>
      <c r="K102" s="116">
        <f t="shared" si="61"/>
        <v>0</v>
      </c>
      <c r="L102" s="159" t="s">
        <v>43</v>
      </c>
    </row>
    <row r="103" spans="1:13" ht="15.75" customHeight="1" outlineLevel="1" x14ac:dyDescent="0.25">
      <c r="A103" s="29"/>
      <c r="B103" s="29" t="s">
        <v>11</v>
      </c>
      <c r="C103" s="29"/>
      <c r="D103" s="53">
        <v>0</v>
      </c>
      <c r="E103" s="53">
        <v>0</v>
      </c>
      <c r="F103" s="53">
        <v>0</v>
      </c>
      <c r="G103" s="30">
        <v>0</v>
      </c>
      <c r="H103" s="30">
        <v>0</v>
      </c>
      <c r="I103" s="30">
        <v>0</v>
      </c>
      <c r="J103" s="30">
        <v>0</v>
      </c>
      <c r="K103" s="30">
        <v>0</v>
      </c>
      <c r="L103" s="156"/>
    </row>
    <row r="104" spans="1:13" s="44" customFormat="1" ht="75" customHeight="1" outlineLevel="1" x14ac:dyDescent="0.25">
      <c r="A104" s="160"/>
      <c r="B104" s="160" t="s">
        <v>149</v>
      </c>
      <c r="C104" s="160"/>
      <c r="D104" s="154">
        <f>SUM(D105)</f>
        <v>1809033</v>
      </c>
      <c r="E104" s="154">
        <f t="shared" ref="E104:K104" si="62">SUM(E105)</f>
        <v>1809033</v>
      </c>
      <c r="F104" s="154">
        <f t="shared" si="62"/>
        <v>1809033</v>
      </c>
      <c r="G104" s="116">
        <f t="shared" si="62"/>
        <v>11200000</v>
      </c>
      <c r="H104" s="116">
        <f t="shared" si="62"/>
        <v>19040000</v>
      </c>
      <c r="I104" s="116">
        <f t="shared" si="62"/>
        <v>19040000</v>
      </c>
      <c r="J104" s="116">
        <f t="shared" si="62"/>
        <v>0</v>
      </c>
      <c r="K104" s="116">
        <f t="shared" si="62"/>
        <v>19040000</v>
      </c>
      <c r="L104" s="182" t="s">
        <v>40</v>
      </c>
    </row>
    <row r="105" spans="1:13" ht="64.5" customHeight="1" outlineLevel="1" x14ac:dyDescent="0.25">
      <c r="A105" s="29"/>
      <c r="B105" s="29" t="s">
        <v>128</v>
      </c>
      <c r="C105" s="19" t="s">
        <v>147</v>
      </c>
      <c r="D105" s="53">
        <v>1809033</v>
      </c>
      <c r="E105" s="53">
        <v>1809033</v>
      </c>
      <c r="F105" s="53">
        <v>1809033</v>
      </c>
      <c r="G105" s="30">
        <v>11200000</v>
      </c>
      <c r="H105" s="30">
        <v>19040000</v>
      </c>
      <c r="I105" s="30">
        <v>19040000</v>
      </c>
      <c r="J105" s="30"/>
      <c r="K105" s="30">
        <f>I105</f>
        <v>19040000</v>
      </c>
      <c r="L105" s="156"/>
    </row>
    <row r="106" spans="1:13" s="27" customFormat="1" ht="30.75" customHeight="1" outlineLevel="1" x14ac:dyDescent="0.25">
      <c r="A106" s="151"/>
      <c r="B106" s="152" t="s">
        <v>150</v>
      </c>
      <c r="C106" s="151"/>
      <c r="D106" s="154">
        <f>SUM(D107)</f>
        <v>0</v>
      </c>
      <c r="E106" s="154">
        <f t="shared" ref="E106:K106" si="63">SUM(E107)</f>
        <v>0</v>
      </c>
      <c r="F106" s="154">
        <f t="shared" si="63"/>
        <v>0</v>
      </c>
      <c r="G106" s="154">
        <f t="shared" si="63"/>
        <v>601800</v>
      </c>
      <c r="H106" s="154">
        <f t="shared" si="63"/>
        <v>690300</v>
      </c>
      <c r="I106" s="154">
        <f t="shared" si="63"/>
        <v>778800</v>
      </c>
      <c r="J106" s="154">
        <f t="shared" si="63"/>
        <v>0</v>
      </c>
      <c r="K106" s="154">
        <f t="shared" si="63"/>
        <v>778800</v>
      </c>
      <c r="L106" s="155" t="s">
        <v>37</v>
      </c>
      <c r="M106" s="67"/>
    </row>
    <row r="107" spans="1:13" ht="63.75" customHeight="1" outlineLevel="1" x14ac:dyDescent="0.25">
      <c r="A107" s="29"/>
      <c r="B107" s="29" t="s">
        <v>128</v>
      </c>
      <c r="C107" s="19" t="s">
        <v>147</v>
      </c>
      <c r="D107" s="53"/>
      <c r="E107" s="53"/>
      <c r="F107" s="53"/>
      <c r="G107" s="53">
        <v>601800</v>
      </c>
      <c r="H107" s="53">
        <v>690300</v>
      </c>
      <c r="I107" s="53">
        <v>778800</v>
      </c>
      <c r="J107" s="53"/>
      <c r="K107" s="53">
        <f>I107</f>
        <v>778800</v>
      </c>
      <c r="L107" s="165"/>
      <c r="M107" s="55"/>
    </row>
    <row r="108" spans="1:13" outlineLevel="1" x14ac:dyDescent="0.25">
      <c r="A108" s="29"/>
      <c r="B108" s="184" t="s">
        <v>151</v>
      </c>
      <c r="C108" s="19"/>
      <c r="D108" s="53"/>
      <c r="E108" s="53"/>
      <c r="F108" s="53"/>
      <c r="G108" s="154"/>
      <c r="H108" s="154"/>
      <c r="I108" s="154"/>
      <c r="J108" s="154"/>
      <c r="K108" s="154"/>
      <c r="L108" s="155" t="s">
        <v>37</v>
      </c>
      <c r="M108" s="55"/>
    </row>
    <row r="109" spans="1:13" ht="19.5" customHeight="1" outlineLevel="1" x14ac:dyDescent="0.25">
      <c r="A109" s="29"/>
      <c r="B109" s="29" t="s">
        <v>11</v>
      </c>
      <c r="C109" s="19"/>
      <c r="D109" s="53"/>
      <c r="E109" s="53"/>
      <c r="F109" s="53"/>
      <c r="G109" s="53"/>
      <c r="H109" s="53"/>
      <c r="I109" s="53"/>
      <c r="J109" s="53"/>
      <c r="K109" s="53"/>
      <c r="L109" s="165"/>
      <c r="M109" s="55"/>
    </row>
    <row r="110" spans="1:13" s="27" customFormat="1" ht="25.5" outlineLevel="1" x14ac:dyDescent="0.25">
      <c r="A110" s="151"/>
      <c r="B110" s="184" t="s">
        <v>152</v>
      </c>
      <c r="C110" s="152"/>
      <c r="D110" s="154">
        <f>SUM(D111)</f>
        <v>0</v>
      </c>
      <c r="E110" s="154">
        <f>SUM(E111)</f>
        <v>0</v>
      </c>
      <c r="F110" s="154">
        <f>SUM(F111)</f>
        <v>0</v>
      </c>
      <c r="G110" s="154">
        <f>SUM(G111)</f>
        <v>0</v>
      </c>
      <c r="H110" s="154"/>
      <c r="I110" s="154">
        <f>SUM(I111)</f>
        <v>0</v>
      </c>
      <c r="J110" s="154">
        <f>SUM(J111)</f>
        <v>0</v>
      </c>
      <c r="K110" s="154">
        <f>SUM(K111)</f>
        <v>0</v>
      </c>
      <c r="L110" s="155" t="s">
        <v>43</v>
      </c>
      <c r="M110" s="67"/>
    </row>
    <row r="111" spans="1:13" ht="15" customHeight="1" outlineLevel="1" x14ac:dyDescent="0.25">
      <c r="A111" s="29"/>
      <c r="B111" s="29" t="s">
        <v>11</v>
      </c>
      <c r="C111" s="29"/>
      <c r="D111" s="53">
        <v>0</v>
      </c>
      <c r="E111" s="53">
        <v>0</v>
      </c>
      <c r="F111" s="53">
        <v>0</v>
      </c>
      <c r="G111" s="30">
        <v>0</v>
      </c>
      <c r="H111" s="53"/>
      <c r="I111" s="53"/>
      <c r="J111" s="53">
        <v>0</v>
      </c>
      <c r="K111" s="53">
        <v>0</v>
      </c>
      <c r="L111" s="165"/>
      <c r="M111" s="55"/>
    </row>
    <row r="112" spans="1:13" ht="45" customHeight="1" x14ac:dyDescent="0.25">
      <c r="A112" s="175" t="s">
        <v>54</v>
      </c>
      <c r="B112" s="279" t="s">
        <v>110</v>
      </c>
      <c r="C112" s="279"/>
      <c r="D112" s="176">
        <f>SUM(D113:D118)/2</f>
        <v>0</v>
      </c>
      <c r="E112" s="176">
        <f>SUM(E113:E118)/2</f>
        <v>0</v>
      </c>
      <c r="F112" s="176">
        <f>SUM(F113:F118)/2</f>
        <v>0</v>
      </c>
      <c r="G112" s="149">
        <f>SUM(G113:G118)/2</f>
        <v>29874</v>
      </c>
      <c r="H112" s="149">
        <f t="shared" ref="H112:K112" si="64">SUM(H113:H118)/2</f>
        <v>32874</v>
      </c>
      <c r="I112" s="149">
        <f t="shared" si="64"/>
        <v>29874</v>
      </c>
      <c r="J112" s="149">
        <f t="shared" si="64"/>
        <v>0</v>
      </c>
      <c r="K112" s="149">
        <f t="shared" si="64"/>
        <v>29874</v>
      </c>
      <c r="L112" s="150"/>
    </row>
    <row r="113" spans="1:14" s="27" customFormat="1" ht="73.5" customHeight="1" outlineLevel="1" x14ac:dyDescent="0.25">
      <c r="A113" s="151"/>
      <c r="B113" s="160" t="s">
        <v>111</v>
      </c>
      <c r="C113" s="160"/>
      <c r="D113" s="154">
        <f>SUM(D114)</f>
        <v>0</v>
      </c>
      <c r="E113" s="154">
        <f t="shared" ref="E113:K113" si="65">SUM(E114)</f>
        <v>0</v>
      </c>
      <c r="F113" s="154">
        <f t="shared" si="65"/>
        <v>0</v>
      </c>
      <c r="G113" s="116">
        <f t="shared" si="65"/>
        <v>0</v>
      </c>
      <c r="H113" s="116">
        <f t="shared" si="65"/>
        <v>3000</v>
      </c>
      <c r="I113" s="116">
        <f t="shared" si="65"/>
        <v>0</v>
      </c>
      <c r="J113" s="116">
        <f t="shared" si="65"/>
        <v>0</v>
      </c>
      <c r="K113" s="116">
        <f t="shared" si="65"/>
        <v>0</v>
      </c>
      <c r="L113" s="166" t="s">
        <v>39</v>
      </c>
      <c r="M113" s="99"/>
    </row>
    <row r="114" spans="1:14" ht="38.25" outlineLevel="1" x14ac:dyDescent="0.25">
      <c r="A114" s="29"/>
      <c r="B114" s="29" t="s">
        <v>128</v>
      </c>
      <c r="C114" s="45" t="s">
        <v>131</v>
      </c>
      <c r="D114" s="53">
        <v>0</v>
      </c>
      <c r="E114" s="53">
        <v>0</v>
      </c>
      <c r="F114" s="53">
        <v>0</v>
      </c>
      <c r="G114" s="37">
        <v>0</v>
      </c>
      <c r="H114" s="37">
        <v>3000</v>
      </c>
      <c r="I114" s="37">
        <v>0</v>
      </c>
      <c r="J114" s="37">
        <v>0</v>
      </c>
      <c r="K114" s="37">
        <v>0</v>
      </c>
      <c r="L114" s="169"/>
      <c r="M114" s="101"/>
    </row>
    <row r="115" spans="1:14" s="27" customFormat="1" ht="102" customHeight="1" outlineLevel="1" x14ac:dyDescent="0.25">
      <c r="A115" s="151"/>
      <c r="B115" s="151" t="s">
        <v>70</v>
      </c>
      <c r="C115" s="151"/>
      <c r="D115" s="154">
        <f>SUM(D116)</f>
        <v>0</v>
      </c>
      <c r="E115" s="154">
        <f t="shared" ref="E115:K115" si="66">SUM(E116)</f>
        <v>0</v>
      </c>
      <c r="F115" s="154">
        <f t="shared" si="66"/>
        <v>0</v>
      </c>
      <c r="G115" s="153">
        <f t="shared" si="66"/>
        <v>0</v>
      </c>
      <c r="H115" s="153">
        <f t="shared" si="66"/>
        <v>0</v>
      </c>
      <c r="I115" s="153">
        <f t="shared" si="66"/>
        <v>0</v>
      </c>
      <c r="J115" s="153">
        <f t="shared" si="66"/>
        <v>0</v>
      </c>
      <c r="K115" s="153">
        <f t="shared" si="66"/>
        <v>0</v>
      </c>
      <c r="L115" s="159" t="s">
        <v>39</v>
      </c>
    </row>
    <row r="116" spans="1:14" ht="15.75" customHeight="1" outlineLevel="1" x14ac:dyDescent="0.25">
      <c r="A116" s="29"/>
      <c r="B116" s="29" t="s">
        <v>11</v>
      </c>
      <c r="C116" s="29"/>
      <c r="D116" s="53"/>
      <c r="E116" s="53"/>
      <c r="F116" s="53"/>
      <c r="G116" s="36"/>
      <c r="H116" s="36">
        <v>0</v>
      </c>
      <c r="I116" s="36">
        <v>0</v>
      </c>
      <c r="J116" s="36"/>
      <c r="K116" s="36">
        <v>0</v>
      </c>
      <c r="L116" s="156"/>
    </row>
    <row r="117" spans="1:14" s="27" customFormat="1" ht="115.5" customHeight="1" outlineLevel="1" x14ac:dyDescent="0.25">
      <c r="A117" s="151"/>
      <c r="B117" s="160" t="s">
        <v>112</v>
      </c>
      <c r="C117" s="160"/>
      <c r="D117" s="154">
        <f>SUM(D118)</f>
        <v>0</v>
      </c>
      <c r="E117" s="154">
        <f t="shared" ref="E117:K117" si="67">SUM(E118)</f>
        <v>0</v>
      </c>
      <c r="F117" s="154">
        <f t="shared" si="67"/>
        <v>0</v>
      </c>
      <c r="G117" s="154">
        <f t="shared" si="67"/>
        <v>29874</v>
      </c>
      <c r="H117" s="154">
        <f t="shared" si="67"/>
        <v>29874</v>
      </c>
      <c r="I117" s="154">
        <f t="shared" si="67"/>
        <v>29874</v>
      </c>
      <c r="J117" s="154">
        <f t="shared" si="67"/>
        <v>0</v>
      </c>
      <c r="K117" s="154">
        <f t="shared" si="67"/>
        <v>29874</v>
      </c>
      <c r="L117" s="166" t="s">
        <v>37</v>
      </c>
      <c r="M117" s="44"/>
    </row>
    <row r="118" spans="1:14" s="55" customFormat="1" ht="39" customHeight="1" outlineLevel="1" x14ac:dyDescent="0.25">
      <c r="A118" s="52"/>
      <c r="B118" s="29" t="s">
        <v>128</v>
      </c>
      <c r="C118" s="45" t="s">
        <v>134</v>
      </c>
      <c r="D118" s="53"/>
      <c r="E118" s="53"/>
      <c r="F118" s="53"/>
      <c r="G118" s="53">
        <v>29874</v>
      </c>
      <c r="H118" s="53">
        <v>29874</v>
      </c>
      <c r="I118" s="53">
        <v>29874</v>
      </c>
      <c r="J118" s="53"/>
      <c r="K118" s="53">
        <v>29874</v>
      </c>
      <c r="L118" s="169"/>
      <c r="M118" s="101"/>
    </row>
    <row r="119" spans="1:14" ht="27" customHeight="1" x14ac:dyDescent="0.25">
      <c r="A119" s="175" t="s">
        <v>56</v>
      </c>
      <c r="B119" s="278" t="s">
        <v>21</v>
      </c>
      <c r="C119" s="278"/>
      <c r="D119" s="176">
        <f t="shared" ref="D119:F119" si="68">SUM(D120:D125)/2</f>
        <v>0</v>
      </c>
      <c r="E119" s="176">
        <f t="shared" si="68"/>
        <v>0</v>
      </c>
      <c r="F119" s="176">
        <f t="shared" si="68"/>
        <v>0</v>
      </c>
      <c r="G119" s="149">
        <f>SUM(G120:G129)/2</f>
        <v>60000</v>
      </c>
      <c r="H119" s="149">
        <f t="shared" ref="H119:K119" si="69">SUM(H120:H129)/2</f>
        <v>1000</v>
      </c>
      <c r="I119" s="149">
        <f t="shared" si="69"/>
        <v>1000</v>
      </c>
      <c r="J119" s="149">
        <f t="shared" si="69"/>
        <v>0</v>
      </c>
      <c r="K119" s="149">
        <f t="shared" si="69"/>
        <v>0</v>
      </c>
      <c r="L119" s="170"/>
      <c r="M119" s="55"/>
      <c r="N119" s="17"/>
    </row>
    <row r="120" spans="1:14" s="27" customFormat="1" ht="50.25" customHeight="1" outlineLevel="1" x14ac:dyDescent="0.25">
      <c r="A120" s="151"/>
      <c r="B120" s="152" t="s">
        <v>57</v>
      </c>
      <c r="C120" s="152"/>
      <c r="D120" s="154">
        <f>SUM(D121)</f>
        <v>0</v>
      </c>
      <c r="E120" s="154">
        <f t="shared" ref="E120:K120" si="70">SUM(E121)</f>
        <v>0</v>
      </c>
      <c r="F120" s="154">
        <f>SUM(F121)</f>
        <v>0</v>
      </c>
      <c r="G120" s="154">
        <f t="shared" si="70"/>
        <v>60000</v>
      </c>
      <c r="H120" s="154">
        <f>SUM(H121)</f>
        <v>0</v>
      </c>
      <c r="I120" s="154">
        <f t="shared" si="70"/>
        <v>0</v>
      </c>
      <c r="J120" s="154">
        <f t="shared" si="70"/>
        <v>0</v>
      </c>
      <c r="K120" s="154">
        <f t="shared" si="70"/>
        <v>0</v>
      </c>
      <c r="L120" s="155" t="s">
        <v>40</v>
      </c>
      <c r="M120" s="86"/>
    </row>
    <row r="121" spans="1:14" ht="43.5" customHeight="1" outlineLevel="1" x14ac:dyDescent="0.25">
      <c r="A121" s="29"/>
      <c r="B121" s="29" t="s">
        <v>128</v>
      </c>
      <c r="C121" s="45" t="s">
        <v>131</v>
      </c>
      <c r="D121" s="53">
        <v>0</v>
      </c>
      <c r="E121" s="53">
        <v>0</v>
      </c>
      <c r="F121" s="53"/>
      <c r="G121" s="53">
        <v>60000</v>
      </c>
      <c r="H121" s="53"/>
      <c r="I121" s="53">
        <v>0</v>
      </c>
      <c r="J121" s="53">
        <v>0</v>
      </c>
      <c r="K121" s="53">
        <v>0</v>
      </c>
      <c r="L121" s="165"/>
      <c r="M121" s="55"/>
    </row>
    <row r="122" spans="1:14" s="27" customFormat="1" ht="39.75" customHeight="1" outlineLevel="1" x14ac:dyDescent="0.25">
      <c r="A122" s="151"/>
      <c r="B122" s="152" t="s">
        <v>113</v>
      </c>
      <c r="C122" s="152"/>
      <c r="D122" s="154">
        <f>SUM(D123)</f>
        <v>0</v>
      </c>
      <c r="E122" s="154">
        <f t="shared" ref="E122:K122" si="71">SUM(E123)</f>
        <v>0</v>
      </c>
      <c r="F122" s="154">
        <f t="shared" si="71"/>
        <v>0</v>
      </c>
      <c r="G122" s="154">
        <f t="shared" si="71"/>
        <v>0</v>
      </c>
      <c r="H122" s="154">
        <f t="shared" si="71"/>
        <v>1000</v>
      </c>
      <c r="I122" s="154">
        <f t="shared" si="71"/>
        <v>1000</v>
      </c>
      <c r="J122" s="154">
        <f t="shared" si="71"/>
        <v>0</v>
      </c>
      <c r="K122" s="154">
        <f t="shared" si="71"/>
        <v>0</v>
      </c>
      <c r="L122" s="155" t="s">
        <v>61</v>
      </c>
      <c r="M122" s="67"/>
    </row>
    <row r="123" spans="1:14" ht="40.5" customHeight="1" outlineLevel="1" x14ac:dyDescent="0.25">
      <c r="A123" s="29"/>
      <c r="B123" s="29" t="s">
        <v>128</v>
      </c>
      <c r="C123" s="45" t="s">
        <v>131</v>
      </c>
      <c r="D123" s="53">
        <v>0</v>
      </c>
      <c r="E123" s="53">
        <v>0</v>
      </c>
      <c r="F123" s="53">
        <v>0</v>
      </c>
      <c r="G123" s="53">
        <v>0</v>
      </c>
      <c r="H123" s="53">
        <v>1000</v>
      </c>
      <c r="I123" s="53">
        <v>1000</v>
      </c>
      <c r="J123" s="53">
        <v>0</v>
      </c>
      <c r="K123" s="53">
        <v>0</v>
      </c>
      <c r="L123" s="165"/>
      <c r="M123" s="55"/>
    </row>
    <row r="124" spans="1:14" s="27" customFormat="1" ht="27" customHeight="1" outlineLevel="1" x14ac:dyDescent="0.25">
      <c r="A124" s="151"/>
      <c r="B124" s="151" t="s">
        <v>71</v>
      </c>
      <c r="C124" s="151"/>
      <c r="D124" s="154">
        <f>SUM(D125)</f>
        <v>0</v>
      </c>
      <c r="E124" s="154">
        <f t="shared" ref="E124:K124" si="72">SUM(E125)</f>
        <v>0</v>
      </c>
      <c r="F124" s="154">
        <f t="shared" si="72"/>
        <v>0</v>
      </c>
      <c r="G124" s="153">
        <f t="shared" si="72"/>
        <v>0</v>
      </c>
      <c r="H124" s="153">
        <f t="shared" si="72"/>
        <v>0</v>
      </c>
      <c r="I124" s="153">
        <f t="shared" si="72"/>
        <v>0</v>
      </c>
      <c r="J124" s="153">
        <f t="shared" si="72"/>
        <v>0</v>
      </c>
      <c r="K124" s="153">
        <f t="shared" si="72"/>
        <v>0</v>
      </c>
      <c r="L124" s="159" t="s">
        <v>40</v>
      </c>
    </row>
    <row r="125" spans="1:14" outlineLevel="1" x14ac:dyDescent="0.25">
      <c r="A125" s="29"/>
      <c r="B125" s="29" t="s">
        <v>11</v>
      </c>
      <c r="C125" s="19"/>
      <c r="D125" s="53"/>
      <c r="E125" s="53"/>
      <c r="F125" s="53"/>
      <c r="G125" s="36">
        <v>0</v>
      </c>
      <c r="H125" s="36"/>
      <c r="I125" s="36"/>
      <c r="J125" s="30">
        <v>0</v>
      </c>
      <c r="K125" s="30">
        <v>0</v>
      </c>
      <c r="L125" s="156"/>
    </row>
    <row r="126" spans="1:14" s="27" customFormat="1" ht="54" customHeight="1" outlineLevel="1" x14ac:dyDescent="0.25">
      <c r="A126" s="151"/>
      <c r="B126" s="151" t="s">
        <v>72</v>
      </c>
      <c r="C126" s="151"/>
      <c r="D126" s="154">
        <f>SUM(D127)</f>
        <v>0</v>
      </c>
      <c r="E126" s="154">
        <f t="shared" ref="E126:K128" si="73">SUM(E127)</f>
        <v>0</v>
      </c>
      <c r="F126" s="154">
        <f t="shared" si="73"/>
        <v>0</v>
      </c>
      <c r="G126" s="153">
        <f t="shared" si="73"/>
        <v>0</v>
      </c>
      <c r="H126" s="153">
        <f t="shared" si="73"/>
        <v>0</v>
      </c>
      <c r="I126" s="153">
        <f t="shared" si="73"/>
        <v>0</v>
      </c>
      <c r="J126" s="153">
        <f t="shared" si="73"/>
        <v>0</v>
      </c>
      <c r="K126" s="153">
        <f t="shared" si="73"/>
        <v>0</v>
      </c>
      <c r="L126" s="159" t="s">
        <v>43</v>
      </c>
    </row>
    <row r="127" spans="1:14" ht="15.75" customHeight="1" outlineLevel="1" x14ac:dyDescent="0.25">
      <c r="A127" s="29"/>
      <c r="B127" s="29" t="s">
        <v>11</v>
      </c>
      <c r="C127" s="45"/>
      <c r="D127" s="53"/>
      <c r="E127" s="53">
        <v>0</v>
      </c>
      <c r="F127" s="53">
        <v>0</v>
      </c>
      <c r="G127" s="30">
        <v>0</v>
      </c>
      <c r="H127" s="30"/>
      <c r="I127" s="30"/>
      <c r="J127" s="30">
        <v>0</v>
      </c>
      <c r="K127" s="30">
        <v>0</v>
      </c>
      <c r="L127" s="156"/>
    </row>
    <row r="128" spans="1:14" s="27" customFormat="1" ht="57.75" customHeight="1" outlineLevel="1" x14ac:dyDescent="0.25">
      <c r="A128" s="151"/>
      <c r="B128" s="151" t="s">
        <v>114</v>
      </c>
      <c r="C128" s="151"/>
      <c r="D128" s="154">
        <f>SUM(D129)</f>
        <v>0</v>
      </c>
      <c r="E128" s="154">
        <f t="shared" si="73"/>
        <v>0</v>
      </c>
      <c r="F128" s="154">
        <f t="shared" si="73"/>
        <v>0</v>
      </c>
      <c r="G128" s="153">
        <f t="shared" si="73"/>
        <v>0</v>
      </c>
      <c r="H128" s="153">
        <f t="shared" si="73"/>
        <v>0</v>
      </c>
      <c r="I128" s="153">
        <f t="shared" si="73"/>
        <v>0</v>
      </c>
      <c r="J128" s="153">
        <f t="shared" si="73"/>
        <v>0</v>
      </c>
      <c r="K128" s="153">
        <f t="shared" si="73"/>
        <v>0</v>
      </c>
      <c r="L128" s="159" t="s">
        <v>43</v>
      </c>
    </row>
    <row r="129" spans="1:21" ht="15" customHeight="1" outlineLevel="1" x14ac:dyDescent="0.25">
      <c r="A129" s="29"/>
      <c r="B129" s="29" t="s">
        <v>11</v>
      </c>
      <c r="C129" s="45"/>
      <c r="D129" s="53"/>
      <c r="E129" s="53">
        <v>0</v>
      </c>
      <c r="F129" s="53">
        <v>0</v>
      </c>
      <c r="G129" s="30">
        <v>0</v>
      </c>
      <c r="H129" s="30"/>
      <c r="I129" s="30"/>
      <c r="J129" s="30">
        <v>0</v>
      </c>
      <c r="K129" s="30">
        <v>0</v>
      </c>
      <c r="L129" s="156"/>
    </row>
    <row r="130" spans="1:21" ht="27" customHeight="1" x14ac:dyDescent="0.25">
      <c r="A130" s="175" t="s">
        <v>58</v>
      </c>
      <c r="B130" s="279" t="s">
        <v>59</v>
      </c>
      <c r="C130" s="279"/>
      <c r="D130" s="176">
        <f>SUM(D131:D140)/2</f>
        <v>0</v>
      </c>
      <c r="E130" s="176">
        <f t="shared" ref="E130:F130" si="74">SUM(E131:E140)/2</f>
        <v>0</v>
      </c>
      <c r="F130" s="176">
        <f t="shared" si="74"/>
        <v>0</v>
      </c>
      <c r="G130" s="149">
        <f>SUM(G131:G144)/2</f>
        <v>0</v>
      </c>
      <c r="H130" s="149">
        <f t="shared" ref="H130:K130" si="75">SUM(H131:H144)/2</f>
        <v>13500</v>
      </c>
      <c r="I130" s="149">
        <f t="shared" si="75"/>
        <v>1500</v>
      </c>
      <c r="J130" s="149">
        <f t="shared" si="75"/>
        <v>0</v>
      </c>
      <c r="K130" s="149">
        <f t="shared" si="75"/>
        <v>0</v>
      </c>
      <c r="L130" s="150"/>
    </row>
    <row r="131" spans="1:21" s="27" customFormat="1" ht="78" customHeight="1" outlineLevel="1" x14ac:dyDescent="0.25">
      <c r="A131" s="151"/>
      <c r="B131" s="152" t="s">
        <v>60</v>
      </c>
      <c r="C131" s="152"/>
      <c r="D131" s="154">
        <f>SUM(D132)</f>
        <v>0</v>
      </c>
      <c r="E131" s="154">
        <f t="shared" ref="E131:K131" si="76">SUM(E132)</f>
        <v>0</v>
      </c>
      <c r="F131" s="154">
        <f t="shared" si="76"/>
        <v>0</v>
      </c>
      <c r="G131" s="154">
        <f t="shared" si="76"/>
        <v>0</v>
      </c>
      <c r="H131" s="154">
        <f t="shared" si="76"/>
        <v>6500</v>
      </c>
      <c r="I131" s="154">
        <f t="shared" si="76"/>
        <v>0</v>
      </c>
      <c r="J131" s="154">
        <f t="shared" si="76"/>
        <v>0</v>
      </c>
      <c r="K131" s="154">
        <f t="shared" si="76"/>
        <v>0</v>
      </c>
      <c r="L131" s="155" t="s">
        <v>38</v>
      </c>
      <c r="M131" s="67"/>
    </row>
    <row r="132" spans="1:21" ht="41.25" customHeight="1" outlineLevel="1" x14ac:dyDescent="0.25">
      <c r="A132" s="29"/>
      <c r="B132" s="29" t="s">
        <v>128</v>
      </c>
      <c r="C132" s="45" t="s">
        <v>131</v>
      </c>
      <c r="D132" s="53"/>
      <c r="E132" s="53"/>
      <c r="F132" s="53"/>
      <c r="G132" s="53"/>
      <c r="H132" s="53">
        <v>6500</v>
      </c>
      <c r="I132" s="53">
        <v>0</v>
      </c>
      <c r="J132" s="53">
        <v>0</v>
      </c>
      <c r="K132" s="53">
        <v>0</v>
      </c>
      <c r="L132" s="165"/>
      <c r="M132" s="55"/>
      <c r="U132" s="2" t="s">
        <v>44</v>
      </c>
    </row>
    <row r="133" spans="1:21" s="27" customFormat="1" ht="63.75" customHeight="1" outlineLevel="1" x14ac:dyDescent="0.25">
      <c r="A133" s="151"/>
      <c r="B133" s="151" t="s">
        <v>73</v>
      </c>
      <c r="C133" s="151"/>
      <c r="D133" s="154">
        <f>SUM(D134)</f>
        <v>0</v>
      </c>
      <c r="E133" s="154">
        <f t="shared" ref="E133:K133" si="77">SUM(E134)</f>
        <v>0</v>
      </c>
      <c r="F133" s="154">
        <f t="shared" si="77"/>
        <v>0</v>
      </c>
      <c r="G133" s="153">
        <f t="shared" si="77"/>
        <v>0</v>
      </c>
      <c r="H133" s="153">
        <f t="shared" si="77"/>
        <v>0</v>
      </c>
      <c r="I133" s="153">
        <f t="shared" si="77"/>
        <v>1500</v>
      </c>
      <c r="J133" s="153">
        <f t="shared" si="77"/>
        <v>0</v>
      </c>
      <c r="K133" s="153">
        <f t="shared" si="77"/>
        <v>0</v>
      </c>
      <c r="L133" s="159" t="s">
        <v>43</v>
      </c>
    </row>
    <row r="134" spans="1:21" ht="38.25" outlineLevel="1" x14ac:dyDescent="0.25">
      <c r="A134" s="29"/>
      <c r="B134" s="29" t="s">
        <v>128</v>
      </c>
      <c r="C134" s="45" t="s">
        <v>131</v>
      </c>
      <c r="D134" s="53"/>
      <c r="E134" s="53"/>
      <c r="F134" s="53"/>
      <c r="G134" s="36"/>
      <c r="H134" s="36"/>
      <c r="I134" s="30">
        <v>1500</v>
      </c>
      <c r="J134" s="30">
        <v>0</v>
      </c>
      <c r="K134" s="30">
        <v>0</v>
      </c>
      <c r="L134" s="156"/>
    </row>
    <row r="135" spans="1:21" s="27" customFormat="1" ht="25.5" outlineLevel="1" x14ac:dyDescent="0.25">
      <c r="A135" s="151"/>
      <c r="B135" s="151" t="s">
        <v>74</v>
      </c>
      <c r="C135" s="151"/>
      <c r="D135" s="154">
        <f>SUM(D136)</f>
        <v>0</v>
      </c>
      <c r="E135" s="154">
        <f t="shared" ref="E135:K135" si="78">SUM(E136)</f>
        <v>0</v>
      </c>
      <c r="F135" s="154">
        <f t="shared" si="78"/>
        <v>0</v>
      </c>
      <c r="G135" s="153">
        <f t="shared" si="78"/>
        <v>0</v>
      </c>
      <c r="H135" s="153">
        <f t="shared" si="78"/>
        <v>1500</v>
      </c>
      <c r="I135" s="153">
        <f t="shared" si="78"/>
        <v>0</v>
      </c>
      <c r="J135" s="153">
        <f t="shared" si="78"/>
        <v>0</v>
      </c>
      <c r="K135" s="153">
        <f t="shared" si="78"/>
        <v>0</v>
      </c>
      <c r="L135" s="159" t="s">
        <v>39</v>
      </c>
    </row>
    <row r="136" spans="1:21" ht="38.25" outlineLevel="1" x14ac:dyDescent="0.25">
      <c r="A136" s="29"/>
      <c r="B136" s="29" t="s">
        <v>128</v>
      </c>
      <c r="C136" s="45" t="s">
        <v>131</v>
      </c>
      <c r="D136" s="53"/>
      <c r="E136" s="53"/>
      <c r="F136" s="53"/>
      <c r="G136" s="36"/>
      <c r="H136" s="36">
        <v>1500</v>
      </c>
      <c r="I136" s="30">
        <v>0</v>
      </c>
      <c r="J136" s="30">
        <v>0</v>
      </c>
      <c r="K136" s="30">
        <v>0</v>
      </c>
      <c r="L136" s="156"/>
    </row>
    <row r="137" spans="1:21" s="27" customFormat="1" ht="84" customHeight="1" outlineLevel="1" x14ac:dyDescent="0.25">
      <c r="A137" s="151"/>
      <c r="B137" s="151" t="s">
        <v>115</v>
      </c>
      <c r="C137" s="151"/>
      <c r="D137" s="154">
        <f>SUM(D138)</f>
        <v>0</v>
      </c>
      <c r="E137" s="154">
        <f t="shared" ref="E137:K137" si="79">SUM(E138)</f>
        <v>0</v>
      </c>
      <c r="F137" s="154">
        <f t="shared" si="79"/>
        <v>0</v>
      </c>
      <c r="G137" s="153">
        <f t="shared" si="79"/>
        <v>0</v>
      </c>
      <c r="H137" s="153">
        <f t="shared" si="79"/>
        <v>1500</v>
      </c>
      <c r="I137" s="153">
        <f t="shared" si="79"/>
        <v>0</v>
      </c>
      <c r="J137" s="153">
        <f t="shared" si="79"/>
        <v>0</v>
      </c>
      <c r="K137" s="153">
        <f t="shared" si="79"/>
        <v>0</v>
      </c>
      <c r="L137" s="159" t="s">
        <v>39</v>
      </c>
    </row>
    <row r="138" spans="1:21" ht="38.25" outlineLevel="1" x14ac:dyDescent="0.25">
      <c r="A138" s="29"/>
      <c r="B138" s="29" t="s">
        <v>128</v>
      </c>
      <c r="C138" s="45" t="s">
        <v>131</v>
      </c>
      <c r="D138" s="53"/>
      <c r="E138" s="53"/>
      <c r="F138" s="53"/>
      <c r="G138" s="36"/>
      <c r="H138" s="36">
        <v>1500</v>
      </c>
      <c r="I138" s="30">
        <v>0</v>
      </c>
      <c r="J138" s="30">
        <v>0</v>
      </c>
      <c r="K138" s="30">
        <v>0</v>
      </c>
      <c r="L138" s="156"/>
    </row>
    <row r="139" spans="1:21" s="27" customFormat="1" ht="57" customHeight="1" outlineLevel="1" x14ac:dyDescent="0.25">
      <c r="A139" s="151"/>
      <c r="B139" s="151" t="s">
        <v>75</v>
      </c>
      <c r="C139" s="151"/>
      <c r="D139" s="154">
        <f>SUM(D140)</f>
        <v>0</v>
      </c>
      <c r="E139" s="154">
        <f t="shared" ref="E139:K141" si="80">SUM(E140)</f>
        <v>0</v>
      </c>
      <c r="F139" s="154">
        <f t="shared" si="80"/>
        <v>0</v>
      </c>
      <c r="G139" s="153">
        <f t="shared" si="80"/>
        <v>0</v>
      </c>
      <c r="H139" s="153">
        <f t="shared" si="80"/>
        <v>0</v>
      </c>
      <c r="I139" s="153">
        <f t="shared" si="80"/>
        <v>0</v>
      </c>
      <c r="J139" s="153">
        <f t="shared" si="80"/>
        <v>0</v>
      </c>
      <c r="K139" s="153">
        <f t="shared" si="80"/>
        <v>0</v>
      </c>
      <c r="L139" s="159" t="s">
        <v>38</v>
      </c>
    </row>
    <row r="140" spans="1:21" ht="15.75" customHeight="1" outlineLevel="1" x14ac:dyDescent="0.25">
      <c r="A140" s="29"/>
      <c r="B140" s="29" t="s">
        <v>11</v>
      </c>
      <c r="C140" s="19"/>
      <c r="D140" s="53"/>
      <c r="E140" s="53"/>
      <c r="F140" s="53"/>
      <c r="G140" s="36"/>
      <c r="H140" s="36">
        <v>0</v>
      </c>
      <c r="I140" s="30">
        <v>0</v>
      </c>
      <c r="J140" s="30">
        <v>0</v>
      </c>
      <c r="K140" s="30">
        <v>0</v>
      </c>
      <c r="L140" s="156"/>
    </row>
    <row r="141" spans="1:21" s="27" customFormat="1" ht="38.25" outlineLevel="1" x14ac:dyDescent="0.25">
      <c r="A141" s="151"/>
      <c r="B141" s="151" t="s">
        <v>76</v>
      </c>
      <c r="C141" s="151"/>
      <c r="D141" s="154">
        <f>SUM(D142)</f>
        <v>0</v>
      </c>
      <c r="E141" s="154">
        <f t="shared" si="80"/>
        <v>0</v>
      </c>
      <c r="F141" s="154">
        <f t="shared" si="80"/>
        <v>0</v>
      </c>
      <c r="G141" s="153">
        <f t="shared" si="80"/>
        <v>0</v>
      </c>
      <c r="H141" s="153">
        <f t="shared" si="80"/>
        <v>0</v>
      </c>
      <c r="I141" s="153">
        <f t="shared" si="80"/>
        <v>0</v>
      </c>
      <c r="J141" s="153">
        <f t="shared" si="80"/>
        <v>0</v>
      </c>
      <c r="K141" s="153">
        <f t="shared" si="80"/>
        <v>0</v>
      </c>
      <c r="L141" s="159" t="s">
        <v>39</v>
      </c>
    </row>
    <row r="142" spans="1:21" ht="15" customHeight="1" outlineLevel="1" x14ac:dyDescent="0.25">
      <c r="A142" s="29"/>
      <c r="B142" s="29" t="s">
        <v>11</v>
      </c>
      <c r="C142" s="19"/>
      <c r="D142" s="53"/>
      <c r="E142" s="53"/>
      <c r="F142" s="53"/>
      <c r="G142" s="36"/>
      <c r="H142" s="36">
        <v>0</v>
      </c>
      <c r="I142" s="30">
        <v>0</v>
      </c>
      <c r="J142" s="30">
        <v>0</v>
      </c>
      <c r="K142" s="30">
        <v>0</v>
      </c>
      <c r="L142" s="156"/>
    </row>
    <row r="143" spans="1:21" ht="76.5" customHeight="1" outlineLevel="1" x14ac:dyDescent="0.25">
      <c r="A143" s="29"/>
      <c r="B143" s="29" t="s">
        <v>116</v>
      </c>
      <c r="C143" s="19"/>
      <c r="D143" s="53"/>
      <c r="E143" s="53"/>
      <c r="F143" s="53"/>
      <c r="G143" s="36"/>
      <c r="H143" s="36">
        <v>4000</v>
      </c>
      <c r="I143" s="30"/>
      <c r="J143" s="30"/>
      <c r="K143" s="30"/>
      <c r="L143" s="159" t="s">
        <v>61</v>
      </c>
    </row>
    <row r="144" spans="1:21" ht="41.25" customHeight="1" outlineLevel="1" x14ac:dyDescent="0.25">
      <c r="A144" s="29"/>
      <c r="B144" s="29" t="s">
        <v>128</v>
      </c>
      <c r="C144" s="45" t="s">
        <v>131</v>
      </c>
      <c r="D144" s="53"/>
      <c r="E144" s="53"/>
      <c r="F144" s="53"/>
      <c r="G144" s="36"/>
      <c r="H144" s="36">
        <v>4000</v>
      </c>
      <c r="I144" s="30"/>
      <c r="J144" s="30"/>
      <c r="K144" s="30"/>
      <c r="L144" s="156"/>
    </row>
    <row r="145" spans="1:13" ht="27.75" customHeight="1" x14ac:dyDescent="0.25">
      <c r="A145" s="175" t="s">
        <v>62</v>
      </c>
      <c r="B145" s="278" t="s">
        <v>18</v>
      </c>
      <c r="C145" s="278"/>
      <c r="D145" s="176">
        <f t="shared" ref="D145:K145" si="81">SUM(D146:D151)/2</f>
        <v>0</v>
      </c>
      <c r="E145" s="176">
        <f t="shared" si="81"/>
        <v>0</v>
      </c>
      <c r="F145" s="176">
        <f t="shared" si="81"/>
        <v>0</v>
      </c>
      <c r="G145" s="149">
        <f>SUM(G146:G151)/2</f>
        <v>2000</v>
      </c>
      <c r="H145" s="149">
        <f t="shared" si="81"/>
        <v>1000</v>
      </c>
      <c r="I145" s="149">
        <f t="shared" si="81"/>
        <v>1000</v>
      </c>
      <c r="J145" s="149">
        <f t="shared" si="81"/>
        <v>0</v>
      </c>
      <c r="K145" s="149">
        <f t="shared" si="81"/>
        <v>0</v>
      </c>
      <c r="L145" s="171">
        <v>0</v>
      </c>
    </row>
    <row r="146" spans="1:13" s="27" customFormat="1" ht="43.5" customHeight="1" outlineLevel="1" x14ac:dyDescent="0.25">
      <c r="A146" s="151"/>
      <c r="B146" s="151" t="s">
        <v>28</v>
      </c>
      <c r="C146" s="151"/>
      <c r="D146" s="154">
        <f>SUM(D147)</f>
        <v>0</v>
      </c>
      <c r="E146" s="154">
        <f t="shared" ref="E146:K146" si="82">SUM(E147)</f>
        <v>0</v>
      </c>
      <c r="F146" s="154">
        <f t="shared" si="82"/>
        <v>0</v>
      </c>
      <c r="G146" s="153">
        <f t="shared" si="82"/>
        <v>0</v>
      </c>
      <c r="H146" s="153">
        <f t="shared" si="82"/>
        <v>0</v>
      </c>
      <c r="I146" s="153">
        <f t="shared" si="82"/>
        <v>0</v>
      </c>
      <c r="J146" s="153">
        <f t="shared" si="82"/>
        <v>0</v>
      </c>
      <c r="K146" s="153">
        <f t="shared" si="82"/>
        <v>0</v>
      </c>
      <c r="L146" s="159" t="s">
        <v>41</v>
      </c>
    </row>
    <row r="147" spans="1:13" ht="15.75" customHeight="1" outlineLevel="1" x14ac:dyDescent="0.25">
      <c r="A147" s="29"/>
      <c r="B147" s="29" t="s">
        <v>11</v>
      </c>
      <c r="C147" s="29"/>
      <c r="D147" s="53"/>
      <c r="E147" s="53"/>
      <c r="F147" s="53"/>
      <c r="G147" s="36"/>
      <c r="H147" s="36">
        <v>0</v>
      </c>
      <c r="I147" s="30">
        <v>0</v>
      </c>
      <c r="J147" s="30">
        <v>0</v>
      </c>
      <c r="K147" s="30">
        <v>0</v>
      </c>
      <c r="L147" s="156"/>
    </row>
    <row r="148" spans="1:13" s="27" customFormat="1" ht="117" customHeight="1" outlineLevel="1" x14ac:dyDescent="0.25">
      <c r="A148" s="151"/>
      <c r="B148" s="151" t="s">
        <v>117</v>
      </c>
      <c r="C148" s="151"/>
      <c r="D148" s="154">
        <f>SUM(D151)</f>
        <v>0</v>
      </c>
      <c r="E148" s="154">
        <f t="shared" ref="E148:F148" si="83">SUM(E151)</f>
        <v>0</v>
      </c>
      <c r="F148" s="154">
        <f t="shared" si="83"/>
        <v>0</v>
      </c>
      <c r="G148" s="153">
        <v>2000</v>
      </c>
      <c r="H148" s="153">
        <v>1000</v>
      </c>
      <c r="I148" s="153">
        <v>1000</v>
      </c>
      <c r="J148" s="153">
        <f t="shared" ref="J148:K148" si="84">SUM(J151)</f>
        <v>0</v>
      </c>
      <c r="K148" s="153">
        <f t="shared" si="84"/>
        <v>0</v>
      </c>
      <c r="L148" s="159" t="s">
        <v>61</v>
      </c>
    </row>
    <row r="149" spans="1:13" s="27" customFormat="1" ht="38.25" customHeight="1" outlineLevel="1" x14ac:dyDescent="0.25">
      <c r="A149" s="151"/>
      <c r="B149" s="29" t="s">
        <v>128</v>
      </c>
      <c r="C149" s="45" t="s">
        <v>131</v>
      </c>
      <c r="D149" s="154"/>
      <c r="E149" s="154"/>
      <c r="F149" s="154"/>
      <c r="G149" s="153">
        <v>2000</v>
      </c>
      <c r="H149" s="153">
        <v>1000</v>
      </c>
      <c r="I149" s="153">
        <v>1000</v>
      </c>
      <c r="J149" s="153"/>
      <c r="K149" s="153"/>
      <c r="L149" s="159"/>
    </row>
    <row r="150" spans="1:13" s="27" customFormat="1" ht="100.5" customHeight="1" outlineLevel="1" x14ac:dyDescent="0.25">
      <c r="A150" s="151"/>
      <c r="B150" s="151" t="s">
        <v>118</v>
      </c>
      <c r="C150" s="151"/>
      <c r="D150" s="154"/>
      <c r="E150" s="154"/>
      <c r="F150" s="154"/>
      <c r="G150" s="153"/>
      <c r="H150" s="153"/>
      <c r="I150" s="153"/>
      <c r="J150" s="153"/>
      <c r="K150" s="153"/>
      <c r="L150" s="159" t="s">
        <v>61</v>
      </c>
    </row>
    <row r="151" spans="1:13" ht="15" customHeight="1" outlineLevel="1" x14ac:dyDescent="0.25">
      <c r="A151" s="29"/>
      <c r="B151" s="29" t="s">
        <v>11</v>
      </c>
      <c r="C151" s="29"/>
      <c r="D151" s="53"/>
      <c r="E151" s="53"/>
      <c r="F151" s="53"/>
      <c r="G151" s="36"/>
      <c r="H151" s="36">
        <v>0</v>
      </c>
      <c r="I151" s="30">
        <v>0</v>
      </c>
      <c r="J151" s="30">
        <v>0</v>
      </c>
      <c r="K151" s="30">
        <v>0</v>
      </c>
      <c r="L151" s="156"/>
    </row>
    <row r="152" spans="1:13" ht="15" customHeight="1" outlineLevel="1" x14ac:dyDescent="0.25">
      <c r="A152" s="93"/>
      <c r="B152" s="93"/>
      <c r="C152" s="93"/>
      <c r="D152" s="180">
        <f t="shared" ref="D152:K152" si="85">E154-E153</f>
        <v>0</v>
      </c>
      <c r="E152" s="180">
        <f t="shared" si="85"/>
        <v>0</v>
      </c>
      <c r="F152" s="180">
        <f t="shared" si="85"/>
        <v>0</v>
      </c>
      <c r="G152" s="180">
        <f t="shared" si="85"/>
        <v>0</v>
      </c>
      <c r="H152" s="180">
        <f t="shared" si="85"/>
        <v>0</v>
      </c>
      <c r="I152" s="180">
        <f t="shared" si="85"/>
        <v>0</v>
      </c>
      <c r="J152" s="180">
        <f t="shared" si="85"/>
        <v>0</v>
      </c>
      <c r="K152" s="180">
        <f t="shared" si="85"/>
        <v>0</v>
      </c>
      <c r="L152" s="109"/>
    </row>
    <row r="153" spans="1:13" ht="15" customHeight="1" outlineLevel="1" x14ac:dyDescent="0.25">
      <c r="A153" s="93"/>
      <c r="B153" s="93"/>
      <c r="C153" s="93"/>
      <c r="D153" s="2"/>
      <c r="E153" s="180"/>
      <c r="F153" s="180"/>
      <c r="G153" s="180"/>
      <c r="H153" s="180"/>
      <c r="I153" s="180"/>
      <c r="J153" s="180"/>
      <c r="K153" s="180"/>
      <c r="L153" s="180"/>
      <c r="M153" s="109"/>
    </row>
    <row r="154" spans="1:13" ht="15" customHeight="1" outlineLevel="1" x14ac:dyDescent="0.25">
      <c r="A154" s="93"/>
      <c r="B154" s="93"/>
      <c r="C154" s="93"/>
      <c r="D154" s="2"/>
      <c r="E154" s="180"/>
      <c r="F154" s="180"/>
      <c r="G154" s="180"/>
      <c r="H154" s="180"/>
      <c r="I154" s="180"/>
      <c r="J154" s="180"/>
      <c r="K154" s="180"/>
      <c r="L154" s="180"/>
      <c r="M154" s="109"/>
    </row>
    <row r="155" spans="1:13" ht="15" customHeight="1" outlineLevel="1" x14ac:dyDescent="0.25">
      <c r="A155" s="93"/>
      <c r="B155" s="93"/>
      <c r="C155" s="93"/>
      <c r="D155" s="2"/>
      <c r="E155" s="180"/>
      <c r="F155" s="180"/>
      <c r="G155" s="180"/>
      <c r="H155" s="180"/>
      <c r="I155" s="180"/>
      <c r="J155" s="180"/>
      <c r="K155" s="180"/>
      <c r="L155" s="180"/>
      <c r="M155" s="109"/>
    </row>
    <row r="156" spans="1:13" ht="15" customHeight="1" outlineLevel="1" x14ac:dyDescent="0.25">
      <c r="A156" s="93"/>
      <c r="B156" s="93"/>
      <c r="C156" s="93"/>
      <c r="D156" s="2"/>
      <c r="E156" s="180"/>
      <c r="F156" s="180"/>
      <c r="G156" s="180"/>
      <c r="H156" s="103"/>
      <c r="I156" s="103"/>
      <c r="J156" s="74"/>
      <c r="K156" s="74"/>
      <c r="L156" s="74"/>
      <c r="M156" s="109"/>
    </row>
    <row r="157" spans="1:13" x14ac:dyDescent="0.25">
      <c r="D157" s="2"/>
      <c r="G157" s="63"/>
      <c r="H157" s="63"/>
      <c r="I157" s="63"/>
      <c r="J157" s="63"/>
      <c r="K157" s="63"/>
      <c r="L157" s="63"/>
      <c r="M157" s="46"/>
    </row>
    <row r="158" spans="1:13" x14ac:dyDescent="0.25">
      <c r="D158" s="2"/>
      <c r="G158" s="63"/>
      <c r="I158" s="57"/>
      <c r="J158" s="57"/>
      <c r="K158" s="57"/>
      <c r="L158" s="57"/>
      <c r="M158" s="57"/>
    </row>
    <row r="159" spans="1:13" x14ac:dyDescent="0.25">
      <c r="D159" s="63">
        <f t="shared" ref="D159:K159" si="86">E157-E154</f>
        <v>0</v>
      </c>
      <c r="E159" s="63">
        <f t="shared" si="86"/>
        <v>0</v>
      </c>
      <c r="F159" s="63">
        <f t="shared" si="86"/>
        <v>0</v>
      </c>
      <c r="G159" s="63">
        <f t="shared" si="86"/>
        <v>0</v>
      </c>
      <c r="H159" s="63">
        <f t="shared" si="86"/>
        <v>0</v>
      </c>
      <c r="I159" s="63">
        <f t="shared" si="86"/>
        <v>0</v>
      </c>
      <c r="J159" s="63">
        <f t="shared" si="86"/>
        <v>0</v>
      </c>
      <c r="K159" s="63">
        <f t="shared" si="86"/>
        <v>0</v>
      </c>
    </row>
  </sheetData>
  <sheetProtection formatCells="0" formatColumns="0" formatRows="0" insertColumns="0" insertRows="0" deleteColumns="0" deleteRows="0" selectLockedCells="1" selectUnlockedCells="1"/>
  <autoFilter ref="A1:L151">
    <filterColumn colId="3" showButton="0"/>
    <filterColumn colId="4" showButton="0"/>
    <filterColumn colId="6" showButton="0"/>
    <filterColumn colId="7" showButton="0"/>
    <filterColumn colId="8" showButton="0"/>
    <filterColumn colId="9" showButton="0"/>
  </autoFilter>
  <mergeCells count="19">
    <mergeCell ref="A1:A3"/>
    <mergeCell ref="B1:B3"/>
    <mergeCell ref="D1:F1"/>
    <mergeCell ref="G1:K1"/>
    <mergeCell ref="D2:D3"/>
    <mergeCell ref="E2:E3"/>
    <mergeCell ref="F2:F3"/>
    <mergeCell ref="G2:G3"/>
    <mergeCell ref="H2:H3"/>
    <mergeCell ref="I2:I3"/>
    <mergeCell ref="B145:C145"/>
    <mergeCell ref="B19:C19"/>
    <mergeCell ref="B30:C30"/>
    <mergeCell ref="B54:C54"/>
    <mergeCell ref="B94:C94"/>
    <mergeCell ref="B95:C95"/>
    <mergeCell ref="B112:C112"/>
    <mergeCell ref="B119:C119"/>
    <mergeCell ref="B130:C130"/>
  </mergeCells>
  <pageMargins left="0.25" right="0.25" top="0.75" bottom="0.75" header="0.3" footer="0.3"/>
  <pageSetup paperSize="9" scale="82" fitToHeight="0" orientation="landscape" r:id="rId1"/>
  <headerFooter>
    <oddFooter>&amp;L&amp;Z&amp;F&amp;R&amp;P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65"/>
  <sheetViews>
    <sheetView showZeros="0" zoomScale="85" zoomScaleNormal="85" workbookViewId="0">
      <pane ySplit="3" topLeftCell="A105" activePane="bottomLeft" state="frozen"/>
      <selection activeCell="S15" sqref="S15"/>
      <selection pane="bottomLeft" activeCell="S15" sqref="S15"/>
    </sheetView>
  </sheetViews>
  <sheetFormatPr defaultRowHeight="15" outlineLevelRow="1" x14ac:dyDescent="0.25"/>
  <cols>
    <col min="1" max="1" width="33.85546875" style="2" customWidth="1"/>
    <col min="2" max="2" width="25.28515625" style="2" customWidth="1"/>
    <col min="3" max="3" width="18.5703125" style="2" customWidth="1"/>
    <col min="4" max="4" width="8.85546875" style="63" customWidth="1"/>
    <col min="5" max="6" width="10.42578125" style="63" bestFit="1" customWidth="1"/>
    <col min="7" max="7" width="10.28515625" style="17" bestFit="1" customWidth="1"/>
    <col min="8" max="8" width="11" style="17" bestFit="1" customWidth="1"/>
    <col min="9" max="9" width="10.42578125" style="17" bestFit="1" customWidth="1"/>
    <col min="10" max="10" width="10.85546875" style="17" customWidth="1"/>
    <col min="11" max="11" width="11.28515625" style="17" customWidth="1"/>
    <col min="12" max="12" width="11.42578125" style="46" customWidth="1"/>
    <col min="13" max="13" width="3" style="2" customWidth="1"/>
    <col min="14" max="14" width="15" style="2" customWidth="1"/>
    <col min="15" max="16384" width="9.140625" style="2"/>
  </cols>
  <sheetData>
    <row r="1" spans="1:18" ht="25.5" x14ac:dyDescent="0.25">
      <c r="A1" s="272" t="s">
        <v>0</v>
      </c>
      <c r="B1" s="272" t="s">
        <v>1</v>
      </c>
      <c r="C1" s="172" t="s">
        <v>25</v>
      </c>
      <c r="D1" s="274" t="s">
        <v>3</v>
      </c>
      <c r="E1" s="274"/>
      <c r="F1" s="274"/>
      <c r="G1" s="273" t="s">
        <v>4</v>
      </c>
      <c r="H1" s="273"/>
      <c r="I1" s="273"/>
      <c r="J1" s="273"/>
      <c r="K1" s="273"/>
      <c r="L1" s="161" t="s">
        <v>23</v>
      </c>
    </row>
    <row r="2" spans="1:18" ht="63.75" x14ac:dyDescent="0.25">
      <c r="A2" s="272"/>
      <c r="B2" s="272"/>
      <c r="C2" s="172" t="s">
        <v>2</v>
      </c>
      <c r="D2" s="274">
        <v>2018</v>
      </c>
      <c r="E2" s="275">
        <v>2019</v>
      </c>
      <c r="F2" s="275">
        <v>2020</v>
      </c>
      <c r="G2" s="275">
        <v>2018</v>
      </c>
      <c r="H2" s="275">
        <v>2019</v>
      </c>
      <c r="I2" s="275">
        <v>2020</v>
      </c>
      <c r="J2" s="178" t="s">
        <v>6</v>
      </c>
      <c r="K2" s="178" t="s">
        <v>7</v>
      </c>
      <c r="L2" s="161" t="s">
        <v>24</v>
      </c>
    </row>
    <row r="3" spans="1:18" ht="50.25" customHeight="1" x14ac:dyDescent="0.25">
      <c r="A3" s="272"/>
      <c r="B3" s="272"/>
      <c r="C3" s="172"/>
      <c r="D3" s="274"/>
      <c r="E3" s="275"/>
      <c r="F3" s="275"/>
      <c r="G3" s="275"/>
      <c r="H3" s="275"/>
      <c r="I3" s="275"/>
      <c r="J3" s="178" t="s">
        <v>5</v>
      </c>
      <c r="K3" s="178" t="s">
        <v>8</v>
      </c>
      <c r="L3" s="161"/>
    </row>
    <row r="4" spans="1:18" x14ac:dyDescent="0.25">
      <c r="A4" s="138" t="s">
        <v>9</v>
      </c>
      <c r="B4" s="139"/>
      <c r="C4" s="139"/>
      <c r="D4" s="154">
        <f>D6+D9</f>
        <v>3789737</v>
      </c>
      <c r="E4" s="154">
        <f t="shared" ref="E4:K4" si="0">E6+E9</f>
        <v>3767357</v>
      </c>
      <c r="F4" s="154">
        <f t="shared" si="0"/>
        <v>3756417</v>
      </c>
      <c r="G4" s="140">
        <f t="shared" si="0"/>
        <v>16580504</v>
      </c>
      <c r="H4" s="140">
        <f t="shared" si="0"/>
        <v>27363830</v>
      </c>
      <c r="I4" s="140">
        <f t="shared" si="0"/>
        <v>29519442</v>
      </c>
      <c r="J4" s="140">
        <f t="shared" si="0"/>
        <v>0</v>
      </c>
      <c r="K4" s="140">
        <f t="shared" si="0"/>
        <v>29471242</v>
      </c>
      <c r="L4" s="141"/>
      <c r="P4" s="140">
        <f t="shared" ref="P4:R4" si="1">P6+P9</f>
        <v>0</v>
      </c>
      <c r="Q4" s="140">
        <f t="shared" si="1"/>
        <v>0</v>
      </c>
      <c r="R4" s="140">
        <f t="shared" si="1"/>
        <v>0</v>
      </c>
    </row>
    <row r="5" spans="1:18" x14ac:dyDescent="0.25">
      <c r="A5" s="142" t="s">
        <v>10</v>
      </c>
      <c r="B5" s="142"/>
      <c r="C5" s="142"/>
      <c r="D5" s="188"/>
      <c r="E5" s="188"/>
      <c r="F5" s="188"/>
      <c r="G5" s="189"/>
      <c r="H5" s="189"/>
      <c r="I5" s="189"/>
      <c r="J5" s="189"/>
      <c r="K5" s="189"/>
      <c r="L5" s="144"/>
    </row>
    <row r="6" spans="1:18" s="27" customFormat="1" x14ac:dyDescent="0.25">
      <c r="A6" s="174" t="s">
        <v>129</v>
      </c>
      <c r="B6" s="174"/>
      <c r="C6" s="174"/>
      <c r="D6" s="186">
        <f>SUM(D7:D8)</f>
        <v>0</v>
      </c>
      <c r="E6" s="186">
        <f t="shared" ref="E6:K6" si="2">SUM(E7:E8)</f>
        <v>0</v>
      </c>
      <c r="F6" s="186">
        <f t="shared" si="2"/>
        <v>0</v>
      </c>
      <c r="G6" s="190">
        <f t="shared" si="2"/>
        <v>222983</v>
      </c>
      <c r="H6" s="190">
        <f t="shared" si="2"/>
        <v>87574</v>
      </c>
      <c r="I6" s="190">
        <f t="shared" si="2"/>
        <v>54086</v>
      </c>
      <c r="J6" s="190">
        <f t="shared" si="2"/>
        <v>0</v>
      </c>
      <c r="K6" s="190">
        <f t="shared" si="2"/>
        <v>41986</v>
      </c>
      <c r="L6" s="187">
        <v>0</v>
      </c>
    </row>
    <row r="7" spans="1:18" x14ac:dyDescent="0.25">
      <c r="A7" s="146" t="s">
        <v>130</v>
      </c>
      <c r="B7" s="147"/>
      <c r="C7" s="142"/>
      <c r="D7" s="53">
        <f>SUMIF($C$1:$C$165,"04.01.00*",D$1:D$165)</f>
        <v>0</v>
      </c>
      <c r="E7" s="53">
        <f>SUMIF($C$1:$C$165,"04.01.00*",E$1:E$165)</f>
        <v>0</v>
      </c>
      <c r="F7" s="53">
        <f>SUMIF($C$1:$C$165,"04.01.00*",F$1:F$165)</f>
        <v>0</v>
      </c>
      <c r="G7" s="145">
        <f>G60+G62+G66+G68+G70+G72+G74+G78+G90+G94</f>
        <v>222983</v>
      </c>
      <c r="H7" s="145">
        <f>H60+H62+H66+H68+H70+H72+H74+H78+H90+H94</f>
        <v>82574</v>
      </c>
      <c r="I7" s="145">
        <f>I60+I62+I66+I68+I70+I72+I74+I78+I90+I94</f>
        <v>54086</v>
      </c>
      <c r="J7" s="145">
        <f>J60+J62+J66+J68+J70+J72+J74+J78+J90+J94</f>
        <v>0</v>
      </c>
      <c r="K7" s="145">
        <f>K60+K62+K66+K68+K70+K72+K74+K78+K90+K94</f>
        <v>41986</v>
      </c>
      <c r="L7" s="144"/>
      <c r="N7" s="17"/>
    </row>
    <row r="8" spans="1:18" x14ac:dyDescent="0.25">
      <c r="A8" s="146" t="s">
        <v>132</v>
      </c>
      <c r="B8" s="147"/>
      <c r="C8" s="142"/>
      <c r="D8" s="53">
        <f>SUMIF($C$1:$C$165,"04.03.00*",D$1:D$165)</f>
        <v>0</v>
      </c>
      <c r="E8" s="53">
        <f>SUMIF($C$1:$C$165,"04.03.00*",E$1:E$165)</f>
        <v>0</v>
      </c>
      <c r="F8" s="53">
        <f>SUMIF($C$1:$C$165,"04.03.00*",F$1:F$165)</f>
        <v>0</v>
      </c>
      <c r="G8" s="145">
        <f>G64+G95</f>
        <v>0</v>
      </c>
      <c r="H8" s="145">
        <f>H64+H95</f>
        <v>5000</v>
      </c>
      <c r="I8" s="145">
        <f>I64+I95</f>
        <v>0</v>
      </c>
      <c r="J8" s="145">
        <f>J64+J95</f>
        <v>0</v>
      </c>
      <c r="K8" s="145">
        <f>K64+K95</f>
        <v>0</v>
      </c>
      <c r="L8" s="144">
        <v>0</v>
      </c>
    </row>
    <row r="9" spans="1:18" s="27" customFormat="1" x14ac:dyDescent="0.25">
      <c r="A9" s="174" t="s">
        <v>128</v>
      </c>
      <c r="B9" s="174"/>
      <c r="C9" s="174"/>
      <c r="D9" s="186">
        <f>SUM(D10:D16)</f>
        <v>3789737</v>
      </c>
      <c r="E9" s="186">
        <f t="shared" ref="E9:J9" si="3">SUM(E10:E16)</f>
        <v>3767357</v>
      </c>
      <c r="F9" s="186">
        <f t="shared" si="3"/>
        <v>3756417</v>
      </c>
      <c r="G9" s="140">
        <f t="shared" si="3"/>
        <v>16357521</v>
      </c>
      <c r="H9" s="140">
        <f t="shared" si="3"/>
        <v>27276256</v>
      </c>
      <c r="I9" s="140">
        <f t="shared" si="3"/>
        <v>29465356</v>
      </c>
      <c r="J9" s="140">
        <f t="shared" si="3"/>
        <v>0</v>
      </c>
      <c r="K9" s="140">
        <f>SUM(K10:K16)</f>
        <v>29429256</v>
      </c>
      <c r="L9" s="187">
        <v>0</v>
      </c>
    </row>
    <row r="10" spans="1:18" ht="25.5" x14ac:dyDescent="0.25">
      <c r="A10" s="142" t="s">
        <v>133</v>
      </c>
      <c r="B10" s="147"/>
      <c r="C10" s="142"/>
      <c r="D10" s="53">
        <f>D101+D103+D109+D111</f>
        <v>3756417</v>
      </c>
      <c r="E10" s="53">
        <f t="shared" ref="E10:K10" si="4">E101+E103+E109+E111</f>
        <v>3756417</v>
      </c>
      <c r="F10" s="53">
        <f t="shared" si="4"/>
        <v>3756417</v>
      </c>
      <c r="G10" s="145">
        <f t="shared" si="4"/>
        <v>16125342</v>
      </c>
      <c r="H10" s="145">
        <f t="shared" si="4"/>
        <v>26185842</v>
      </c>
      <c r="I10" s="145">
        <f t="shared" si="4"/>
        <v>28426942</v>
      </c>
      <c r="J10" s="145">
        <f t="shared" si="4"/>
        <v>0</v>
      </c>
      <c r="K10" s="145">
        <f t="shared" si="4"/>
        <v>28426942</v>
      </c>
      <c r="L10" s="144"/>
    </row>
    <row r="11" spans="1:18" ht="25.5" x14ac:dyDescent="0.25">
      <c r="A11" s="142" t="s">
        <v>134</v>
      </c>
      <c r="B11" s="147"/>
      <c r="C11" s="142"/>
      <c r="D11" s="53">
        <f>SUMIF($C$1:$C$165,"33.01.00*",D$1:D$165)</f>
        <v>0</v>
      </c>
      <c r="E11" s="53">
        <f>SUMIF($C$1:$C$165,"33.01.00*",E$1:E$165)</f>
        <v>0</v>
      </c>
      <c r="F11" s="53">
        <f>SUMIF($C$1:$C$165,"33.01.00*",F$1:F$165)</f>
        <v>0</v>
      </c>
      <c r="G11" s="145">
        <f>G122</f>
        <v>29874</v>
      </c>
      <c r="H11" s="145">
        <f>H122</f>
        <v>29874</v>
      </c>
      <c r="I11" s="145">
        <f>I122</f>
        <v>29874</v>
      </c>
      <c r="J11" s="145">
        <f>J122</f>
        <v>0</v>
      </c>
      <c r="K11" s="145">
        <f>K122</f>
        <v>29874</v>
      </c>
      <c r="L11" s="144"/>
    </row>
    <row r="12" spans="1:18" ht="25.5" x14ac:dyDescent="0.25">
      <c r="A12" s="142" t="s">
        <v>153</v>
      </c>
      <c r="B12" s="147"/>
      <c r="C12" s="142"/>
      <c r="D12" s="53">
        <f t="shared" ref="D12:F12" si="5">D46+D48</f>
        <v>0</v>
      </c>
      <c r="E12" s="53">
        <f t="shared" si="5"/>
        <v>0</v>
      </c>
      <c r="F12" s="53">
        <f t="shared" si="5"/>
        <v>0</v>
      </c>
      <c r="G12" s="145">
        <f>G91</f>
        <v>0</v>
      </c>
      <c r="H12" s="145">
        <f t="shared" ref="H12:K12" si="6">H91</f>
        <v>221605</v>
      </c>
      <c r="I12" s="145">
        <f t="shared" si="6"/>
        <v>221605</v>
      </c>
      <c r="J12" s="145">
        <f t="shared" si="6"/>
        <v>0</v>
      </c>
      <c r="K12" s="145">
        <f t="shared" si="6"/>
        <v>221605</v>
      </c>
      <c r="L12" s="144"/>
    </row>
    <row r="13" spans="1:18" ht="25.5" x14ac:dyDescent="0.25">
      <c r="A13" s="142" t="s">
        <v>135</v>
      </c>
      <c r="B13" s="147"/>
      <c r="C13" s="142"/>
      <c r="D13" s="53">
        <f t="shared" ref="D13:K13" si="7">D47+D49+D92</f>
        <v>0</v>
      </c>
      <c r="E13" s="53">
        <f t="shared" si="7"/>
        <v>0</v>
      </c>
      <c r="F13" s="53">
        <f t="shared" si="7"/>
        <v>0</v>
      </c>
      <c r="G13" s="145">
        <f t="shared" si="7"/>
        <v>101874</v>
      </c>
      <c r="H13" s="145">
        <f t="shared" si="7"/>
        <v>620759</v>
      </c>
      <c r="I13" s="145">
        <f t="shared" si="7"/>
        <v>620759</v>
      </c>
      <c r="J13" s="145">
        <f t="shared" si="7"/>
        <v>0</v>
      </c>
      <c r="K13" s="145">
        <f t="shared" si="7"/>
        <v>620759</v>
      </c>
      <c r="L13" s="144"/>
    </row>
    <row r="14" spans="1:18" ht="25.5" x14ac:dyDescent="0.25">
      <c r="A14" s="142" t="s">
        <v>131</v>
      </c>
      <c r="B14" s="147"/>
      <c r="C14" s="142"/>
      <c r="D14" s="53">
        <f t="shared" ref="D14:K14" si="8">D23+D25+D29+D32+D34+D39+D41+D118+D127+D129+D138+D140+D142+D144+D150+D155</f>
        <v>0</v>
      </c>
      <c r="E14" s="53">
        <f t="shared" si="8"/>
        <v>0</v>
      </c>
      <c r="F14" s="53">
        <f t="shared" si="8"/>
        <v>0</v>
      </c>
      <c r="G14" s="145">
        <f t="shared" si="8"/>
        <v>62000</v>
      </c>
      <c r="H14" s="145">
        <f t="shared" si="8"/>
        <v>189376</v>
      </c>
      <c r="I14" s="145">
        <f t="shared" si="8"/>
        <v>137376</v>
      </c>
      <c r="J14" s="145">
        <f t="shared" si="8"/>
        <v>0</v>
      </c>
      <c r="K14" s="145">
        <f t="shared" si="8"/>
        <v>130076</v>
      </c>
      <c r="L14" s="144"/>
    </row>
    <row r="15" spans="1:18" ht="25.5" x14ac:dyDescent="0.25">
      <c r="A15" s="142" t="s">
        <v>33</v>
      </c>
      <c r="B15" s="147"/>
      <c r="C15" s="142"/>
      <c r="D15" s="53">
        <f t="shared" ref="D15:K15" si="9">SUMIF($C$1:$C$165,"70.07.00*",D$1:D$165)</f>
        <v>33320</v>
      </c>
      <c r="E15" s="53">
        <f t="shared" si="9"/>
        <v>10940</v>
      </c>
      <c r="F15" s="53">
        <f t="shared" si="9"/>
        <v>0</v>
      </c>
      <c r="G15" s="145">
        <f t="shared" si="9"/>
        <v>0</v>
      </c>
      <c r="H15" s="145">
        <f t="shared" si="9"/>
        <v>0</v>
      </c>
      <c r="I15" s="145">
        <f t="shared" si="9"/>
        <v>0</v>
      </c>
      <c r="J15" s="145">
        <f t="shared" si="9"/>
        <v>0</v>
      </c>
      <c r="K15" s="145">
        <f t="shared" si="9"/>
        <v>0</v>
      </c>
      <c r="L15" s="144"/>
    </row>
    <row r="16" spans="1:18" x14ac:dyDescent="0.25">
      <c r="A16" s="142" t="s">
        <v>13</v>
      </c>
      <c r="B16" s="142"/>
      <c r="C16" s="142"/>
      <c r="D16" s="53">
        <f t="shared" ref="D16:K16" si="10">SUMIF($C$1:$C$165,"Eiropas*",D$1:D$165)</f>
        <v>0</v>
      </c>
      <c r="E16" s="53">
        <f t="shared" si="10"/>
        <v>0</v>
      </c>
      <c r="F16" s="53">
        <f t="shared" si="10"/>
        <v>0</v>
      </c>
      <c r="G16" s="145">
        <f t="shared" si="10"/>
        <v>38431</v>
      </c>
      <c r="H16" s="145">
        <f t="shared" si="10"/>
        <v>28800</v>
      </c>
      <c r="I16" s="145">
        <f t="shared" si="10"/>
        <v>28800</v>
      </c>
      <c r="J16" s="145">
        <f t="shared" si="10"/>
        <v>0</v>
      </c>
      <c r="K16" s="145">
        <f t="shared" si="10"/>
        <v>0</v>
      </c>
      <c r="L16" s="144"/>
    </row>
    <row r="17" spans="1:12" hidden="1" x14ac:dyDescent="0.25">
      <c r="A17" s="142" t="s">
        <v>26</v>
      </c>
      <c r="B17" s="142"/>
      <c r="C17" s="142"/>
      <c r="D17" s="53">
        <f t="shared" ref="D17:K17" si="11">SUMIF($C$1:$C$165,"NVO*",D$1:D$165)</f>
        <v>0</v>
      </c>
      <c r="E17" s="53">
        <f t="shared" si="11"/>
        <v>0</v>
      </c>
      <c r="F17" s="53">
        <f t="shared" si="11"/>
        <v>0</v>
      </c>
      <c r="G17" s="145">
        <f t="shared" si="11"/>
        <v>0</v>
      </c>
      <c r="H17" s="145">
        <f t="shared" si="11"/>
        <v>0</v>
      </c>
      <c r="I17" s="145">
        <f t="shared" si="11"/>
        <v>0</v>
      </c>
      <c r="J17" s="145">
        <f t="shared" si="11"/>
        <v>0</v>
      </c>
      <c r="K17" s="145">
        <f t="shared" si="11"/>
        <v>0</v>
      </c>
      <c r="L17" s="144">
        <v>0</v>
      </c>
    </row>
    <row r="18" spans="1:12" hidden="1" x14ac:dyDescent="0.25">
      <c r="A18" s="142" t="s">
        <v>12</v>
      </c>
      <c r="B18" s="142"/>
      <c r="C18" s="142"/>
      <c r="D18" s="53">
        <f t="shared" ref="D18:K18" si="12">SUMIF($C$1:$C$165,"Pašvaldību*",D$1:D$165)</f>
        <v>0</v>
      </c>
      <c r="E18" s="53">
        <f t="shared" si="12"/>
        <v>0</v>
      </c>
      <c r="F18" s="53">
        <f t="shared" si="12"/>
        <v>0</v>
      </c>
      <c r="G18" s="145">
        <f t="shared" si="12"/>
        <v>0</v>
      </c>
      <c r="H18" s="145">
        <f t="shared" si="12"/>
        <v>0</v>
      </c>
      <c r="I18" s="145">
        <f t="shared" si="12"/>
        <v>0</v>
      </c>
      <c r="J18" s="145">
        <f t="shared" si="12"/>
        <v>0</v>
      </c>
      <c r="K18" s="145">
        <f t="shared" si="12"/>
        <v>0</v>
      </c>
      <c r="L18" s="144"/>
    </row>
    <row r="19" spans="1:12" ht="36" customHeight="1" x14ac:dyDescent="0.25">
      <c r="A19" s="179" t="s">
        <v>46</v>
      </c>
      <c r="B19" s="278" t="s">
        <v>82</v>
      </c>
      <c r="C19" s="278"/>
      <c r="D19" s="179">
        <f>SUM(D20:D29)/2</f>
        <v>0</v>
      </c>
      <c r="E19" s="179">
        <f t="shared" ref="E19:K19" si="13">SUM(E20:E29)/2</f>
        <v>0</v>
      </c>
      <c r="F19" s="179">
        <f t="shared" si="13"/>
        <v>0</v>
      </c>
      <c r="G19" s="149">
        <f>SUM(G20:G29)/2</f>
        <v>25000</v>
      </c>
      <c r="H19" s="149">
        <f>SUM(H20:H29)/2</f>
        <v>63800</v>
      </c>
      <c r="I19" s="149">
        <f>SUM(I20:I29)/2</f>
        <v>28800</v>
      </c>
      <c r="J19" s="149">
        <f t="shared" si="13"/>
        <v>0</v>
      </c>
      <c r="K19" s="149">
        <f t="shared" si="13"/>
        <v>0</v>
      </c>
      <c r="L19" s="150"/>
    </row>
    <row r="20" spans="1:12" s="27" customFormat="1" ht="61.5" customHeight="1" outlineLevel="1" x14ac:dyDescent="0.25">
      <c r="A20" s="151"/>
      <c r="B20" s="152" t="s">
        <v>77</v>
      </c>
      <c r="C20" s="151"/>
      <c r="D20" s="154">
        <f>SUM(D21)</f>
        <v>0</v>
      </c>
      <c r="E20" s="154">
        <f t="shared" ref="E20:K20" si="14">SUM(E21)</f>
        <v>0</v>
      </c>
      <c r="F20" s="154">
        <f t="shared" si="14"/>
        <v>0</v>
      </c>
      <c r="G20" s="153">
        <f>SUM(G21)</f>
        <v>25000</v>
      </c>
      <c r="H20" s="154">
        <f t="shared" si="14"/>
        <v>25000</v>
      </c>
      <c r="I20" s="154">
        <f t="shared" si="14"/>
        <v>25000</v>
      </c>
      <c r="J20" s="153">
        <f t="shared" si="14"/>
        <v>0</v>
      </c>
      <c r="K20" s="153">
        <f t="shared" si="14"/>
        <v>0</v>
      </c>
      <c r="L20" s="155" t="s">
        <v>43</v>
      </c>
    </row>
    <row r="21" spans="1:12" ht="15.75" customHeight="1" outlineLevel="1" x14ac:dyDescent="0.25">
      <c r="A21" s="29"/>
      <c r="B21" s="29" t="s">
        <v>128</v>
      </c>
      <c r="C21" s="18" t="s">
        <v>13</v>
      </c>
      <c r="D21" s="53">
        <v>0</v>
      </c>
      <c r="E21" s="53">
        <v>0</v>
      </c>
      <c r="F21" s="53">
        <v>0</v>
      </c>
      <c r="G21" s="30">
        <v>25000</v>
      </c>
      <c r="H21" s="53">
        <v>25000</v>
      </c>
      <c r="I21" s="53">
        <v>25000</v>
      </c>
      <c r="J21" s="30">
        <v>0</v>
      </c>
      <c r="K21" s="30">
        <v>0</v>
      </c>
      <c r="L21" s="156"/>
    </row>
    <row r="22" spans="1:12" s="27" customFormat="1" ht="67.5" customHeight="1" outlineLevel="1" x14ac:dyDescent="0.25">
      <c r="A22" s="157"/>
      <c r="B22" s="157" t="s">
        <v>78</v>
      </c>
      <c r="C22" s="157"/>
      <c r="D22" s="154">
        <f>SUM(D23)</f>
        <v>0</v>
      </c>
      <c r="E22" s="154">
        <f t="shared" ref="E22:K22" si="15">SUM(E23)</f>
        <v>0</v>
      </c>
      <c r="F22" s="154">
        <f t="shared" si="15"/>
        <v>0</v>
      </c>
      <c r="G22" s="153">
        <f t="shared" si="15"/>
        <v>0</v>
      </c>
      <c r="H22" s="153">
        <f t="shared" si="15"/>
        <v>0</v>
      </c>
      <c r="I22" s="153">
        <f t="shared" si="15"/>
        <v>0</v>
      </c>
      <c r="J22" s="153">
        <f t="shared" si="15"/>
        <v>0</v>
      </c>
      <c r="K22" s="153">
        <f t="shared" si="15"/>
        <v>0</v>
      </c>
      <c r="L22" s="159" t="s">
        <v>43</v>
      </c>
    </row>
    <row r="23" spans="1:12" ht="38.25" outlineLevel="1" x14ac:dyDescent="0.25">
      <c r="A23" s="19"/>
      <c r="B23" s="29" t="s">
        <v>128</v>
      </c>
      <c r="C23" s="19" t="s">
        <v>136</v>
      </c>
      <c r="D23" s="53">
        <v>0</v>
      </c>
      <c r="E23" s="53">
        <v>0</v>
      </c>
      <c r="F23" s="53">
        <v>0</v>
      </c>
      <c r="G23" s="30">
        <v>0</v>
      </c>
      <c r="H23" s="30">
        <v>0</v>
      </c>
      <c r="I23" s="30">
        <v>0</v>
      </c>
      <c r="J23" s="30">
        <v>0</v>
      </c>
      <c r="K23" s="30">
        <v>0</v>
      </c>
      <c r="L23" s="156"/>
    </row>
    <row r="24" spans="1:12" s="27" customFormat="1" ht="90.75" customHeight="1" outlineLevel="1" x14ac:dyDescent="0.25">
      <c r="A24" s="151"/>
      <c r="B24" s="160" t="s">
        <v>79</v>
      </c>
      <c r="C24" s="151"/>
      <c r="D24" s="154">
        <f>SUM(D25)</f>
        <v>0</v>
      </c>
      <c r="E24" s="154">
        <f t="shared" ref="E24:K24" si="16">SUM(E25)</f>
        <v>0</v>
      </c>
      <c r="F24" s="154">
        <f t="shared" si="16"/>
        <v>0</v>
      </c>
      <c r="G24" s="153">
        <f t="shared" si="16"/>
        <v>0</v>
      </c>
      <c r="H24" s="153">
        <f>SUM(H25)</f>
        <v>3800</v>
      </c>
      <c r="I24" s="153">
        <f t="shared" si="16"/>
        <v>3800</v>
      </c>
      <c r="J24" s="153">
        <f t="shared" si="16"/>
        <v>0</v>
      </c>
      <c r="K24" s="153">
        <f t="shared" si="16"/>
        <v>0</v>
      </c>
      <c r="L24" s="159" t="s">
        <v>61</v>
      </c>
    </row>
    <row r="25" spans="1:12" ht="41.25" customHeight="1" outlineLevel="1" x14ac:dyDescent="0.25">
      <c r="A25" s="29"/>
      <c r="B25" s="29" t="s">
        <v>128</v>
      </c>
      <c r="C25" s="18" t="s">
        <v>13</v>
      </c>
      <c r="D25" s="53">
        <v>0</v>
      </c>
      <c r="E25" s="53">
        <v>0</v>
      </c>
      <c r="F25" s="53">
        <v>0</v>
      </c>
      <c r="G25" s="30">
        <v>0</v>
      </c>
      <c r="H25" s="30">
        <v>3800</v>
      </c>
      <c r="I25" s="30">
        <v>3800</v>
      </c>
      <c r="J25" s="30">
        <v>0</v>
      </c>
      <c r="K25" s="30">
        <v>0</v>
      </c>
      <c r="L25" s="156"/>
    </row>
    <row r="26" spans="1:12" s="27" customFormat="1" ht="140.25" customHeight="1" outlineLevel="1" x14ac:dyDescent="0.25">
      <c r="A26" s="151"/>
      <c r="B26" s="152" t="s">
        <v>80</v>
      </c>
      <c r="C26" s="151"/>
      <c r="D26" s="154">
        <f>SUM(D27)</f>
        <v>0</v>
      </c>
      <c r="E26" s="154">
        <f t="shared" ref="E26:K26" si="17">SUM(E27)</f>
        <v>0</v>
      </c>
      <c r="F26" s="154">
        <f t="shared" si="17"/>
        <v>0</v>
      </c>
      <c r="G26" s="153">
        <f t="shared" si="17"/>
        <v>0</v>
      </c>
      <c r="H26" s="154">
        <f t="shared" si="17"/>
        <v>0</v>
      </c>
      <c r="I26" s="153">
        <f t="shared" si="17"/>
        <v>0</v>
      </c>
      <c r="J26" s="153">
        <f t="shared" si="17"/>
        <v>0</v>
      </c>
      <c r="K26" s="153">
        <f t="shared" si="17"/>
        <v>0</v>
      </c>
      <c r="L26" s="155" t="s">
        <v>37</v>
      </c>
    </row>
    <row r="27" spans="1:12" ht="25.5" customHeight="1" outlineLevel="1" x14ac:dyDescent="0.25">
      <c r="A27" s="29"/>
      <c r="B27" s="52" t="s">
        <v>11</v>
      </c>
      <c r="C27" s="52"/>
      <c r="D27" s="53">
        <v>0</v>
      </c>
      <c r="E27" s="53">
        <v>0</v>
      </c>
      <c r="F27" s="53">
        <v>0</v>
      </c>
      <c r="G27" s="30">
        <v>0</v>
      </c>
      <c r="H27" s="53"/>
      <c r="I27" s="30">
        <v>0</v>
      </c>
      <c r="J27" s="30">
        <v>0</v>
      </c>
      <c r="K27" s="30">
        <v>0</v>
      </c>
      <c r="L27" s="156"/>
    </row>
    <row r="28" spans="1:12" s="27" customFormat="1" ht="102.75" customHeight="1" outlineLevel="1" x14ac:dyDescent="0.25">
      <c r="A28" s="151"/>
      <c r="B28" s="151" t="s">
        <v>81</v>
      </c>
      <c r="C28" s="151"/>
      <c r="D28" s="154">
        <f>SUM(D29)</f>
        <v>0</v>
      </c>
      <c r="E28" s="154">
        <f t="shared" ref="E28:K28" si="18">SUM(E29)</f>
        <v>0</v>
      </c>
      <c r="F28" s="154">
        <f t="shared" si="18"/>
        <v>0</v>
      </c>
      <c r="G28" s="153">
        <f t="shared" si="18"/>
        <v>0</v>
      </c>
      <c r="H28" s="153">
        <f t="shared" si="18"/>
        <v>35000</v>
      </c>
      <c r="I28" s="153">
        <f t="shared" si="18"/>
        <v>0</v>
      </c>
      <c r="J28" s="153">
        <f t="shared" si="18"/>
        <v>0</v>
      </c>
      <c r="K28" s="153">
        <f t="shared" si="18"/>
        <v>0</v>
      </c>
      <c r="L28" s="159" t="s">
        <v>39</v>
      </c>
    </row>
    <row r="29" spans="1:12" ht="40.5" customHeight="1" outlineLevel="1" x14ac:dyDescent="0.25">
      <c r="A29" s="29"/>
      <c r="B29" s="29" t="s">
        <v>128</v>
      </c>
      <c r="C29" s="19" t="s">
        <v>131</v>
      </c>
      <c r="D29" s="53">
        <v>0</v>
      </c>
      <c r="E29" s="53">
        <v>0</v>
      </c>
      <c r="F29" s="53">
        <v>0</v>
      </c>
      <c r="G29" s="30">
        <v>0</v>
      </c>
      <c r="H29" s="36">
        <v>35000</v>
      </c>
      <c r="I29" s="30">
        <v>0</v>
      </c>
      <c r="J29" s="30">
        <v>0</v>
      </c>
      <c r="K29" s="30">
        <v>0</v>
      </c>
      <c r="L29" s="156"/>
    </row>
    <row r="30" spans="1:12" ht="30.75" customHeight="1" x14ac:dyDescent="0.25">
      <c r="A30" s="179" t="s">
        <v>47</v>
      </c>
      <c r="B30" s="278" t="s">
        <v>83</v>
      </c>
      <c r="C30" s="278"/>
      <c r="D30" s="179">
        <f t="shared" ref="D30:J30" si="19">SUM(D31:D53)/2</f>
        <v>33320</v>
      </c>
      <c r="E30" s="179">
        <f t="shared" si="19"/>
        <v>10940</v>
      </c>
      <c r="F30" s="179">
        <f t="shared" si="19"/>
        <v>0</v>
      </c>
      <c r="G30" s="149">
        <f t="shared" si="19"/>
        <v>65084</v>
      </c>
      <c r="H30" s="149">
        <f t="shared" si="19"/>
        <v>691090</v>
      </c>
      <c r="I30" s="149">
        <f t="shared" si="19"/>
        <v>658860</v>
      </c>
      <c r="J30" s="149">
        <f t="shared" si="19"/>
        <v>0</v>
      </c>
      <c r="K30" s="149">
        <f>SUM(G30:I30)</f>
        <v>1415034</v>
      </c>
      <c r="L30" s="150"/>
    </row>
    <row r="31" spans="1:12" s="27" customFormat="1" ht="62.25" customHeight="1" outlineLevel="1" x14ac:dyDescent="0.25">
      <c r="A31" s="151"/>
      <c r="B31" s="152" t="s">
        <v>35</v>
      </c>
      <c r="C31" s="151"/>
      <c r="D31" s="154">
        <f>SUM(D32:D32)</f>
        <v>0</v>
      </c>
      <c r="E31" s="154">
        <f>SUM(E32:E32)</f>
        <v>0</v>
      </c>
      <c r="F31" s="154">
        <f>SUM(F32:F32)</f>
        <v>0</v>
      </c>
      <c r="G31" s="153">
        <f>SUM(G32:G32)</f>
        <v>0</v>
      </c>
      <c r="H31" s="154">
        <v>68520</v>
      </c>
      <c r="I31" s="154">
        <v>68520</v>
      </c>
      <c r="J31" s="153">
        <f>SUM(J32:J32)</f>
        <v>0</v>
      </c>
      <c r="K31" s="153">
        <v>68520</v>
      </c>
      <c r="L31" s="159" t="s">
        <v>43</v>
      </c>
    </row>
    <row r="32" spans="1:12" ht="43.5" customHeight="1" outlineLevel="1" x14ac:dyDescent="0.25">
      <c r="A32" s="29"/>
      <c r="B32" s="29" t="s">
        <v>128</v>
      </c>
      <c r="C32" s="19" t="s">
        <v>131</v>
      </c>
      <c r="D32" s="53"/>
      <c r="E32" s="53"/>
      <c r="F32" s="53"/>
      <c r="G32" s="36"/>
      <c r="H32" s="53">
        <v>68520</v>
      </c>
      <c r="I32" s="53">
        <v>68520</v>
      </c>
      <c r="J32" s="37"/>
      <c r="K32" s="116">
        <v>68520</v>
      </c>
      <c r="L32" s="156"/>
    </row>
    <row r="33" spans="1:12" ht="63.75" customHeight="1" outlineLevel="1" x14ac:dyDescent="0.25">
      <c r="A33" s="29"/>
      <c r="B33" s="151" t="s">
        <v>63</v>
      </c>
      <c r="C33" s="19"/>
      <c r="D33" s="53"/>
      <c r="E33" s="53"/>
      <c r="F33" s="53"/>
      <c r="G33" s="36"/>
      <c r="H33" s="53">
        <v>14000</v>
      </c>
      <c r="I33" s="53">
        <v>14000</v>
      </c>
      <c r="J33" s="37"/>
      <c r="K33" s="116">
        <v>14000</v>
      </c>
      <c r="L33" s="159" t="s">
        <v>43</v>
      </c>
    </row>
    <row r="34" spans="1:12" ht="43.5" customHeight="1" outlineLevel="1" x14ac:dyDescent="0.25">
      <c r="A34" s="29"/>
      <c r="B34" s="29" t="s">
        <v>128</v>
      </c>
      <c r="C34" s="19" t="s">
        <v>131</v>
      </c>
      <c r="D34" s="53"/>
      <c r="E34" s="53"/>
      <c r="F34" s="53"/>
      <c r="G34" s="36"/>
      <c r="H34" s="53">
        <v>14000</v>
      </c>
      <c r="I34" s="53">
        <v>14000</v>
      </c>
      <c r="J34" s="37"/>
      <c r="K34" s="37">
        <v>14000</v>
      </c>
      <c r="L34" s="156"/>
    </row>
    <row r="35" spans="1:12" s="27" customFormat="1" ht="57.75" customHeight="1" outlineLevel="1" x14ac:dyDescent="0.25">
      <c r="A35" s="151"/>
      <c r="B35" s="151" t="s">
        <v>84</v>
      </c>
      <c r="C35" s="151"/>
      <c r="D35" s="154">
        <f>SUM(D36)</f>
        <v>0</v>
      </c>
      <c r="E35" s="154">
        <f t="shared" ref="E35:K35" si="20">SUM(E36)</f>
        <v>0</v>
      </c>
      <c r="F35" s="154">
        <f t="shared" si="20"/>
        <v>0</v>
      </c>
      <c r="G35" s="153">
        <f t="shared" si="20"/>
        <v>0</v>
      </c>
      <c r="H35" s="153">
        <f t="shared" si="20"/>
        <v>0</v>
      </c>
      <c r="I35" s="153">
        <f t="shared" si="20"/>
        <v>0</v>
      </c>
      <c r="J35" s="153">
        <f t="shared" si="20"/>
        <v>0</v>
      </c>
      <c r="K35" s="153">
        <f t="shared" si="20"/>
        <v>0</v>
      </c>
      <c r="L35" s="159" t="s">
        <v>40</v>
      </c>
    </row>
    <row r="36" spans="1:12" ht="26.25" customHeight="1" outlineLevel="1" x14ac:dyDescent="0.25">
      <c r="A36" s="29"/>
      <c r="B36" s="29" t="s">
        <v>11</v>
      </c>
      <c r="C36" s="29"/>
      <c r="D36" s="53">
        <v>0</v>
      </c>
      <c r="E36" s="53">
        <v>0</v>
      </c>
      <c r="F36" s="53">
        <v>0</v>
      </c>
      <c r="G36" s="30">
        <v>0</v>
      </c>
      <c r="H36" s="30">
        <v>0</v>
      </c>
      <c r="I36" s="30">
        <v>0</v>
      </c>
      <c r="J36" s="30">
        <v>0</v>
      </c>
      <c r="K36" s="30">
        <v>0</v>
      </c>
      <c r="L36" s="156"/>
    </row>
    <row r="37" spans="1:12" s="27" customFormat="1" ht="71.25" customHeight="1" outlineLevel="1" x14ac:dyDescent="0.25">
      <c r="A37" s="151"/>
      <c r="B37" s="151" t="s">
        <v>85</v>
      </c>
      <c r="C37" s="151"/>
      <c r="D37" s="154">
        <f>SUM(D38)</f>
        <v>33320</v>
      </c>
      <c r="E37" s="154">
        <f t="shared" ref="E37:G37" si="21">SUM(E38)</f>
        <v>10940</v>
      </c>
      <c r="F37" s="154">
        <f t="shared" si="21"/>
        <v>0</v>
      </c>
      <c r="G37" s="153">
        <f t="shared" si="21"/>
        <v>0</v>
      </c>
      <c r="H37" s="30">
        <f>H39</f>
        <v>47556</v>
      </c>
      <c r="I37" s="30">
        <f t="shared" ref="I37:K37" si="22">I39</f>
        <v>47556</v>
      </c>
      <c r="J37" s="30">
        <f t="shared" si="22"/>
        <v>0</v>
      </c>
      <c r="K37" s="30">
        <f t="shared" si="22"/>
        <v>47556</v>
      </c>
      <c r="L37" s="159" t="s">
        <v>39</v>
      </c>
    </row>
    <row r="38" spans="1:12" ht="42.75" customHeight="1" outlineLevel="1" x14ac:dyDescent="0.25">
      <c r="A38" s="29"/>
      <c r="B38" s="29" t="s">
        <v>11</v>
      </c>
      <c r="C38" s="52" t="s">
        <v>33</v>
      </c>
      <c r="D38" s="53">
        <v>33320</v>
      </c>
      <c r="E38" s="53">
        <v>10940</v>
      </c>
      <c r="F38" s="53"/>
      <c r="G38" s="30">
        <v>0</v>
      </c>
      <c r="H38" s="30">
        <v>0</v>
      </c>
      <c r="I38" s="30">
        <v>0</v>
      </c>
      <c r="J38" s="30">
        <v>0</v>
      </c>
      <c r="K38" s="30">
        <v>0</v>
      </c>
      <c r="L38" s="156"/>
    </row>
    <row r="39" spans="1:12" ht="44.25" customHeight="1" outlineLevel="1" x14ac:dyDescent="0.25">
      <c r="A39" s="29"/>
      <c r="B39" s="29" t="s">
        <v>128</v>
      </c>
      <c r="C39" s="19" t="s">
        <v>131</v>
      </c>
      <c r="D39" s="53">
        <v>0</v>
      </c>
      <c r="E39" s="53">
        <v>0</v>
      </c>
      <c r="F39" s="53">
        <v>0</v>
      </c>
      <c r="G39" s="30">
        <v>0</v>
      </c>
      <c r="H39" s="30">
        <v>47556</v>
      </c>
      <c r="I39" s="30">
        <v>47556</v>
      </c>
      <c r="J39" s="30">
        <v>0</v>
      </c>
      <c r="K39" s="30">
        <v>47556</v>
      </c>
      <c r="L39" s="156"/>
    </row>
    <row r="40" spans="1:12" s="27" customFormat="1" ht="108" customHeight="1" outlineLevel="1" x14ac:dyDescent="0.25">
      <c r="A40" s="151"/>
      <c r="B40" s="151" t="s">
        <v>36</v>
      </c>
      <c r="C40" s="151"/>
      <c r="D40" s="154">
        <f>SUM(D41)</f>
        <v>0</v>
      </c>
      <c r="E40" s="154">
        <f t="shared" ref="E40:K40" si="23">SUM(E41)</f>
        <v>0</v>
      </c>
      <c r="F40" s="154">
        <f t="shared" si="23"/>
        <v>0</v>
      </c>
      <c r="G40" s="153">
        <f t="shared" si="23"/>
        <v>0</v>
      </c>
      <c r="H40" s="153">
        <f t="shared" si="23"/>
        <v>2000</v>
      </c>
      <c r="I40" s="153">
        <f t="shared" si="23"/>
        <v>0</v>
      </c>
      <c r="J40" s="153">
        <f t="shared" si="23"/>
        <v>0</v>
      </c>
      <c r="K40" s="153">
        <f t="shared" si="23"/>
        <v>0</v>
      </c>
      <c r="L40" s="159" t="s">
        <v>38</v>
      </c>
    </row>
    <row r="41" spans="1:12" ht="41.25" customHeight="1" outlineLevel="1" x14ac:dyDescent="0.25">
      <c r="A41" s="29"/>
      <c r="B41" s="29" t="s">
        <v>128</v>
      </c>
      <c r="C41" s="19" t="s">
        <v>131</v>
      </c>
      <c r="D41" s="53">
        <v>0</v>
      </c>
      <c r="E41" s="53">
        <v>0</v>
      </c>
      <c r="F41" s="53">
        <v>0</v>
      </c>
      <c r="G41" s="30">
        <v>0</v>
      </c>
      <c r="H41" s="30">
        <v>2000</v>
      </c>
      <c r="I41" s="30">
        <v>0</v>
      </c>
      <c r="J41" s="30">
        <v>0</v>
      </c>
      <c r="K41" s="30">
        <v>0</v>
      </c>
      <c r="L41" s="156"/>
    </row>
    <row r="42" spans="1:12" s="27" customFormat="1" ht="76.5" customHeight="1" outlineLevel="1" x14ac:dyDescent="0.25">
      <c r="A42" s="151"/>
      <c r="B42" s="151" t="s">
        <v>29</v>
      </c>
      <c r="C42" s="151"/>
      <c r="D42" s="154">
        <f>SUM(D43)</f>
        <v>0</v>
      </c>
      <c r="E42" s="154">
        <f t="shared" ref="E42:K42" si="24">SUM(E43)</f>
        <v>0</v>
      </c>
      <c r="F42" s="154">
        <f t="shared" si="24"/>
        <v>0</v>
      </c>
      <c r="G42" s="153">
        <f t="shared" si="24"/>
        <v>0</v>
      </c>
      <c r="H42" s="153">
        <f t="shared" si="24"/>
        <v>0</v>
      </c>
      <c r="I42" s="153">
        <f t="shared" si="24"/>
        <v>0</v>
      </c>
      <c r="J42" s="153">
        <f t="shared" si="24"/>
        <v>0</v>
      </c>
      <c r="K42" s="153">
        <f t="shared" si="24"/>
        <v>0</v>
      </c>
      <c r="L42" s="159" t="s">
        <v>39</v>
      </c>
    </row>
    <row r="43" spans="1:12" ht="15.75" customHeight="1" outlineLevel="1" x14ac:dyDescent="0.25">
      <c r="A43" s="29"/>
      <c r="B43" s="29" t="s">
        <v>11</v>
      </c>
      <c r="C43" s="29"/>
      <c r="D43" s="53">
        <v>0</v>
      </c>
      <c r="E43" s="53">
        <v>0</v>
      </c>
      <c r="F43" s="53">
        <v>0</v>
      </c>
      <c r="G43" s="30">
        <v>0</v>
      </c>
      <c r="H43" s="30">
        <v>0</v>
      </c>
      <c r="I43" s="30">
        <v>0</v>
      </c>
      <c r="J43" s="30">
        <v>0</v>
      </c>
      <c r="K43" s="30">
        <v>0</v>
      </c>
      <c r="L43" s="156"/>
    </row>
    <row r="44" spans="1:12" s="27" customFormat="1" ht="38.25" customHeight="1" outlineLevel="1" x14ac:dyDescent="0.25">
      <c r="A44" s="151"/>
      <c r="B44" s="151" t="s">
        <v>30</v>
      </c>
      <c r="C44" s="151"/>
      <c r="D44" s="154">
        <f>SUM(D45)</f>
        <v>0</v>
      </c>
      <c r="E44" s="154">
        <f t="shared" ref="E44:K44" si="25">SUM(E45)</f>
        <v>0</v>
      </c>
      <c r="F44" s="154">
        <f t="shared" si="25"/>
        <v>0</v>
      </c>
      <c r="G44" s="153">
        <f t="shared" si="25"/>
        <v>0</v>
      </c>
      <c r="H44" s="153">
        <f t="shared" si="25"/>
        <v>0</v>
      </c>
      <c r="I44" s="153">
        <f t="shared" si="25"/>
        <v>0</v>
      </c>
      <c r="J44" s="153">
        <f t="shared" si="25"/>
        <v>0</v>
      </c>
      <c r="K44" s="153">
        <f t="shared" si="25"/>
        <v>0</v>
      </c>
      <c r="L44" s="159" t="s">
        <v>41</v>
      </c>
    </row>
    <row r="45" spans="1:12" ht="15.75" customHeight="1" outlineLevel="1" x14ac:dyDescent="0.25">
      <c r="A45" s="29"/>
      <c r="B45" s="29" t="s">
        <v>11</v>
      </c>
      <c r="C45" s="29"/>
      <c r="D45" s="53">
        <v>0</v>
      </c>
      <c r="E45" s="53">
        <v>0</v>
      </c>
      <c r="F45" s="53">
        <v>0</v>
      </c>
      <c r="G45" s="30">
        <v>0</v>
      </c>
      <c r="H45" s="30">
        <v>0</v>
      </c>
      <c r="I45" s="30">
        <v>0</v>
      </c>
      <c r="J45" s="30">
        <v>0</v>
      </c>
      <c r="K45" s="30">
        <v>0</v>
      </c>
      <c r="L45" s="156"/>
    </row>
    <row r="46" spans="1:12" s="27" customFormat="1" ht="52.5" customHeight="1" outlineLevel="1" x14ac:dyDescent="0.25">
      <c r="A46" s="151"/>
      <c r="B46" s="152" t="s">
        <v>86</v>
      </c>
      <c r="C46" s="151"/>
      <c r="D46" s="154">
        <f t="shared" ref="D46:K46" si="26">SUM(D47:D47)</f>
        <v>0</v>
      </c>
      <c r="E46" s="154">
        <f t="shared" si="26"/>
        <v>0</v>
      </c>
      <c r="F46" s="154">
        <f t="shared" si="26"/>
        <v>0</v>
      </c>
      <c r="G46" s="154">
        <f t="shared" si="26"/>
        <v>65084</v>
      </c>
      <c r="H46" s="154">
        <f t="shared" si="26"/>
        <v>61584</v>
      </c>
      <c r="I46" s="154">
        <f t="shared" si="26"/>
        <v>61584</v>
      </c>
      <c r="J46" s="153">
        <f t="shared" si="26"/>
        <v>0</v>
      </c>
      <c r="K46" s="154">
        <f t="shared" si="26"/>
        <v>61584</v>
      </c>
      <c r="L46" s="159" t="s">
        <v>43</v>
      </c>
    </row>
    <row r="47" spans="1:12" ht="51.75" customHeight="1" outlineLevel="1" x14ac:dyDescent="0.25">
      <c r="A47" s="29"/>
      <c r="B47" s="29" t="s">
        <v>128</v>
      </c>
      <c r="C47" s="19" t="s">
        <v>135</v>
      </c>
      <c r="D47" s="53"/>
      <c r="E47" s="53"/>
      <c r="F47" s="53"/>
      <c r="G47" s="53">
        <v>65084</v>
      </c>
      <c r="H47" s="53">
        <v>61584</v>
      </c>
      <c r="I47" s="53">
        <v>61584</v>
      </c>
      <c r="J47" s="53"/>
      <c r="K47" s="53">
        <f>I47</f>
        <v>61584</v>
      </c>
      <c r="L47" s="156"/>
    </row>
    <row r="48" spans="1:12" s="27" customFormat="1" ht="110.25" customHeight="1" outlineLevel="1" x14ac:dyDescent="0.25">
      <c r="A48" s="151"/>
      <c r="B48" s="152" t="s">
        <v>42</v>
      </c>
      <c r="C48" s="151"/>
      <c r="D48" s="154">
        <f>SUM(D49)</f>
        <v>0</v>
      </c>
      <c r="E48" s="154">
        <f t="shared" ref="E48:K48" si="27">SUM(E49)</f>
        <v>0</v>
      </c>
      <c r="F48" s="154">
        <f t="shared" si="27"/>
        <v>0</v>
      </c>
      <c r="G48" s="153">
        <f t="shared" si="27"/>
        <v>0</v>
      </c>
      <c r="H48" s="154">
        <f t="shared" si="27"/>
        <v>467200</v>
      </c>
      <c r="I48" s="154">
        <f t="shared" si="27"/>
        <v>467200</v>
      </c>
      <c r="J48" s="153">
        <f t="shared" si="27"/>
        <v>0</v>
      </c>
      <c r="K48" s="153">
        <f t="shared" si="27"/>
        <v>467200</v>
      </c>
      <c r="L48" s="159" t="s">
        <v>43</v>
      </c>
    </row>
    <row r="49" spans="1:15" ht="51.75" customHeight="1" outlineLevel="1" x14ac:dyDescent="0.25">
      <c r="A49" s="29"/>
      <c r="B49" s="29" t="s">
        <v>128</v>
      </c>
      <c r="C49" s="19" t="s">
        <v>135</v>
      </c>
      <c r="D49" s="53">
        <v>0</v>
      </c>
      <c r="E49" s="53">
        <v>0</v>
      </c>
      <c r="F49" s="53">
        <v>0</v>
      </c>
      <c r="G49" s="30">
        <v>0</v>
      </c>
      <c r="H49" s="53">
        <v>467200</v>
      </c>
      <c r="I49" s="53">
        <v>467200</v>
      </c>
      <c r="J49" s="36"/>
      <c r="K49" s="36">
        <v>467200</v>
      </c>
      <c r="L49" s="156"/>
    </row>
    <row r="50" spans="1:15" s="27" customFormat="1" ht="95.25" customHeight="1" outlineLevel="1" x14ac:dyDescent="0.25">
      <c r="A50" s="151"/>
      <c r="B50" s="152" t="s">
        <v>87</v>
      </c>
      <c r="C50" s="151"/>
      <c r="D50" s="154">
        <f>SUM(D51)</f>
        <v>0</v>
      </c>
      <c r="E50" s="154">
        <f t="shared" ref="E50:K50" si="28">SUM(E51)</f>
        <v>0</v>
      </c>
      <c r="F50" s="154">
        <f t="shared" si="28"/>
        <v>0</v>
      </c>
      <c r="G50" s="153">
        <f t="shared" si="28"/>
        <v>0</v>
      </c>
      <c r="H50" s="154">
        <f t="shared" si="28"/>
        <v>20000</v>
      </c>
      <c r="I50" s="153">
        <f t="shared" si="28"/>
        <v>0</v>
      </c>
      <c r="J50" s="153">
        <f t="shared" si="28"/>
        <v>0</v>
      </c>
      <c r="K50" s="153">
        <f t="shared" si="28"/>
        <v>0</v>
      </c>
      <c r="L50" s="155" t="s">
        <v>39</v>
      </c>
    </row>
    <row r="51" spans="1:15" ht="26.25" customHeight="1" outlineLevel="1" x14ac:dyDescent="0.25">
      <c r="A51" s="29"/>
      <c r="B51" s="29" t="s">
        <v>128</v>
      </c>
      <c r="C51" s="19" t="s">
        <v>131</v>
      </c>
      <c r="D51" s="53"/>
      <c r="E51" s="53"/>
      <c r="F51" s="53"/>
      <c r="G51" s="36"/>
      <c r="H51" s="53">
        <v>20000</v>
      </c>
      <c r="I51" s="30">
        <v>0</v>
      </c>
      <c r="J51" s="30">
        <v>0</v>
      </c>
      <c r="K51" s="30">
        <v>0</v>
      </c>
      <c r="L51" s="156"/>
    </row>
    <row r="52" spans="1:15" s="27" customFormat="1" ht="76.5" customHeight="1" outlineLevel="1" x14ac:dyDescent="0.25">
      <c r="A52" s="151"/>
      <c r="B52" s="151" t="s">
        <v>88</v>
      </c>
      <c r="C52" s="151"/>
      <c r="D52" s="154">
        <f t="shared" ref="D52:J52" si="29">SUM(D53)</f>
        <v>0</v>
      </c>
      <c r="E52" s="154">
        <f t="shared" si="29"/>
        <v>0</v>
      </c>
      <c r="F52" s="154">
        <f t="shared" si="29"/>
        <v>0</v>
      </c>
      <c r="G52" s="153">
        <f t="shared" si="29"/>
        <v>0</v>
      </c>
      <c r="H52" s="153">
        <f t="shared" si="29"/>
        <v>10230</v>
      </c>
      <c r="I52" s="153">
        <f t="shared" si="29"/>
        <v>0</v>
      </c>
      <c r="J52" s="153">
        <f t="shared" si="29"/>
        <v>0</v>
      </c>
      <c r="K52" s="153" t="e">
        <f>SUM(#REF!)</f>
        <v>#REF!</v>
      </c>
      <c r="L52" s="155" t="s">
        <v>39</v>
      </c>
    </row>
    <row r="53" spans="1:15" s="27" customFormat="1" ht="26.25" customHeight="1" outlineLevel="1" x14ac:dyDescent="0.25">
      <c r="A53" s="151"/>
      <c r="B53" s="76" t="s">
        <v>128</v>
      </c>
      <c r="C53" s="19" t="s">
        <v>131</v>
      </c>
      <c r="D53" s="195"/>
      <c r="E53" s="195"/>
      <c r="F53" s="195"/>
      <c r="G53" s="105"/>
      <c r="H53" s="105">
        <v>10230</v>
      </c>
      <c r="I53" s="105"/>
      <c r="J53" s="77">
        <v>0</v>
      </c>
      <c r="K53" s="153"/>
      <c r="L53" s="204"/>
    </row>
    <row r="54" spans="1:15" s="27" customFormat="1" ht="51.75" customHeight="1" outlineLevel="1" x14ac:dyDescent="0.2">
      <c r="A54" s="193"/>
      <c r="B54" s="202" t="s">
        <v>154</v>
      </c>
      <c r="C54" s="198"/>
      <c r="D54" s="199"/>
      <c r="E54" s="199"/>
      <c r="F54" s="199"/>
      <c r="G54" s="200"/>
      <c r="H54" s="153">
        <f>SUM(H55)</f>
        <v>10230</v>
      </c>
      <c r="I54" s="200"/>
      <c r="J54" s="201"/>
      <c r="K54" s="203"/>
      <c r="L54" s="208" t="s">
        <v>155</v>
      </c>
    </row>
    <row r="55" spans="1:15" s="27" customFormat="1" ht="26.25" customHeight="1" outlineLevel="1" x14ac:dyDescent="0.25">
      <c r="A55" s="151"/>
      <c r="B55" s="76" t="s">
        <v>128</v>
      </c>
      <c r="C55" s="19" t="s">
        <v>131</v>
      </c>
      <c r="D55" s="195"/>
      <c r="E55" s="195"/>
      <c r="F55" s="195"/>
      <c r="G55" s="105"/>
      <c r="H55" s="105">
        <v>10230</v>
      </c>
      <c r="J55" s="201"/>
      <c r="K55" s="194"/>
      <c r="L55" s="205"/>
    </row>
    <row r="56" spans="1:15" s="27" customFormat="1" ht="51" customHeight="1" outlineLevel="1" x14ac:dyDescent="0.25">
      <c r="A56" s="193"/>
      <c r="B56" s="202" t="s">
        <v>156</v>
      </c>
      <c r="C56" s="198"/>
      <c r="D56" s="199"/>
      <c r="E56" s="199"/>
      <c r="F56" s="199"/>
      <c r="G56" s="207">
        <v>13431</v>
      </c>
      <c r="H56" s="200"/>
      <c r="I56" s="200"/>
      <c r="J56" s="201"/>
      <c r="K56" s="194"/>
      <c r="L56" s="155" t="s">
        <v>157</v>
      </c>
    </row>
    <row r="57" spans="1:15" s="27" customFormat="1" ht="26.25" customHeight="1" outlineLevel="1" x14ac:dyDescent="0.25">
      <c r="A57" s="193"/>
      <c r="B57" s="76" t="s">
        <v>128</v>
      </c>
      <c r="C57" s="211" t="s">
        <v>13</v>
      </c>
      <c r="D57" s="199"/>
      <c r="E57" s="199"/>
      <c r="F57" s="199"/>
      <c r="G57" s="206">
        <v>13431</v>
      </c>
      <c r="H57" s="200"/>
      <c r="I57" s="200"/>
      <c r="J57" s="201"/>
      <c r="K57" s="194"/>
      <c r="L57" s="155"/>
    </row>
    <row r="58" spans="1:15" ht="39" customHeight="1" x14ac:dyDescent="0.25">
      <c r="A58" s="209" t="s">
        <v>48</v>
      </c>
      <c r="B58" s="280" t="s">
        <v>89</v>
      </c>
      <c r="C58" s="280"/>
      <c r="D58" s="210">
        <f t="shared" ref="D58:K58" si="30">SUM(D59:D97)/2</f>
        <v>0</v>
      </c>
      <c r="E58" s="196">
        <f t="shared" si="30"/>
        <v>0</v>
      </c>
      <c r="F58" s="196">
        <f t="shared" si="30"/>
        <v>0</v>
      </c>
      <c r="G58" s="197">
        <f t="shared" si="30"/>
        <v>259773</v>
      </c>
      <c r="H58" s="197">
        <f t="shared" si="30"/>
        <v>401154</v>
      </c>
      <c r="I58" s="197">
        <f t="shared" si="30"/>
        <v>367666</v>
      </c>
      <c r="J58" s="197">
        <f t="shared" si="30"/>
        <v>0</v>
      </c>
      <c r="K58" s="149">
        <f t="shared" si="30"/>
        <v>355566</v>
      </c>
      <c r="L58" s="150">
        <f>SUM(G58:I58)</f>
        <v>1028593</v>
      </c>
    </row>
    <row r="59" spans="1:15" s="27" customFormat="1" ht="68.25" customHeight="1" outlineLevel="1" x14ac:dyDescent="0.25">
      <c r="A59" s="151"/>
      <c r="B59" s="212" t="s">
        <v>90</v>
      </c>
      <c r="C59" s="71"/>
      <c r="D59" s="154">
        <f>SUM(D60)</f>
        <v>0</v>
      </c>
      <c r="E59" s="154">
        <f t="shared" ref="E59:K59" si="31">SUM(E60)</f>
        <v>0</v>
      </c>
      <c r="F59" s="154">
        <f t="shared" si="31"/>
        <v>0</v>
      </c>
      <c r="G59" s="153">
        <f t="shared" si="31"/>
        <v>0</v>
      </c>
      <c r="H59" s="154">
        <f t="shared" si="31"/>
        <v>8088</v>
      </c>
      <c r="I59" s="154">
        <f t="shared" si="31"/>
        <v>8088</v>
      </c>
      <c r="J59" s="153">
        <f t="shared" si="31"/>
        <v>0</v>
      </c>
      <c r="K59" s="153">
        <f t="shared" si="31"/>
        <v>8088</v>
      </c>
      <c r="L59" s="159" t="s">
        <v>43</v>
      </c>
    </row>
    <row r="60" spans="1:15" ht="33" customHeight="1" outlineLevel="1" x14ac:dyDescent="0.25">
      <c r="A60" s="29"/>
      <c r="B60" s="29" t="s">
        <v>129</v>
      </c>
      <c r="C60" s="19" t="s">
        <v>137</v>
      </c>
      <c r="D60" s="53"/>
      <c r="E60" s="53"/>
      <c r="F60" s="53"/>
      <c r="G60" s="36"/>
      <c r="H60" s="53">
        <v>8088</v>
      </c>
      <c r="I60" s="53">
        <v>8088</v>
      </c>
      <c r="J60" s="36"/>
      <c r="K60" s="36">
        <v>8088</v>
      </c>
      <c r="L60" s="156"/>
    </row>
    <row r="61" spans="1:15" s="27" customFormat="1" ht="65.25" customHeight="1" outlineLevel="1" x14ac:dyDescent="0.25">
      <c r="A61" s="151"/>
      <c r="B61" s="152" t="s">
        <v>91</v>
      </c>
      <c r="C61" s="151"/>
      <c r="D61" s="154">
        <f>SUM(D62)</f>
        <v>0</v>
      </c>
      <c r="E61" s="154">
        <f t="shared" ref="E61:K61" si="32">SUM(E62)</f>
        <v>0</v>
      </c>
      <c r="F61" s="154">
        <f t="shared" si="32"/>
        <v>0</v>
      </c>
      <c r="G61" s="153">
        <f t="shared" si="32"/>
        <v>285</v>
      </c>
      <c r="H61" s="154">
        <f t="shared" si="32"/>
        <v>285</v>
      </c>
      <c r="I61" s="154">
        <f t="shared" si="32"/>
        <v>285</v>
      </c>
      <c r="J61" s="153">
        <f t="shared" si="32"/>
        <v>0</v>
      </c>
      <c r="K61" s="153">
        <f t="shared" si="32"/>
        <v>285</v>
      </c>
      <c r="L61" s="159" t="s">
        <v>38</v>
      </c>
      <c r="O61" s="27" t="s">
        <v>44</v>
      </c>
    </row>
    <row r="62" spans="1:15" ht="28.5" customHeight="1" outlineLevel="1" x14ac:dyDescent="0.25">
      <c r="A62" s="29"/>
      <c r="B62" s="29" t="s">
        <v>129</v>
      </c>
      <c r="C62" s="19" t="s">
        <v>137</v>
      </c>
      <c r="D62" s="53"/>
      <c r="E62" s="53"/>
      <c r="F62" s="53"/>
      <c r="G62" s="36">
        <v>285</v>
      </c>
      <c r="H62" s="53">
        <v>285</v>
      </c>
      <c r="I62" s="53">
        <v>285</v>
      </c>
      <c r="J62" s="36"/>
      <c r="K62" s="36">
        <v>285</v>
      </c>
      <c r="L62" s="156"/>
    </row>
    <row r="63" spans="1:15" s="27" customFormat="1" ht="66.75" customHeight="1" outlineLevel="1" x14ac:dyDescent="0.25">
      <c r="A63" s="151"/>
      <c r="B63" s="152" t="s">
        <v>92</v>
      </c>
      <c r="C63" s="151"/>
      <c r="D63" s="154">
        <f>SUM(D64)</f>
        <v>0</v>
      </c>
      <c r="E63" s="154">
        <f t="shared" ref="E63:G63" si="33">SUM(E64)</f>
        <v>0</v>
      </c>
      <c r="F63" s="154">
        <f t="shared" si="33"/>
        <v>0</v>
      </c>
      <c r="G63" s="153">
        <f t="shared" si="33"/>
        <v>0</v>
      </c>
      <c r="H63" s="154">
        <f>H64</f>
        <v>2500</v>
      </c>
      <c r="I63" s="154">
        <f t="shared" ref="I63:K63" si="34">SUM(I64)</f>
        <v>0</v>
      </c>
      <c r="J63" s="153">
        <f t="shared" si="34"/>
        <v>0</v>
      </c>
      <c r="K63" s="153">
        <f t="shared" si="34"/>
        <v>0</v>
      </c>
      <c r="L63" s="159" t="s">
        <v>38</v>
      </c>
    </row>
    <row r="64" spans="1:15" ht="25.5" outlineLevel="1" x14ac:dyDescent="0.25">
      <c r="A64" s="29"/>
      <c r="B64" s="29" t="s">
        <v>129</v>
      </c>
      <c r="C64" s="19" t="s">
        <v>132</v>
      </c>
      <c r="D64" s="53"/>
      <c r="E64" s="53"/>
      <c r="F64" s="53"/>
      <c r="G64" s="36"/>
      <c r="H64" s="53">
        <v>2500</v>
      </c>
      <c r="I64" s="53">
        <v>0</v>
      </c>
      <c r="J64" s="36">
        <v>0</v>
      </c>
      <c r="K64" s="36">
        <v>0</v>
      </c>
      <c r="L64" s="156"/>
    </row>
    <row r="65" spans="1:14" s="27" customFormat="1" ht="93" customHeight="1" outlineLevel="1" x14ac:dyDescent="0.25">
      <c r="A65" s="151"/>
      <c r="B65" s="151" t="s">
        <v>31</v>
      </c>
      <c r="C65" s="151"/>
      <c r="D65" s="154">
        <f>SUM(D66)</f>
        <v>0</v>
      </c>
      <c r="E65" s="154">
        <f t="shared" ref="E65:K65" si="35">SUM(E66)</f>
        <v>0</v>
      </c>
      <c r="F65" s="154">
        <f t="shared" si="35"/>
        <v>0</v>
      </c>
      <c r="G65" s="153">
        <f t="shared" si="35"/>
        <v>1075</v>
      </c>
      <c r="H65" s="153">
        <f t="shared" si="35"/>
        <v>1075</v>
      </c>
      <c r="I65" s="153">
        <f t="shared" si="35"/>
        <v>1075</v>
      </c>
      <c r="J65" s="153">
        <f t="shared" si="35"/>
        <v>0</v>
      </c>
      <c r="K65" s="153">
        <f t="shared" si="35"/>
        <v>1075</v>
      </c>
      <c r="L65" s="155" t="s">
        <v>37</v>
      </c>
    </row>
    <row r="66" spans="1:14" ht="30.75" customHeight="1" outlineLevel="1" x14ac:dyDescent="0.25">
      <c r="A66" s="29"/>
      <c r="B66" s="29" t="s">
        <v>129</v>
      </c>
      <c r="C66" s="19" t="s">
        <v>137</v>
      </c>
      <c r="D66" s="53"/>
      <c r="E66" s="53"/>
      <c r="F66" s="53"/>
      <c r="G66" s="36">
        <v>1075</v>
      </c>
      <c r="H66" s="36">
        <v>1075</v>
      </c>
      <c r="I66" s="36">
        <v>1075</v>
      </c>
      <c r="J66" s="36"/>
      <c r="K66" s="36">
        <v>1075</v>
      </c>
      <c r="L66" s="156"/>
    </row>
    <row r="67" spans="1:14" s="27" customFormat="1" ht="76.5" customHeight="1" outlineLevel="1" x14ac:dyDescent="0.25">
      <c r="A67" s="151"/>
      <c r="B67" s="151" t="s">
        <v>93</v>
      </c>
      <c r="C67" s="151"/>
      <c r="D67" s="154">
        <f>SUM(D68)</f>
        <v>0</v>
      </c>
      <c r="E67" s="154">
        <f t="shared" ref="E67:K67" si="36">SUM(E68)</f>
        <v>0</v>
      </c>
      <c r="F67" s="154">
        <f t="shared" si="36"/>
        <v>0</v>
      </c>
      <c r="G67" s="153">
        <f t="shared" si="36"/>
        <v>1388</v>
      </c>
      <c r="H67" s="153">
        <f t="shared" si="36"/>
        <v>1388</v>
      </c>
      <c r="I67" s="153">
        <f t="shared" si="36"/>
        <v>1388</v>
      </c>
      <c r="J67" s="153">
        <f t="shared" si="36"/>
        <v>0</v>
      </c>
      <c r="K67" s="153">
        <f t="shared" si="36"/>
        <v>1388</v>
      </c>
      <c r="L67" s="155" t="s">
        <v>37</v>
      </c>
    </row>
    <row r="68" spans="1:14" ht="28.5" customHeight="1" outlineLevel="1" x14ac:dyDescent="0.25">
      <c r="A68" s="29"/>
      <c r="B68" s="29" t="s">
        <v>129</v>
      </c>
      <c r="C68" s="19" t="s">
        <v>137</v>
      </c>
      <c r="D68" s="53"/>
      <c r="E68" s="53"/>
      <c r="F68" s="53"/>
      <c r="G68" s="36">
        <v>1388</v>
      </c>
      <c r="H68" s="36">
        <v>1388</v>
      </c>
      <c r="I68" s="36">
        <v>1388</v>
      </c>
      <c r="J68" s="36">
        <v>0</v>
      </c>
      <c r="K68" s="36">
        <v>1388</v>
      </c>
      <c r="L68" s="156"/>
    </row>
    <row r="69" spans="1:14" s="27" customFormat="1" ht="67.5" customHeight="1" outlineLevel="1" x14ac:dyDescent="0.25">
      <c r="A69" s="151"/>
      <c r="B69" s="152" t="s">
        <v>94</v>
      </c>
      <c r="C69" s="151"/>
      <c r="D69" s="154">
        <f>SUM(D70)</f>
        <v>0</v>
      </c>
      <c r="E69" s="154">
        <f t="shared" ref="E69:K69" si="37">SUM(E70)</f>
        <v>0</v>
      </c>
      <c r="F69" s="154">
        <f t="shared" si="37"/>
        <v>0</v>
      </c>
      <c r="G69" s="153">
        <f t="shared" si="37"/>
        <v>107020</v>
      </c>
      <c r="H69" s="154">
        <f t="shared" si="37"/>
        <v>9590</v>
      </c>
      <c r="I69" s="154">
        <f t="shared" si="37"/>
        <v>9590</v>
      </c>
      <c r="J69" s="153">
        <f t="shared" si="37"/>
        <v>0</v>
      </c>
      <c r="K69" s="153">
        <f t="shared" si="37"/>
        <v>9590</v>
      </c>
      <c r="L69" s="155" t="s">
        <v>37</v>
      </c>
    </row>
    <row r="70" spans="1:14" ht="33" customHeight="1" outlineLevel="1" x14ac:dyDescent="0.25">
      <c r="A70" s="29"/>
      <c r="B70" s="29" t="s">
        <v>129</v>
      </c>
      <c r="C70" s="19" t="s">
        <v>137</v>
      </c>
      <c r="D70" s="53"/>
      <c r="E70" s="53"/>
      <c r="F70" s="53"/>
      <c r="G70" s="36">
        <v>107020</v>
      </c>
      <c r="H70" s="53">
        <v>9590</v>
      </c>
      <c r="I70" s="53">
        <v>9590</v>
      </c>
      <c r="J70" s="36"/>
      <c r="K70" s="36">
        <v>9590</v>
      </c>
      <c r="L70" s="156"/>
    </row>
    <row r="71" spans="1:14" s="27" customFormat="1" ht="121.5" customHeight="1" outlineLevel="1" x14ac:dyDescent="0.25">
      <c r="A71" s="151"/>
      <c r="B71" s="152" t="s">
        <v>45</v>
      </c>
      <c r="C71" s="151"/>
      <c r="D71" s="154">
        <f>SUM(D72)</f>
        <v>0</v>
      </c>
      <c r="E71" s="154">
        <f t="shared" ref="E71:K71" si="38">SUM(E72)</f>
        <v>0</v>
      </c>
      <c r="F71" s="154">
        <f t="shared" si="38"/>
        <v>0</v>
      </c>
      <c r="G71" s="153">
        <f t="shared" si="38"/>
        <v>101115</v>
      </c>
      <c r="H71" s="154">
        <f t="shared" si="38"/>
        <v>21060</v>
      </c>
      <c r="I71" s="154">
        <f t="shared" si="38"/>
        <v>21060</v>
      </c>
      <c r="J71" s="153">
        <f t="shared" si="38"/>
        <v>0</v>
      </c>
      <c r="K71" s="153">
        <f t="shared" si="38"/>
        <v>21060</v>
      </c>
      <c r="L71" s="155" t="s">
        <v>37</v>
      </c>
    </row>
    <row r="72" spans="1:14" ht="28.5" customHeight="1" outlineLevel="1" x14ac:dyDescent="0.25">
      <c r="A72" s="29"/>
      <c r="B72" s="29" t="s">
        <v>129</v>
      </c>
      <c r="C72" s="19" t="s">
        <v>137</v>
      </c>
      <c r="D72" s="53"/>
      <c r="E72" s="53"/>
      <c r="F72" s="53"/>
      <c r="G72" s="36">
        <v>101115</v>
      </c>
      <c r="H72" s="53">
        <v>21060</v>
      </c>
      <c r="I72" s="53">
        <v>21060</v>
      </c>
      <c r="J72" s="53"/>
      <c r="K72" s="53">
        <v>21060</v>
      </c>
      <c r="L72" s="156"/>
    </row>
    <row r="73" spans="1:14" s="27" customFormat="1" ht="118.5" customHeight="1" outlineLevel="1" x14ac:dyDescent="0.25">
      <c r="A73" s="151"/>
      <c r="B73" s="151" t="s">
        <v>95</v>
      </c>
      <c r="C73" s="151"/>
      <c r="D73" s="154">
        <f>SUM(D74)</f>
        <v>0</v>
      </c>
      <c r="E73" s="154">
        <f t="shared" ref="E73:K73" si="39">SUM(E74)</f>
        <v>0</v>
      </c>
      <c r="F73" s="154">
        <f t="shared" si="39"/>
        <v>0</v>
      </c>
      <c r="G73" s="153">
        <f t="shared" si="39"/>
        <v>12100</v>
      </c>
      <c r="H73" s="153">
        <f t="shared" si="39"/>
        <v>12100</v>
      </c>
      <c r="I73" s="153">
        <f t="shared" si="39"/>
        <v>12100</v>
      </c>
      <c r="J73" s="153">
        <f t="shared" si="39"/>
        <v>0</v>
      </c>
      <c r="K73" s="153">
        <f t="shared" si="39"/>
        <v>0</v>
      </c>
      <c r="L73" s="159" t="s">
        <v>38</v>
      </c>
    </row>
    <row r="74" spans="1:14" ht="28.5" customHeight="1" outlineLevel="1" x14ac:dyDescent="0.25">
      <c r="A74" s="29"/>
      <c r="B74" s="29" t="s">
        <v>129</v>
      </c>
      <c r="C74" s="19" t="s">
        <v>137</v>
      </c>
      <c r="D74" s="53"/>
      <c r="E74" s="53"/>
      <c r="F74" s="53"/>
      <c r="G74" s="36">
        <v>12100</v>
      </c>
      <c r="H74" s="36">
        <v>12100</v>
      </c>
      <c r="I74" s="36">
        <v>12100</v>
      </c>
      <c r="J74" s="36"/>
      <c r="K74" s="36"/>
      <c r="L74" s="156"/>
    </row>
    <row r="75" spans="1:14" s="27" customFormat="1" ht="99" customHeight="1" outlineLevel="1" x14ac:dyDescent="0.25">
      <c r="A75" s="151"/>
      <c r="B75" s="151" t="s">
        <v>158</v>
      </c>
      <c r="C75" s="151"/>
      <c r="D75" s="154">
        <f>SUM(D76)</f>
        <v>0</v>
      </c>
      <c r="E75" s="154">
        <f t="shared" ref="E75:K75" si="40">SUM(E76)</f>
        <v>0</v>
      </c>
      <c r="F75" s="154">
        <f t="shared" si="40"/>
        <v>0</v>
      </c>
      <c r="G75" s="153">
        <f t="shared" si="40"/>
        <v>0</v>
      </c>
      <c r="H75" s="153">
        <f t="shared" si="40"/>
        <v>0</v>
      </c>
      <c r="I75" s="153">
        <f t="shared" si="40"/>
        <v>0</v>
      </c>
      <c r="J75" s="153">
        <f t="shared" si="40"/>
        <v>0</v>
      </c>
      <c r="K75" s="153">
        <f t="shared" si="40"/>
        <v>0</v>
      </c>
      <c r="L75" s="159" t="s">
        <v>61</v>
      </c>
    </row>
    <row r="76" spans="1:14" ht="21.75" customHeight="1" outlineLevel="1" x14ac:dyDescent="0.25">
      <c r="A76" s="29"/>
      <c r="B76" s="29" t="s">
        <v>11</v>
      </c>
      <c r="C76" s="19"/>
      <c r="D76" s="53"/>
      <c r="E76" s="53"/>
      <c r="F76" s="53"/>
      <c r="G76" s="36"/>
      <c r="H76" s="36"/>
      <c r="I76" s="36"/>
      <c r="J76" s="36"/>
      <c r="K76" s="36"/>
      <c r="L76" s="156"/>
    </row>
    <row r="77" spans="1:14" s="27" customFormat="1" ht="51" outlineLevel="1" x14ac:dyDescent="0.25">
      <c r="A77" s="151"/>
      <c r="B77" s="152" t="s">
        <v>143</v>
      </c>
      <c r="C77" s="151"/>
      <c r="D77" s="154">
        <f>SUM(D78)</f>
        <v>0</v>
      </c>
      <c r="E77" s="154">
        <f>SUM(E78)</f>
        <v>0</v>
      </c>
      <c r="F77" s="154">
        <f>SUM(F78)</f>
        <v>0</v>
      </c>
      <c r="G77" s="153">
        <f>SUM(G78)</f>
        <v>0</v>
      </c>
      <c r="H77" s="153">
        <f>H78</f>
        <v>500</v>
      </c>
      <c r="I77" s="153">
        <f>I78</f>
        <v>500</v>
      </c>
      <c r="J77" s="153">
        <f>SUM(J78)</f>
        <v>0</v>
      </c>
      <c r="K77" s="153">
        <f>SUM(K78)</f>
        <v>500</v>
      </c>
      <c r="L77" s="155" t="s">
        <v>61</v>
      </c>
      <c r="N77" s="67"/>
    </row>
    <row r="78" spans="1:14" ht="30.75" customHeight="1" outlineLevel="1" x14ac:dyDescent="0.25">
      <c r="A78" s="29"/>
      <c r="B78" s="29" t="s">
        <v>129</v>
      </c>
      <c r="C78" s="19" t="s">
        <v>137</v>
      </c>
      <c r="D78" s="53"/>
      <c r="E78" s="53"/>
      <c r="F78" s="53"/>
      <c r="G78" s="37"/>
      <c r="H78" s="191">
        <v>500</v>
      </c>
      <c r="I78" s="185">
        <v>500</v>
      </c>
      <c r="J78" s="192"/>
      <c r="K78" s="192">
        <v>500</v>
      </c>
      <c r="L78" s="183"/>
      <c r="N78" s="55"/>
    </row>
    <row r="79" spans="1:14" s="27" customFormat="1" ht="51" outlineLevel="1" x14ac:dyDescent="0.25">
      <c r="A79" s="151"/>
      <c r="B79" s="160" t="s">
        <v>159</v>
      </c>
      <c r="C79" s="151"/>
      <c r="D79" s="154">
        <f>SUM(D80)</f>
        <v>0</v>
      </c>
      <c r="E79" s="154">
        <f t="shared" ref="E79:K79" si="41">SUM(E80)</f>
        <v>0</v>
      </c>
      <c r="F79" s="154">
        <f t="shared" si="41"/>
        <v>0</v>
      </c>
      <c r="G79" s="153">
        <f t="shared" si="41"/>
        <v>0</v>
      </c>
      <c r="H79" s="153">
        <f t="shared" si="41"/>
        <v>0</v>
      </c>
      <c r="I79" s="153">
        <f t="shared" si="41"/>
        <v>0</v>
      </c>
      <c r="J79" s="153">
        <f t="shared" si="41"/>
        <v>0</v>
      </c>
      <c r="K79" s="153">
        <f t="shared" si="41"/>
        <v>0</v>
      </c>
      <c r="L79" s="159" t="s">
        <v>40</v>
      </c>
    </row>
    <row r="80" spans="1:14" ht="16.5" customHeight="1" outlineLevel="1" x14ac:dyDescent="0.25">
      <c r="A80" s="29"/>
      <c r="B80" s="29" t="s">
        <v>11</v>
      </c>
      <c r="C80" s="19"/>
      <c r="D80" s="53"/>
      <c r="E80" s="53"/>
      <c r="F80" s="53"/>
      <c r="G80" s="36"/>
      <c r="H80" s="36"/>
      <c r="I80" s="36"/>
      <c r="J80" s="36"/>
      <c r="K80" s="36"/>
      <c r="L80" s="156"/>
    </row>
    <row r="81" spans="1:13" s="27" customFormat="1" ht="63.75" outlineLevel="1" x14ac:dyDescent="0.25">
      <c r="A81" s="151"/>
      <c r="B81" s="160" t="s">
        <v>160</v>
      </c>
      <c r="C81" s="151"/>
      <c r="D81" s="154">
        <f>SUM(D82)</f>
        <v>0</v>
      </c>
      <c r="E81" s="154">
        <f t="shared" ref="E81:K81" si="42">SUM(E82)</f>
        <v>0</v>
      </c>
      <c r="F81" s="154">
        <f t="shared" si="42"/>
        <v>0</v>
      </c>
      <c r="G81" s="153">
        <f t="shared" si="42"/>
        <v>0</v>
      </c>
      <c r="H81" s="153">
        <f t="shared" si="42"/>
        <v>0</v>
      </c>
      <c r="I81" s="153">
        <f t="shared" si="42"/>
        <v>0</v>
      </c>
      <c r="J81" s="153">
        <f t="shared" si="42"/>
        <v>0</v>
      </c>
      <c r="K81" s="153">
        <f t="shared" si="42"/>
        <v>0</v>
      </c>
      <c r="L81" s="159" t="s">
        <v>40</v>
      </c>
    </row>
    <row r="82" spans="1:13" ht="33.75" customHeight="1" outlineLevel="1" x14ac:dyDescent="0.25">
      <c r="A82" s="29"/>
      <c r="B82" s="29" t="s">
        <v>11</v>
      </c>
      <c r="C82" s="29"/>
      <c r="D82" s="53">
        <v>0</v>
      </c>
      <c r="E82" s="53">
        <v>0</v>
      </c>
      <c r="F82" s="53">
        <v>0</v>
      </c>
      <c r="G82" s="30">
        <v>0</v>
      </c>
      <c r="H82" s="30">
        <v>0</v>
      </c>
      <c r="I82" s="30">
        <v>0</v>
      </c>
      <c r="J82" s="30">
        <v>0</v>
      </c>
      <c r="K82" s="30">
        <v>0</v>
      </c>
      <c r="L82" s="156"/>
    </row>
    <row r="83" spans="1:13" s="27" customFormat="1" ht="102" outlineLevel="1" x14ac:dyDescent="0.25">
      <c r="A83" s="151"/>
      <c r="B83" s="160" t="s">
        <v>161</v>
      </c>
      <c r="C83" s="151"/>
      <c r="D83" s="154">
        <f>SUM(D84)</f>
        <v>0</v>
      </c>
      <c r="E83" s="154">
        <f t="shared" ref="E83:K83" si="43">SUM(E84)</f>
        <v>0</v>
      </c>
      <c r="F83" s="154">
        <f t="shared" si="43"/>
        <v>0</v>
      </c>
      <c r="G83" s="153">
        <f t="shared" si="43"/>
        <v>0</v>
      </c>
      <c r="H83" s="153">
        <f t="shared" si="43"/>
        <v>0</v>
      </c>
      <c r="I83" s="153">
        <f t="shared" si="43"/>
        <v>0</v>
      </c>
      <c r="J83" s="153">
        <f t="shared" si="43"/>
        <v>0</v>
      </c>
      <c r="K83" s="153">
        <f t="shared" si="43"/>
        <v>0</v>
      </c>
      <c r="L83" s="159" t="s">
        <v>38</v>
      </c>
    </row>
    <row r="84" spans="1:13" ht="15.75" customHeight="1" outlineLevel="1" x14ac:dyDescent="0.25">
      <c r="A84" s="29"/>
      <c r="B84" s="29" t="s">
        <v>11</v>
      </c>
      <c r="C84" s="29"/>
      <c r="D84" s="53">
        <v>0</v>
      </c>
      <c r="E84" s="53">
        <v>0</v>
      </c>
      <c r="F84" s="53">
        <v>0</v>
      </c>
      <c r="G84" s="30">
        <v>0</v>
      </c>
      <c r="H84" s="30">
        <v>0</v>
      </c>
      <c r="I84" s="30">
        <v>0</v>
      </c>
      <c r="J84" s="30">
        <v>0</v>
      </c>
      <c r="K84" s="30">
        <v>0</v>
      </c>
      <c r="L84" s="156"/>
    </row>
    <row r="85" spans="1:13" s="27" customFormat="1" ht="153" outlineLevel="1" x14ac:dyDescent="0.25">
      <c r="A85" s="151"/>
      <c r="B85" s="160" t="s">
        <v>162</v>
      </c>
      <c r="C85" s="151"/>
      <c r="D85" s="154"/>
      <c r="E85" s="154"/>
      <c r="F85" s="154"/>
      <c r="G85" s="153"/>
      <c r="H85" s="153"/>
      <c r="I85" s="153"/>
      <c r="J85" s="153"/>
      <c r="K85" s="153"/>
      <c r="L85" s="159" t="s">
        <v>38</v>
      </c>
    </row>
    <row r="86" spans="1:13" ht="15.75" customHeight="1" outlineLevel="1" x14ac:dyDescent="0.25">
      <c r="A86" s="29"/>
      <c r="B86" s="29" t="s">
        <v>11</v>
      </c>
      <c r="C86" s="29"/>
      <c r="D86" s="53">
        <v>0</v>
      </c>
      <c r="E86" s="53">
        <v>0</v>
      </c>
      <c r="F86" s="53">
        <v>0</v>
      </c>
      <c r="G86" s="30">
        <v>0</v>
      </c>
      <c r="H86" s="30">
        <v>0</v>
      </c>
      <c r="I86" s="30">
        <v>0</v>
      </c>
      <c r="J86" s="30">
        <v>0</v>
      </c>
      <c r="K86" s="30">
        <v>0</v>
      </c>
      <c r="L86" s="156"/>
    </row>
    <row r="87" spans="1:13" s="27" customFormat="1" ht="78.75" customHeight="1" outlineLevel="1" x14ac:dyDescent="0.25">
      <c r="A87" s="151"/>
      <c r="B87" s="160" t="s">
        <v>163</v>
      </c>
      <c r="C87" s="151"/>
      <c r="D87" s="154">
        <f>SUM(D88)</f>
        <v>0</v>
      </c>
      <c r="E87" s="154">
        <f t="shared" ref="E87:K87" si="44">SUM(E88)</f>
        <v>0</v>
      </c>
      <c r="F87" s="154">
        <f t="shared" si="44"/>
        <v>0</v>
      </c>
      <c r="G87" s="153">
        <f t="shared" si="44"/>
        <v>0</v>
      </c>
      <c r="H87" s="153">
        <f t="shared" si="44"/>
        <v>0</v>
      </c>
      <c r="I87" s="153">
        <f t="shared" si="44"/>
        <v>0</v>
      </c>
      <c r="J87" s="153">
        <f t="shared" si="44"/>
        <v>0</v>
      </c>
      <c r="K87" s="153">
        <f t="shared" si="44"/>
        <v>0</v>
      </c>
      <c r="L87" s="159" t="s">
        <v>38</v>
      </c>
    </row>
    <row r="88" spans="1:13" ht="15.75" customHeight="1" outlineLevel="1" x14ac:dyDescent="0.25">
      <c r="A88" s="29"/>
      <c r="B88" s="29" t="s">
        <v>11</v>
      </c>
      <c r="C88" s="29"/>
      <c r="D88" s="53">
        <v>0</v>
      </c>
      <c r="E88" s="53">
        <v>0</v>
      </c>
      <c r="F88" s="53">
        <v>0</v>
      </c>
      <c r="G88" s="30">
        <v>0</v>
      </c>
      <c r="H88" s="30">
        <v>0</v>
      </c>
      <c r="I88" s="30">
        <v>0</v>
      </c>
      <c r="J88" s="30">
        <v>0</v>
      </c>
      <c r="K88" s="30">
        <v>0</v>
      </c>
      <c r="L88" s="156"/>
    </row>
    <row r="89" spans="1:13" s="27" customFormat="1" ht="55.5" customHeight="1" outlineLevel="1" x14ac:dyDescent="0.25">
      <c r="A89" s="151"/>
      <c r="B89" s="151" t="s">
        <v>169</v>
      </c>
      <c r="C89" s="151"/>
      <c r="D89" s="154">
        <f>SUM(D90)</f>
        <v>0</v>
      </c>
      <c r="E89" s="154">
        <f t="shared" ref="E89:F89" si="45">SUM(E90)</f>
        <v>0</v>
      </c>
      <c r="F89" s="154">
        <f t="shared" si="45"/>
        <v>0</v>
      </c>
      <c r="G89" s="154">
        <f>G90+G91+G92</f>
        <v>36790</v>
      </c>
      <c r="H89" s="154">
        <f t="shared" ref="H89:K89" si="46">H90+H91+H92</f>
        <v>341080</v>
      </c>
      <c r="I89" s="154">
        <f t="shared" si="46"/>
        <v>313580</v>
      </c>
      <c r="J89" s="154">
        <f t="shared" si="46"/>
        <v>0</v>
      </c>
      <c r="K89" s="154">
        <f t="shared" si="46"/>
        <v>313580</v>
      </c>
      <c r="L89" s="155" t="s">
        <v>37</v>
      </c>
    </row>
    <row r="90" spans="1:13" ht="31.5" customHeight="1" outlineLevel="1" x14ac:dyDescent="0.25">
      <c r="A90" s="29"/>
      <c r="B90" s="29" t="s">
        <v>129</v>
      </c>
      <c r="C90" s="19" t="s">
        <v>137</v>
      </c>
      <c r="D90" s="53">
        <v>0</v>
      </c>
      <c r="E90" s="53">
        <v>0</v>
      </c>
      <c r="F90" s="53">
        <v>0</v>
      </c>
      <c r="G90" s="53"/>
      <c r="H90" s="53">
        <v>27500</v>
      </c>
      <c r="I90" s="53">
        <v>0</v>
      </c>
      <c r="J90" s="53">
        <v>0</v>
      </c>
      <c r="K90" s="53">
        <v>0</v>
      </c>
      <c r="L90" s="156"/>
    </row>
    <row r="91" spans="1:13" ht="63.75" customHeight="1" outlineLevel="1" x14ac:dyDescent="0.25">
      <c r="A91" s="29"/>
      <c r="B91" s="29" t="s">
        <v>128</v>
      </c>
      <c r="C91" s="19" t="s">
        <v>153</v>
      </c>
      <c r="D91" s="53">
        <v>0</v>
      </c>
      <c r="E91" s="53">
        <v>0</v>
      </c>
      <c r="F91" s="53">
        <v>0</v>
      </c>
      <c r="G91" s="53"/>
      <c r="H91" s="53">
        <v>221605</v>
      </c>
      <c r="I91" s="53">
        <v>221605</v>
      </c>
      <c r="J91" s="53"/>
      <c r="K91" s="53">
        <v>221605</v>
      </c>
      <c r="L91" s="156"/>
    </row>
    <row r="92" spans="1:13" ht="52.5" customHeight="1" outlineLevel="1" x14ac:dyDescent="0.25">
      <c r="A92" s="29"/>
      <c r="B92" s="29" t="s">
        <v>128</v>
      </c>
      <c r="C92" s="19" t="s">
        <v>135</v>
      </c>
      <c r="D92" s="53">
        <v>0</v>
      </c>
      <c r="E92" s="53">
        <v>0</v>
      </c>
      <c r="F92" s="53">
        <v>0</v>
      </c>
      <c r="G92" s="53">
        <v>36790</v>
      </c>
      <c r="H92" s="53">
        <v>91975</v>
      </c>
      <c r="I92" s="53">
        <v>91975</v>
      </c>
      <c r="J92" s="53"/>
      <c r="K92" s="53">
        <v>91975</v>
      </c>
      <c r="L92" s="156"/>
    </row>
    <row r="93" spans="1:13" s="27" customFormat="1" ht="114" customHeight="1" outlineLevel="1" x14ac:dyDescent="0.25">
      <c r="A93" s="151"/>
      <c r="B93" s="152" t="s">
        <v>145</v>
      </c>
      <c r="C93" s="163"/>
      <c r="D93" s="164">
        <f>SUM(D94)</f>
        <v>0</v>
      </c>
      <c r="E93" s="164">
        <f t="shared" ref="E93:G93" si="47">SUM(E94)</f>
        <v>0</v>
      </c>
      <c r="F93" s="164">
        <f t="shared" si="47"/>
        <v>0</v>
      </c>
      <c r="G93" s="164">
        <f t="shared" si="47"/>
        <v>0</v>
      </c>
      <c r="H93" s="154">
        <f>H94+H95</f>
        <v>3488</v>
      </c>
      <c r="I93" s="154">
        <f t="shared" ref="I93:K93" si="48">I94+I95</f>
        <v>0</v>
      </c>
      <c r="J93" s="154">
        <f t="shared" si="48"/>
        <v>0</v>
      </c>
      <c r="K93" s="154">
        <f t="shared" si="48"/>
        <v>0</v>
      </c>
      <c r="L93" s="155" t="s">
        <v>38</v>
      </c>
      <c r="M93" s="67"/>
    </row>
    <row r="94" spans="1:13" ht="25.5" outlineLevel="1" x14ac:dyDescent="0.25">
      <c r="A94" s="29"/>
      <c r="B94" s="29" t="s">
        <v>129</v>
      </c>
      <c r="C94" s="19" t="s">
        <v>137</v>
      </c>
      <c r="D94" s="53">
        <v>0</v>
      </c>
      <c r="E94" s="53">
        <v>0</v>
      </c>
      <c r="F94" s="53">
        <v>0</v>
      </c>
      <c r="G94" s="30">
        <v>0</v>
      </c>
      <c r="H94" s="30">
        <v>988</v>
      </c>
      <c r="I94" s="30"/>
      <c r="J94" s="30">
        <v>0</v>
      </c>
      <c r="K94" s="30"/>
      <c r="L94" s="156"/>
    </row>
    <row r="95" spans="1:13" ht="25.5" outlineLevel="1" x14ac:dyDescent="0.25">
      <c r="A95" s="29"/>
      <c r="B95" s="29" t="s">
        <v>129</v>
      </c>
      <c r="C95" s="19" t="s">
        <v>132</v>
      </c>
      <c r="D95" s="53"/>
      <c r="E95" s="53"/>
      <c r="F95" s="53"/>
      <c r="G95" s="36"/>
      <c r="H95" s="53">
        <v>2500</v>
      </c>
      <c r="I95" s="53">
        <v>0</v>
      </c>
      <c r="J95" s="36">
        <v>0</v>
      </c>
      <c r="K95" s="36">
        <v>0</v>
      </c>
      <c r="L95" s="156"/>
    </row>
    <row r="96" spans="1:13" ht="128.25" customHeight="1" outlineLevel="1" x14ac:dyDescent="0.25">
      <c r="A96" s="29"/>
      <c r="B96" s="151" t="s">
        <v>146</v>
      </c>
      <c r="C96" s="29"/>
      <c r="D96" s="53"/>
      <c r="E96" s="53"/>
      <c r="F96" s="53"/>
      <c r="G96" s="30"/>
      <c r="H96" s="30"/>
      <c r="I96" s="30"/>
      <c r="J96" s="30"/>
      <c r="K96" s="30"/>
      <c r="L96" s="159" t="s">
        <v>38</v>
      </c>
    </row>
    <row r="97" spans="1:13" ht="23.25" customHeight="1" outlineLevel="1" x14ac:dyDescent="0.25">
      <c r="A97" s="29"/>
      <c r="B97" s="29" t="s">
        <v>11</v>
      </c>
      <c r="C97" s="29"/>
      <c r="D97" s="53"/>
      <c r="E97" s="53"/>
      <c r="F97" s="53"/>
      <c r="G97" s="30"/>
      <c r="H97" s="30"/>
      <c r="I97" s="30"/>
      <c r="J97" s="30"/>
      <c r="K97" s="30"/>
      <c r="L97" s="159"/>
    </row>
    <row r="98" spans="1:13" ht="26.25" customHeight="1" x14ac:dyDescent="0.25">
      <c r="A98" s="179" t="s">
        <v>49</v>
      </c>
      <c r="B98" s="279" t="s">
        <v>50</v>
      </c>
      <c r="C98" s="279"/>
      <c r="D98" s="179">
        <f>D99+D116+D125</f>
        <v>3756417</v>
      </c>
      <c r="E98" s="179">
        <f t="shared" ref="E98:K98" si="49">E99+E116+E125</f>
        <v>3756417</v>
      </c>
      <c r="F98" s="179">
        <f t="shared" si="49"/>
        <v>3756417</v>
      </c>
      <c r="G98" s="149">
        <f t="shared" si="49"/>
        <v>17281216</v>
      </c>
      <c r="H98" s="149">
        <f t="shared" si="49"/>
        <v>26219716</v>
      </c>
      <c r="I98" s="149">
        <f t="shared" si="49"/>
        <v>28457816</v>
      </c>
      <c r="J98" s="149">
        <f t="shared" si="49"/>
        <v>0</v>
      </c>
      <c r="K98" s="149">
        <f t="shared" si="49"/>
        <v>28553545</v>
      </c>
      <c r="L98" s="150"/>
    </row>
    <row r="99" spans="1:13" ht="27.75" customHeight="1" x14ac:dyDescent="0.25">
      <c r="A99" s="179" t="s">
        <v>51</v>
      </c>
      <c r="B99" s="278" t="s">
        <v>27</v>
      </c>
      <c r="C99" s="278"/>
      <c r="D99" s="179">
        <f t="shared" ref="D99:K99" si="50">SUM(D100:D115)/2</f>
        <v>3756417</v>
      </c>
      <c r="E99" s="179">
        <f t="shared" si="50"/>
        <v>3756417</v>
      </c>
      <c r="F99" s="179">
        <f t="shared" si="50"/>
        <v>3756417</v>
      </c>
      <c r="G99" s="149">
        <f>SUM(G100:G115)/2</f>
        <v>17191342</v>
      </c>
      <c r="H99" s="149">
        <f t="shared" si="50"/>
        <v>26185842</v>
      </c>
      <c r="I99" s="149">
        <f t="shared" si="50"/>
        <v>28426942</v>
      </c>
      <c r="J99" s="149">
        <f t="shared" si="50"/>
        <v>0</v>
      </c>
      <c r="K99" s="149">
        <f t="shared" si="50"/>
        <v>28523671</v>
      </c>
      <c r="L99" s="150">
        <f>SUM(G99:I99)</f>
        <v>71804126</v>
      </c>
    </row>
    <row r="100" spans="1:13" s="27" customFormat="1" ht="52.5" customHeight="1" outlineLevel="1" x14ac:dyDescent="0.25">
      <c r="A100" s="151"/>
      <c r="B100" s="152" t="s">
        <v>52</v>
      </c>
      <c r="C100" s="151"/>
      <c r="D100" s="154">
        <f>SUM(D101)</f>
        <v>1947384</v>
      </c>
      <c r="E100" s="154">
        <f t="shared" ref="E100:F100" si="51">SUM(E101)</f>
        <v>1947384</v>
      </c>
      <c r="F100" s="154">
        <f t="shared" si="51"/>
        <v>1947384</v>
      </c>
      <c r="G100" s="154">
        <f>SUM(H100)</f>
        <v>6335000</v>
      </c>
      <c r="H100" s="154">
        <f>SUM(H101)</f>
        <v>6335000</v>
      </c>
      <c r="I100" s="154">
        <f>SUM(I101)</f>
        <v>8487600</v>
      </c>
      <c r="J100" s="154">
        <f t="shared" ref="J100:K100" si="52">SUM(J101)</f>
        <v>0</v>
      </c>
      <c r="K100" s="154">
        <f t="shared" si="52"/>
        <v>8487600</v>
      </c>
      <c r="L100" s="155" t="s">
        <v>37</v>
      </c>
      <c r="M100" s="86"/>
    </row>
    <row r="101" spans="1:13" ht="63.75" customHeight="1" outlineLevel="1" x14ac:dyDescent="0.25">
      <c r="A101" s="29"/>
      <c r="B101" s="29" t="s">
        <v>128</v>
      </c>
      <c r="C101" s="19" t="s">
        <v>147</v>
      </c>
      <c r="D101" s="53">
        <v>1947384</v>
      </c>
      <c r="E101" s="53">
        <v>1947384</v>
      </c>
      <c r="F101" s="53">
        <v>1947384</v>
      </c>
      <c r="G101" s="53">
        <v>4203000</v>
      </c>
      <c r="H101" s="53">
        <v>6335000</v>
      </c>
      <c r="I101" s="53">
        <v>8487600</v>
      </c>
      <c r="J101" s="53"/>
      <c r="K101" s="53">
        <v>8487600</v>
      </c>
      <c r="L101" s="165"/>
      <c r="M101" s="55"/>
    </row>
    <row r="102" spans="1:13" s="27" customFormat="1" ht="34.5" customHeight="1" outlineLevel="1" x14ac:dyDescent="0.25">
      <c r="A102" s="151"/>
      <c r="B102" s="151" t="s">
        <v>67</v>
      </c>
      <c r="C102" s="151"/>
      <c r="D102" s="154">
        <f>SUM(D103)</f>
        <v>0</v>
      </c>
      <c r="E102" s="154">
        <f t="shared" ref="E102:J102" si="53">SUM(E103)</f>
        <v>0</v>
      </c>
      <c r="F102" s="154">
        <f t="shared" si="53"/>
        <v>0</v>
      </c>
      <c r="G102" s="153">
        <f>SUM(G103)</f>
        <v>120542</v>
      </c>
      <c r="H102" s="153">
        <f t="shared" si="53"/>
        <v>120542</v>
      </c>
      <c r="I102" s="153">
        <f t="shared" si="53"/>
        <v>120542</v>
      </c>
      <c r="J102" s="153">
        <f t="shared" si="53"/>
        <v>0</v>
      </c>
      <c r="K102" s="153">
        <v>314000</v>
      </c>
      <c r="L102" s="159" t="s">
        <v>37</v>
      </c>
    </row>
    <row r="103" spans="1:13" ht="66" customHeight="1" outlineLevel="1" x14ac:dyDescent="0.25">
      <c r="A103" s="29"/>
      <c r="B103" s="29" t="s">
        <v>128</v>
      </c>
      <c r="C103" s="19" t="s">
        <v>147</v>
      </c>
      <c r="D103" s="53">
        <v>0</v>
      </c>
      <c r="E103" s="53">
        <v>0</v>
      </c>
      <c r="F103" s="53">
        <v>0</v>
      </c>
      <c r="G103" s="53">
        <v>120542</v>
      </c>
      <c r="H103" s="53">
        <v>120542</v>
      </c>
      <c r="I103" s="53">
        <v>120542</v>
      </c>
      <c r="J103" s="53"/>
      <c r="K103" s="53">
        <v>120542</v>
      </c>
      <c r="L103" s="155" t="s">
        <v>37</v>
      </c>
    </row>
    <row r="104" spans="1:13" s="27" customFormat="1" ht="76.5" customHeight="1" outlineLevel="1" x14ac:dyDescent="0.25">
      <c r="A104" s="151"/>
      <c r="B104" s="151" t="s">
        <v>107</v>
      </c>
      <c r="C104" s="151"/>
      <c r="D104" s="154">
        <f>SUM(D105)</f>
        <v>0</v>
      </c>
      <c r="E104" s="154">
        <f t="shared" ref="E104:K104" si="54">SUM(E105)</f>
        <v>0</v>
      </c>
      <c r="F104" s="154">
        <f t="shared" si="54"/>
        <v>0</v>
      </c>
      <c r="G104" s="153">
        <f t="shared" si="54"/>
        <v>0</v>
      </c>
      <c r="H104" s="153">
        <f t="shared" si="54"/>
        <v>0</v>
      </c>
      <c r="I104" s="153">
        <f t="shared" si="54"/>
        <v>0</v>
      </c>
      <c r="J104" s="153">
        <f t="shared" si="54"/>
        <v>0</v>
      </c>
      <c r="K104" s="153">
        <f t="shared" si="54"/>
        <v>0</v>
      </c>
      <c r="L104" s="159" t="s">
        <v>43</v>
      </c>
    </row>
    <row r="105" spans="1:13" ht="15.75" customHeight="1" outlineLevel="1" x14ac:dyDescent="0.25">
      <c r="A105" s="29"/>
      <c r="B105" s="29" t="s">
        <v>11</v>
      </c>
      <c r="C105" s="29"/>
      <c r="D105" s="53">
        <v>0</v>
      </c>
      <c r="E105" s="53">
        <v>0</v>
      </c>
      <c r="F105" s="53">
        <v>0</v>
      </c>
      <c r="G105" s="30">
        <v>0</v>
      </c>
      <c r="H105" s="30">
        <v>0</v>
      </c>
      <c r="I105" s="30">
        <v>0</v>
      </c>
      <c r="J105" s="30">
        <v>0</v>
      </c>
      <c r="K105" s="30">
        <v>0</v>
      </c>
      <c r="L105" s="156"/>
    </row>
    <row r="106" spans="1:13" s="44" customFormat="1" ht="54.75" customHeight="1" outlineLevel="1" x14ac:dyDescent="0.2">
      <c r="A106" s="160"/>
      <c r="B106" s="213" t="s">
        <v>164</v>
      </c>
      <c r="C106" s="160"/>
      <c r="D106" s="154">
        <f>SUM(D107)</f>
        <v>0</v>
      </c>
      <c r="E106" s="154">
        <f t="shared" ref="E106:K106" si="55">SUM(E107)</f>
        <v>0</v>
      </c>
      <c r="F106" s="154">
        <f t="shared" si="55"/>
        <v>0</v>
      </c>
      <c r="G106" s="116">
        <f t="shared" si="55"/>
        <v>0</v>
      </c>
      <c r="H106" s="116">
        <f t="shared" si="55"/>
        <v>0</v>
      </c>
      <c r="I106" s="116">
        <f t="shared" si="55"/>
        <v>0</v>
      </c>
      <c r="J106" s="116">
        <f t="shared" si="55"/>
        <v>0</v>
      </c>
      <c r="K106" s="116">
        <f t="shared" si="55"/>
        <v>0</v>
      </c>
      <c r="L106" s="159" t="s">
        <v>43</v>
      </c>
    </row>
    <row r="107" spans="1:13" ht="15.75" customHeight="1" outlineLevel="1" x14ac:dyDescent="0.25">
      <c r="A107" s="29"/>
      <c r="B107" s="29" t="s">
        <v>11</v>
      </c>
      <c r="C107" s="29"/>
      <c r="D107" s="53">
        <v>0</v>
      </c>
      <c r="E107" s="53">
        <v>0</v>
      </c>
      <c r="F107" s="53">
        <v>0</v>
      </c>
      <c r="G107" s="30">
        <v>0</v>
      </c>
      <c r="H107" s="30">
        <v>0</v>
      </c>
      <c r="I107" s="30">
        <v>0</v>
      </c>
      <c r="J107" s="30">
        <v>0</v>
      </c>
      <c r="K107" s="30">
        <v>0</v>
      </c>
      <c r="L107" s="156"/>
    </row>
    <row r="108" spans="1:13" s="44" customFormat="1" ht="75" customHeight="1" outlineLevel="1" x14ac:dyDescent="0.25">
      <c r="A108" s="160"/>
      <c r="B108" s="160" t="s">
        <v>149</v>
      </c>
      <c r="C108" s="160"/>
      <c r="D108" s="154">
        <f>SUM(D109)</f>
        <v>1809033</v>
      </c>
      <c r="E108" s="154">
        <f t="shared" ref="E108:K108" si="56">SUM(E109)</f>
        <v>1809033</v>
      </c>
      <c r="F108" s="154">
        <f t="shared" si="56"/>
        <v>1809033</v>
      </c>
      <c r="G108" s="116">
        <f t="shared" si="56"/>
        <v>11200000</v>
      </c>
      <c r="H108" s="116">
        <f t="shared" si="56"/>
        <v>19040000</v>
      </c>
      <c r="I108" s="116">
        <f t="shared" si="56"/>
        <v>19040000</v>
      </c>
      <c r="J108" s="116">
        <f t="shared" si="56"/>
        <v>0</v>
      </c>
      <c r="K108" s="116">
        <f t="shared" si="56"/>
        <v>19040000</v>
      </c>
      <c r="L108" s="155" t="s">
        <v>37</v>
      </c>
    </row>
    <row r="109" spans="1:13" ht="64.5" customHeight="1" outlineLevel="1" x14ac:dyDescent="0.25">
      <c r="A109" s="29"/>
      <c r="B109" s="29" t="s">
        <v>128</v>
      </c>
      <c r="C109" s="19" t="s">
        <v>147</v>
      </c>
      <c r="D109" s="53">
        <v>1809033</v>
      </c>
      <c r="E109" s="53">
        <v>1809033</v>
      </c>
      <c r="F109" s="53">
        <v>1809033</v>
      </c>
      <c r="G109" s="30">
        <v>11200000</v>
      </c>
      <c r="H109" s="30">
        <v>19040000</v>
      </c>
      <c r="I109" s="30">
        <v>19040000</v>
      </c>
      <c r="J109" s="30"/>
      <c r="K109" s="30">
        <f>I109</f>
        <v>19040000</v>
      </c>
      <c r="L109" s="156"/>
    </row>
    <row r="110" spans="1:13" s="27" customFormat="1" ht="30.75" customHeight="1" outlineLevel="1" x14ac:dyDescent="0.25">
      <c r="A110" s="151"/>
      <c r="B110" s="152" t="s">
        <v>150</v>
      </c>
      <c r="C110" s="151"/>
      <c r="D110" s="154">
        <f>SUM(D111)</f>
        <v>0</v>
      </c>
      <c r="E110" s="154">
        <f t="shared" ref="E110:K110" si="57">SUM(E111)</f>
        <v>0</v>
      </c>
      <c r="F110" s="154">
        <f t="shared" si="57"/>
        <v>0</v>
      </c>
      <c r="G110" s="154">
        <f t="shared" si="57"/>
        <v>601800</v>
      </c>
      <c r="H110" s="154">
        <f t="shared" si="57"/>
        <v>690300</v>
      </c>
      <c r="I110" s="154">
        <f t="shared" si="57"/>
        <v>778800</v>
      </c>
      <c r="J110" s="154">
        <f t="shared" si="57"/>
        <v>0</v>
      </c>
      <c r="K110" s="154">
        <f t="shared" si="57"/>
        <v>778800</v>
      </c>
      <c r="L110" s="155" t="s">
        <v>37</v>
      </c>
      <c r="M110" s="67"/>
    </row>
    <row r="111" spans="1:13" ht="63.75" customHeight="1" outlineLevel="1" x14ac:dyDescent="0.25">
      <c r="A111" s="29"/>
      <c r="B111" s="29" t="s">
        <v>128</v>
      </c>
      <c r="C111" s="19" t="s">
        <v>147</v>
      </c>
      <c r="D111" s="53"/>
      <c r="E111" s="53"/>
      <c r="F111" s="53"/>
      <c r="G111" s="53">
        <v>601800</v>
      </c>
      <c r="H111" s="53">
        <v>690300</v>
      </c>
      <c r="I111" s="53">
        <v>778800</v>
      </c>
      <c r="J111" s="53"/>
      <c r="K111" s="53">
        <f>I111</f>
        <v>778800</v>
      </c>
      <c r="L111" s="165"/>
      <c r="M111" s="55"/>
    </row>
    <row r="112" spans="1:13" ht="89.25" outlineLevel="1" x14ac:dyDescent="0.25">
      <c r="A112" s="29"/>
      <c r="B112" s="160" t="s">
        <v>165</v>
      </c>
      <c r="C112" s="19"/>
      <c r="D112" s="53"/>
      <c r="E112" s="53"/>
      <c r="F112" s="53"/>
      <c r="G112" s="154"/>
      <c r="H112" s="154"/>
      <c r="I112" s="154"/>
      <c r="J112" s="154"/>
      <c r="K112" s="154"/>
      <c r="L112" s="155" t="s">
        <v>37</v>
      </c>
      <c r="M112" s="55"/>
    </row>
    <row r="113" spans="1:14" ht="19.5" customHeight="1" outlineLevel="1" x14ac:dyDescent="0.25">
      <c r="A113" s="29"/>
      <c r="B113" s="29" t="s">
        <v>11</v>
      </c>
      <c r="C113" s="19"/>
      <c r="D113" s="53"/>
      <c r="E113" s="53"/>
      <c r="F113" s="53"/>
      <c r="G113" s="53"/>
      <c r="H113" s="53"/>
      <c r="I113" s="53"/>
      <c r="J113" s="53"/>
      <c r="K113" s="53"/>
      <c r="L113" s="165"/>
      <c r="M113" s="55"/>
    </row>
    <row r="114" spans="1:14" s="27" customFormat="1" ht="51" outlineLevel="1" x14ac:dyDescent="0.25">
      <c r="A114" s="151"/>
      <c r="B114" s="160" t="s">
        <v>166</v>
      </c>
      <c r="C114" s="152"/>
      <c r="D114" s="154">
        <f>SUM(D115)</f>
        <v>0</v>
      </c>
      <c r="E114" s="154">
        <f>SUM(E115)</f>
        <v>0</v>
      </c>
      <c r="F114" s="154">
        <f>SUM(F115)</f>
        <v>0</v>
      </c>
      <c r="G114" s="154">
        <f>SUM(G115)</f>
        <v>0</v>
      </c>
      <c r="H114" s="154"/>
      <c r="I114" s="154">
        <f>SUM(I115)</f>
        <v>0</v>
      </c>
      <c r="J114" s="154">
        <f>SUM(J115)</f>
        <v>0</v>
      </c>
      <c r="K114" s="154">
        <f>SUM(K115)</f>
        <v>0</v>
      </c>
      <c r="L114" s="155" t="s">
        <v>43</v>
      </c>
      <c r="M114" s="67"/>
    </row>
    <row r="115" spans="1:14" ht="15" customHeight="1" outlineLevel="1" x14ac:dyDescent="0.25">
      <c r="A115" s="29"/>
      <c r="B115" s="29" t="s">
        <v>11</v>
      </c>
      <c r="C115" s="29"/>
      <c r="D115" s="53">
        <v>0</v>
      </c>
      <c r="E115" s="53">
        <v>0</v>
      </c>
      <c r="F115" s="53">
        <v>0</v>
      </c>
      <c r="G115" s="30">
        <v>0</v>
      </c>
      <c r="H115" s="53"/>
      <c r="I115" s="53"/>
      <c r="J115" s="53">
        <v>0</v>
      </c>
      <c r="K115" s="53">
        <v>0</v>
      </c>
      <c r="L115" s="165"/>
      <c r="M115" s="55"/>
    </row>
    <row r="116" spans="1:14" ht="45" customHeight="1" x14ac:dyDescent="0.25">
      <c r="A116" s="179" t="s">
        <v>54</v>
      </c>
      <c r="B116" s="279" t="s">
        <v>110</v>
      </c>
      <c r="C116" s="279"/>
      <c r="D116" s="179">
        <f t="shared" ref="D116:K116" si="58">SUM(D117:D123)/2</f>
        <v>0</v>
      </c>
      <c r="E116" s="179">
        <f t="shared" si="58"/>
        <v>0</v>
      </c>
      <c r="F116" s="179">
        <f t="shared" si="58"/>
        <v>0</v>
      </c>
      <c r="G116" s="149">
        <f t="shared" si="58"/>
        <v>29874</v>
      </c>
      <c r="H116" s="149">
        <f t="shared" si="58"/>
        <v>32874</v>
      </c>
      <c r="I116" s="149">
        <f t="shared" si="58"/>
        <v>29874</v>
      </c>
      <c r="J116" s="149">
        <f t="shared" si="58"/>
        <v>0</v>
      </c>
      <c r="K116" s="149">
        <f t="shared" si="58"/>
        <v>29874</v>
      </c>
      <c r="L116" s="150">
        <f>SUM(G116:I116)</f>
        <v>92622</v>
      </c>
    </row>
    <row r="117" spans="1:14" s="27" customFormat="1" ht="73.5" customHeight="1" outlineLevel="1" x14ac:dyDescent="0.25">
      <c r="A117" s="151"/>
      <c r="B117" s="160" t="s">
        <v>111</v>
      </c>
      <c r="C117" s="160"/>
      <c r="D117" s="154">
        <f>SUM(D118)</f>
        <v>0</v>
      </c>
      <c r="E117" s="154">
        <f t="shared" ref="E117:K117" si="59">SUM(E118)</f>
        <v>0</v>
      </c>
      <c r="F117" s="154">
        <f t="shared" si="59"/>
        <v>0</v>
      </c>
      <c r="G117" s="116">
        <f t="shared" si="59"/>
        <v>0</v>
      </c>
      <c r="H117" s="116">
        <f t="shared" si="59"/>
        <v>3000</v>
      </c>
      <c r="I117" s="116">
        <f t="shared" si="59"/>
        <v>0</v>
      </c>
      <c r="J117" s="116">
        <f t="shared" si="59"/>
        <v>0</v>
      </c>
      <c r="K117" s="116">
        <f t="shared" si="59"/>
        <v>0</v>
      </c>
      <c r="L117" s="166" t="s">
        <v>39</v>
      </c>
      <c r="M117" s="99"/>
    </row>
    <row r="118" spans="1:14" ht="38.25" outlineLevel="1" x14ac:dyDescent="0.25">
      <c r="A118" s="29"/>
      <c r="B118" s="29" t="s">
        <v>128</v>
      </c>
      <c r="C118" s="45" t="s">
        <v>131</v>
      </c>
      <c r="D118" s="53">
        <v>0</v>
      </c>
      <c r="E118" s="53">
        <v>0</v>
      </c>
      <c r="F118" s="53">
        <v>0</v>
      </c>
      <c r="G118" s="37">
        <v>0</v>
      </c>
      <c r="H118" s="37">
        <v>3000</v>
      </c>
      <c r="I118" s="37">
        <v>0</v>
      </c>
      <c r="J118" s="37">
        <v>0</v>
      </c>
      <c r="K118" s="37">
        <v>0</v>
      </c>
      <c r="L118" s="169"/>
      <c r="M118" s="101"/>
    </row>
    <row r="119" spans="1:14" s="27" customFormat="1" ht="102" customHeight="1" outlineLevel="1" x14ac:dyDescent="0.25">
      <c r="A119" s="151"/>
      <c r="B119" s="151" t="s">
        <v>70</v>
      </c>
      <c r="C119" s="151"/>
      <c r="D119" s="154">
        <f>SUM(D120)</f>
        <v>0</v>
      </c>
      <c r="E119" s="154">
        <f t="shared" ref="E119:K119" si="60">SUM(E120)</f>
        <v>0</v>
      </c>
      <c r="F119" s="154">
        <f t="shared" si="60"/>
        <v>0</v>
      </c>
      <c r="G119" s="153">
        <f t="shared" si="60"/>
        <v>0</v>
      </c>
      <c r="H119" s="153">
        <f t="shared" si="60"/>
        <v>0</v>
      </c>
      <c r="I119" s="153">
        <f t="shared" si="60"/>
        <v>0</v>
      </c>
      <c r="J119" s="153">
        <f t="shared" si="60"/>
        <v>0</v>
      </c>
      <c r="K119" s="153">
        <f t="shared" si="60"/>
        <v>0</v>
      </c>
      <c r="L119" s="159" t="s">
        <v>39</v>
      </c>
    </row>
    <row r="120" spans="1:14" ht="15.75" customHeight="1" outlineLevel="1" x14ac:dyDescent="0.25">
      <c r="A120" s="29"/>
      <c r="B120" s="29" t="s">
        <v>11</v>
      </c>
      <c r="C120" s="29"/>
      <c r="D120" s="53"/>
      <c r="E120" s="53"/>
      <c r="F120" s="53"/>
      <c r="G120" s="36"/>
      <c r="H120" s="36">
        <v>0</v>
      </c>
      <c r="I120" s="36">
        <v>0</v>
      </c>
      <c r="J120" s="36"/>
      <c r="K120" s="36">
        <v>0</v>
      </c>
      <c r="L120" s="156"/>
    </row>
    <row r="121" spans="1:14" s="27" customFormat="1" ht="115.5" customHeight="1" outlineLevel="1" x14ac:dyDescent="0.25">
      <c r="A121" s="151"/>
      <c r="B121" s="160" t="s">
        <v>112</v>
      </c>
      <c r="C121" s="160"/>
      <c r="D121" s="154">
        <f t="shared" ref="D121:K121" si="61">SUM(D122)</f>
        <v>0</v>
      </c>
      <c r="E121" s="154">
        <f t="shared" si="61"/>
        <v>0</v>
      </c>
      <c r="F121" s="154">
        <f t="shared" si="61"/>
        <v>0</v>
      </c>
      <c r="G121" s="154">
        <f t="shared" si="61"/>
        <v>29874</v>
      </c>
      <c r="H121" s="154">
        <f t="shared" si="61"/>
        <v>29874</v>
      </c>
      <c r="I121" s="154">
        <f t="shared" si="61"/>
        <v>29874</v>
      </c>
      <c r="J121" s="154">
        <f t="shared" si="61"/>
        <v>0</v>
      </c>
      <c r="K121" s="154">
        <f t="shared" si="61"/>
        <v>29874</v>
      </c>
      <c r="L121" s="166" t="s">
        <v>37</v>
      </c>
      <c r="M121" s="44"/>
    </row>
    <row r="122" spans="1:14" s="27" customFormat="1" ht="44.25" customHeight="1" outlineLevel="1" x14ac:dyDescent="0.25">
      <c r="A122" s="151"/>
      <c r="B122" s="29" t="s">
        <v>128</v>
      </c>
      <c r="C122" s="45" t="s">
        <v>134</v>
      </c>
      <c r="D122" s="53"/>
      <c r="E122" s="53"/>
      <c r="F122" s="53"/>
      <c r="G122" s="53">
        <v>29874</v>
      </c>
      <c r="H122" s="53">
        <v>29874</v>
      </c>
      <c r="I122" s="53">
        <v>29874</v>
      </c>
      <c r="J122" s="53"/>
      <c r="K122" s="53">
        <v>29874</v>
      </c>
      <c r="L122" s="166"/>
      <c r="M122" s="44"/>
    </row>
    <row r="123" spans="1:14" s="27" customFormat="1" ht="68.25" customHeight="1" outlineLevel="1" x14ac:dyDescent="0.2">
      <c r="A123" s="151"/>
      <c r="B123" s="213" t="s">
        <v>167</v>
      </c>
      <c r="C123" s="160"/>
      <c r="D123" s="154"/>
      <c r="E123" s="154"/>
      <c r="F123" s="154"/>
      <c r="G123" s="154"/>
      <c r="H123" s="154"/>
      <c r="I123" s="154"/>
      <c r="J123" s="154"/>
      <c r="K123" s="154"/>
      <c r="L123" s="166"/>
      <c r="M123" s="44"/>
    </row>
    <row r="124" spans="1:14" s="55" customFormat="1" ht="39" customHeight="1" outlineLevel="1" x14ac:dyDescent="0.25">
      <c r="A124" s="52"/>
      <c r="B124" s="29" t="s">
        <v>128</v>
      </c>
      <c r="C124" s="45" t="s">
        <v>134</v>
      </c>
      <c r="L124" s="169"/>
      <c r="M124" s="101"/>
    </row>
    <row r="125" spans="1:14" ht="27" customHeight="1" x14ac:dyDescent="0.25">
      <c r="A125" s="179" t="s">
        <v>56</v>
      </c>
      <c r="B125" s="278" t="s">
        <v>21</v>
      </c>
      <c r="C125" s="278"/>
      <c r="D125" s="179">
        <f t="shared" ref="D125:F125" si="62">SUM(D126:D131)/2</f>
        <v>0</v>
      </c>
      <c r="E125" s="179">
        <f t="shared" si="62"/>
        <v>0</v>
      </c>
      <c r="F125" s="179">
        <f t="shared" si="62"/>
        <v>0</v>
      </c>
      <c r="G125" s="149">
        <f>SUM(G126:G135)/2</f>
        <v>60000</v>
      </c>
      <c r="H125" s="149">
        <f t="shared" ref="H125:K125" si="63">SUM(H126:H135)/2</f>
        <v>1000</v>
      </c>
      <c r="I125" s="149">
        <f t="shared" si="63"/>
        <v>1000</v>
      </c>
      <c r="J125" s="149">
        <f t="shared" si="63"/>
        <v>0</v>
      </c>
      <c r="K125" s="149">
        <f t="shared" si="63"/>
        <v>0</v>
      </c>
      <c r="L125" s="170"/>
      <c r="M125" s="55"/>
      <c r="N125" s="17"/>
    </row>
    <row r="126" spans="1:14" s="27" customFormat="1" ht="50.25" customHeight="1" outlineLevel="1" x14ac:dyDescent="0.25">
      <c r="A126" s="151"/>
      <c r="B126" s="152" t="s">
        <v>57</v>
      </c>
      <c r="C126" s="152"/>
      <c r="D126" s="154">
        <f>SUM(D127)</f>
        <v>0</v>
      </c>
      <c r="E126" s="154">
        <f t="shared" ref="E126:K126" si="64">SUM(E127)</f>
        <v>0</v>
      </c>
      <c r="F126" s="154">
        <f>SUM(F127)</f>
        <v>0</v>
      </c>
      <c r="G126" s="154">
        <f t="shared" si="64"/>
        <v>60000</v>
      </c>
      <c r="H126" s="154">
        <f>SUM(H127)</f>
        <v>0</v>
      </c>
      <c r="I126" s="154">
        <f t="shared" si="64"/>
        <v>0</v>
      </c>
      <c r="J126" s="154">
        <f t="shared" si="64"/>
        <v>0</v>
      </c>
      <c r="K126" s="154">
        <f t="shared" si="64"/>
        <v>0</v>
      </c>
      <c r="L126" s="155" t="s">
        <v>40</v>
      </c>
      <c r="M126" s="86"/>
    </row>
    <row r="127" spans="1:14" ht="43.5" customHeight="1" outlineLevel="1" x14ac:dyDescent="0.25">
      <c r="A127" s="29"/>
      <c r="B127" s="29" t="s">
        <v>128</v>
      </c>
      <c r="C127" s="45" t="s">
        <v>131</v>
      </c>
      <c r="D127" s="53">
        <v>0</v>
      </c>
      <c r="E127" s="53">
        <v>0</v>
      </c>
      <c r="F127" s="53"/>
      <c r="G127" s="53">
        <v>60000</v>
      </c>
      <c r="H127" s="53"/>
      <c r="I127" s="53">
        <v>0</v>
      </c>
      <c r="J127" s="53">
        <v>0</v>
      </c>
      <c r="K127" s="53">
        <v>0</v>
      </c>
      <c r="L127" s="165"/>
      <c r="M127" s="55"/>
    </row>
    <row r="128" spans="1:14" s="27" customFormat="1" ht="39.75" customHeight="1" outlineLevel="1" x14ac:dyDescent="0.25">
      <c r="A128" s="151"/>
      <c r="B128" s="152" t="s">
        <v>113</v>
      </c>
      <c r="C128" s="152"/>
      <c r="D128" s="154">
        <f>SUM(D129)</f>
        <v>0</v>
      </c>
      <c r="E128" s="154">
        <f t="shared" ref="E128:K128" si="65">SUM(E129)</f>
        <v>0</v>
      </c>
      <c r="F128" s="154">
        <f t="shared" si="65"/>
        <v>0</v>
      </c>
      <c r="G128" s="154">
        <f t="shared" si="65"/>
        <v>0</v>
      </c>
      <c r="H128" s="154">
        <f t="shared" si="65"/>
        <v>1000</v>
      </c>
      <c r="I128" s="154">
        <f t="shared" si="65"/>
        <v>1000</v>
      </c>
      <c r="J128" s="154">
        <f t="shared" si="65"/>
        <v>0</v>
      </c>
      <c r="K128" s="154">
        <f t="shared" si="65"/>
        <v>0</v>
      </c>
      <c r="L128" s="155" t="s">
        <v>61</v>
      </c>
      <c r="M128" s="67"/>
    </row>
    <row r="129" spans="1:21" ht="40.5" customHeight="1" outlineLevel="1" x14ac:dyDescent="0.25">
      <c r="A129" s="29"/>
      <c r="B129" s="29" t="s">
        <v>128</v>
      </c>
      <c r="C129" s="45" t="s">
        <v>131</v>
      </c>
      <c r="D129" s="53">
        <v>0</v>
      </c>
      <c r="E129" s="53">
        <v>0</v>
      </c>
      <c r="F129" s="53">
        <v>0</v>
      </c>
      <c r="G129" s="53">
        <v>0</v>
      </c>
      <c r="H129" s="53">
        <v>1000</v>
      </c>
      <c r="I129" s="53">
        <v>1000</v>
      </c>
      <c r="J129" s="53">
        <v>0</v>
      </c>
      <c r="K129" s="53">
        <v>0</v>
      </c>
      <c r="L129" s="165"/>
      <c r="M129" s="55"/>
    </row>
    <row r="130" spans="1:21" s="27" customFormat="1" ht="27" customHeight="1" outlineLevel="1" x14ac:dyDescent="0.25">
      <c r="A130" s="151"/>
      <c r="B130" s="151" t="s">
        <v>71</v>
      </c>
      <c r="C130" s="151"/>
      <c r="D130" s="154">
        <f>SUM(D131)</f>
        <v>0</v>
      </c>
      <c r="E130" s="154">
        <f t="shared" ref="E130:K130" si="66">SUM(E131)</f>
        <v>0</v>
      </c>
      <c r="F130" s="154">
        <f t="shared" si="66"/>
        <v>0</v>
      </c>
      <c r="G130" s="153">
        <f t="shared" si="66"/>
        <v>0</v>
      </c>
      <c r="H130" s="153">
        <f t="shared" si="66"/>
        <v>0</v>
      </c>
      <c r="I130" s="153">
        <f t="shared" si="66"/>
        <v>0</v>
      </c>
      <c r="J130" s="153">
        <f t="shared" si="66"/>
        <v>0</v>
      </c>
      <c r="K130" s="153">
        <f t="shared" si="66"/>
        <v>0</v>
      </c>
      <c r="L130" s="159" t="s">
        <v>40</v>
      </c>
    </row>
    <row r="131" spans="1:21" outlineLevel="1" x14ac:dyDescent="0.25">
      <c r="A131" s="29"/>
      <c r="B131" s="29" t="s">
        <v>11</v>
      </c>
      <c r="C131" s="19"/>
      <c r="D131" s="53"/>
      <c r="E131" s="53"/>
      <c r="F131" s="53"/>
      <c r="G131" s="36">
        <v>0</v>
      </c>
      <c r="H131" s="36"/>
      <c r="I131" s="36"/>
      <c r="J131" s="30">
        <v>0</v>
      </c>
      <c r="K131" s="30">
        <v>0</v>
      </c>
      <c r="L131" s="156"/>
    </row>
    <row r="132" spans="1:21" s="27" customFormat="1" ht="54" customHeight="1" outlineLevel="1" x14ac:dyDescent="0.25">
      <c r="A132" s="151"/>
      <c r="B132" s="151" t="s">
        <v>72</v>
      </c>
      <c r="C132" s="151"/>
      <c r="D132" s="154">
        <f>SUM(D133)</f>
        <v>0</v>
      </c>
      <c r="E132" s="154">
        <f t="shared" ref="E132:K134" si="67">SUM(E133)</f>
        <v>0</v>
      </c>
      <c r="F132" s="154">
        <f t="shared" si="67"/>
        <v>0</v>
      </c>
      <c r="G132" s="153">
        <f t="shared" si="67"/>
        <v>0</v>
      </c>
      <c r="H132" s="153">
        <f t="shared" si="67"/>
        <v>0</v>
      </c>
      <c r="I132" s="153">
        <f t="shared" si="67"/>
        <v>0</v>
      </c>
      <c r="J132" s="153">
        <f t="shared" si="67"/>
        <v>0</v>
      </c>
      <c r="K132" s="153">
        <f t="shared" si="67"/>
        <v>0</v>
      </c>
      <c r="L132" s="159" t="s">
        <v>43</v>
      </c>
    </row>
    <row r="133" spans="1:21" ht="15.75" customHeight="1" outlineLevel="1" x14ac:dyDescent="0.25">
      <c r="A133" s="29"/>
      <c r="B133" s="29" t="s">
        <v>11</v>
      </c>
      <c r="C133" s="45"/>
      <c r="D133" s="53"/>
      <c r="E133" s="53">
        <v>0</v>
      </c>
      <c r="F133" s="53">
        <v>0</v>
      </c>
      <c r="G133" s="30">
        <v>0</v>
      </c>
      <c r="H133" s="30"/>
      <c r="I133" s="30"/>
      <c r="J133" s="30">
        <v>0</v>
      </c>
      <c r="K133" s="30">
        <v>0</v>
      </c>
      <c r="L133" s="156"/>
    </row>
    <row r="134" spans="1:21" s="27" customFormat="1" ht="57.75" customHeight="1" outlineLevel="1" x14ac:dyDescent="0.25">
      <c r="A134" s="151"/>
      <c r="B134" s="151" t="s">
        <v>168</v>
      </c>
      <c r="C134" s="151"/>
      <c r="D134" s="154">
        <f>SUM(D135)</f>
        <v>0</v>
      </c>
      <c r="E134" s="154">
        <f t="shared" si="67"/>
        <v>0</v>
      </c>
      <c r="F134" s="154">
        <f t="shared" si="67"/>
        <v>0</v>
      </c>
      <c r="G134" s="153">
        <f t="shared" si="67"/>
        <v>0</v>
      </c>
      <c r="H134" s="153">
        <f t="shared" si="67"/>
        <v>0</v>
      </c>
      <c r="I134" s="153">
        <f t="shared" si="67"/>
        <v>0</v>
      </c>
      <c r="J134" s="153">
        <f t="shared" si="67"/>
        <v>0</v>
      </c>
      <c r="K134" s="153">
        <f t="shared" si="67"/>
        <v>0</v>
      </c>
      <c r="L134" s="159" t="s">
        <v>43</v>
      </c>
    </row>
    <row r="135" spans="1:21" ht="15" customHeight="1" outlineLevel="1" x14ac:dyDescent="0.25">
      <c r="A135" s="29"/>
      <c r="B135" s="29" t="s">
        <v>11</v>
      </c>
      <c r="C135" s="45"/>
      <c r="D135" s="53"/>
      <c r="E135" s="53">
        <v>0</v>
      </c>
      <c r="F135" s="53">
        <v>0</v>
      </c>
      <c r="G135" s="30">
        <v>0</v>
      </c>
      <c r="H135" s="30"/>
      <c r="I135" s="30"/>
      <c r="J135" s="30">
        <v>0</v>
      </c>
      <c r="K135" s="30">
        <v>0</v>
      </c>
      <c r="L135" s="156"/>
    </row>
    <row r="136" spans="1:21" ht="27" customHeight="1" x14ac:dyDescent="0.25">
      <c r="A136" s="179" t="s">
        <v>58</v>
      </c>
      <c r="B136" s="279" t="s">
        <v>59</v>
      </c>
      <c r="C136" s="279"/>
      <c r="D136" s="179">
        <f>SUM(D137:D146)/2</f>
        <v>0</v>
      </c>
      <c r="E136" s="179">
        <f t="shared" ref="E136:F136" si="68">SUM(E137:E146)/2</f>
        <v>0</v>
      </c>
      <c r="F136" s="179">
        <f t="shared" si="68"/>
        <v>0</v>
      </c>
      <c r="G136" s="149">
        <f>SUM(G137:G150)/2</f>
        <v>0</v>
      </c>
      <c r="H136" s="149">
        <f t="shared" ref="H136:K136" si="69">SUM(H137:H150)/2</f>
        <v>13500</v>
      </c>
      <c r="I136" s="149">
        <f t="shared" si="69"/>
        <v>1500</v>
      </c>
      <c r="J136" s="149">
        <f t="shared" si="69"/>
        <v>0</v>
      </c>
      <c r="K136" s="149">
        <f t="shared" si="69"/>
        <v>0</v>
      </c>
      <c r="L136" s="150">
        <f>SUM(H136:I136)</f>
        <v>15000</v>
      </c>
    </row>
    <row r="137" spans="1:21" s="27" customFormat="1" ht="78" customHeight="1" outlineLevel="1" x14ac:dyDescent="0.25">
      <c r="A137" s="151"/>
      <c r="B137" s="152" t="s">
        <v>60</v>
      </c>
      <c r="C137" s="152"/>
      <c r="D137" s="154">
        <f>SUM(D138)</f>
        <v>0</v>
      </c>
      <c r="E137" s="154">
        <f t="shared" ref="E137:K137" si="70">SUM(E138)</f>
        <v>0</v>
      </c>
      <c r="F137" s="154">
        <f t="shared" si="70"/>
        <v>0</v>
      </c>
      <c r="G137" s="154">
        <f t="shared" si="70"/>
        <v>0</v>
      </c>
      <c r="H137" s="154">
        <f t="shared" si="70"/>
        <v>6500</v>
      </c>
      <c r="I137" s="154">
        <f t="shared" si="70"/>
        <v>0</v>
      </c>
      <c r="J137" s="154">
        <f t="shared" si="70"/>
        <v>0</v>
      </c>
      <c r="K137" s="154">
        <f t="shared" si="70"/>
        <v>0</v>
      </c>
      <c r="L137" s="155" t="s">
        <v>38</v>
      </c>
      <c r="M137" s="67"/>
    </row>
    <row r="138" spans="1:21" ht="41.25" customHeight="1" outlineLevel="1" x14ac:dyDescent="0.25">
      <c r="A138" s="29"/>
      <c r="B138" s="29" t="s">
        <v>128</v>
      </c>
      <c r="C138" s="45" t="s">
        <v>131</v>
      </c>
      <c r="D138" s="53"/>
      <c r="E138" s="53"/>
      <c r="F138" s="53"/>
      <c r="G138" s="53"/>
      <c r="H138" s="53">
        <v>6500</v>
      </c>
      <c r="I138" s="53">
        <v>0</v>
      </c>
      <c r="J138" s="53">
        <v>0</v>
      </c>
      <c r="K138" s="53">
        <v>0</v>
      </c>
      <c r="L138" s="165"/>
      <c r="M138" s="55"/>
      <c r="U138" s="2" t="s">
        <v>44</v>
      </c>
    </row>
    <row r="139" spans="1:21" s="27" customFormat="1" ht="63.75" customHeight="1" outlineLevel="1" x14ac:dyDescent="0.25">
      <c r="A139" s="151"/>
      <c r="B139" s="151" t="s">
        <v>73</v>
      </c>
      <c r="C139" s="151"/>
      <c r="D139" s="154">
        <f>SUM(D140)</f>
        <v>0</v>
      </c>
      <c r="E139" s="154">
        <f t="shared" ref="E139:K139" si="71">SUM(E140)</f>
        <v>0</v>
      </c>
      <c r="F139" s="154">
        <f t="shared" si="71"/>
        <v>0</v>
      </c>
      <c r="G139" s="153">
        <f t="shared" si="71"/>
        <v>0</v>
      </c>
      <c r="H139" s="153">
        <f t="shared" si="71"/>
        <v>0</v>
      </c>
      <c r="I139" s="153">
        <f t="shared" si="71"/>
        <v>1500</v>
      </c>
      <c r="J139" s="153">
        <f t="shared" si="71"/>
        <v>0</v>
      </c>
      <c r="K139" s="153">
        <f t="shared" si="71"/>
        <v>0</v>
      </c>
      <c r="L139" s="159" t="s">
        <v>43</v>
      </c>
    </row>
    <row r="140" spans="1:21" ht="38.25" outlineLevel="1" x14ac:dyDescent="0.25">
      <c r="A140" s="29"/>
      <c r="B140" s="29" t="s">
        <v>128</v>
      </c>
      <c r="C140" s="45" t="s">
        <v>131</v>
      </c>
      <c r="D140" s="53"/>
      <c r="E140" s="53"/>
      <c r="F140" s="53"/>
      <c r="G140" s="36"/>
      <c r="H140" s="36"/>
      <c r="I140" s="30">
        <v>1500</v>
      </c>
      <c r="J140" s="30">
        <v>0</v>
      </c>
      <c r="K140" s="30">
        <v>0</v>
      </c>
      <c r="L140" s="156"/>
    </row>
    <row r="141" spans="1:21" s="27" customFormat="1" ht="25.5" outlineLevel="1" x14ac:dyDescent="0.25">
      <c r="A141" s="151"/>
      <c r="B141" s="151" t="s">
        <v>74</v>
      </c>
      <c r="C141" s="151"/>
      <c r="D141" s="154">
        <f>SUM(D142)</f>
        <v>0</v>
      </c>
      <c r="E141" s="154">
        <f t="shared" ref="E141:K141" si="72">SUM(E142)</f>
        <v>0</v>
      </c>
      <c r="F141" s="154">
        <f t="shared" si="72"/>
        <v>0</v>
      </c>
      <c r="G141" s="153">
        <f t="shared" si="72"/>
        <v>0</v>
      </c>
      <c r="H141" s="153">
        <f t="shared" si="72"/>
        <v>1500</v>
      </c>
      <c r="I141" s="153">
        <f t="shared" si="72"/>
        <v>0</v>
      </c>
      <c r="J141" s="153">
        <f t="shared" si="72"/>
        <v>0</v>
      </c>
      <c r="K141" s="153">
        <f t="shared" si="72"/>
        <v>0</v>
      </c>
      <c r="L141" s="159" t="s">
        <v>39</v>
      </c>
    </row>
    <row r="142" spans="1:21" ht="38.25" outlineLevel="1" x14ac:dyDescent="0.25">
      <c r="A142" s="29"/>
      <c r="B142" s="29" t="s">
        <v>128</v>
      </c>
      <c r="C142" s="45" t="s">
        <v>131</v>
      </c>
      <c r="D142" s="53"/>
      <c r="E142" s="53"/>
      <c r="F142" s="53"/>
      <c r="G142" s="36"/>
      <c r="H142" s="36">
        <v>1500</v>
      </c>
      <c r="I142" s="30">
        <v>0</v>
      </c>
      <c r="J142" s="30">
        <v>0</v>
      </c>
      <c r="K142" s="30">
        <v>0</v>
      </c>
      <c r="L142" s="156"/>
    </row>
    <row r="143" spans="1:21" s="27" customFormat="1" ht="84" customHeight="1" outlineLevel="1" x14ac:dyDescent="0.25">
      <c r="A143" s="151"/>
      <c r="B143" s="151" t="s">
        <v>115</v>
      </c>
      <c r="C143" s="151"/>
      <c r="D143" s="154">
        <f>SUM(D144)</f>
        <v>0</v>
      </c>
      <c r="E143" s="154">
        <f t="shared" ref="E143:K143" si="73">SUM(E144)</f>
        <v>0</v>
      </c>
      <c r="F143" s="154">
        <f t="shared" si="73"/>
        <v>0</v>
      </c>
      <c r="G143" s="153">
        <f t="shared" si="73"/>
        <v>0</v>
      </c>
      <c r="H143" s="153">
        <f t="shared" si="73"/>
        <v>1500</v>
      </c>
      <c r="I143" s="153">
        <f t="shared" si="73"/>
        <v>0</v>
      </c>
      <c r="J143" s="153">
        <f t="shared" si="73"/>
        <v>0</v>
      </c>
      <c r="K143" s="153">
        <f t="shared" si="73"/>
        <v>0</v>
      </c>
      <c r="L143" s="159" t="s">
        <v>39</v>
      </c>
    </row>
    <row r="144" spans="1:21" ht="38.25" outlineLevel="1" x14ac:dyDescent="0.25">
      <c r="A144" s="29"/>
      <c r="B144" s="29" t="s">
        <v>128</v>
      </c>
      <c r="C144" s="45" t="s">
        <v>131</v>
      </c>
      <c r="D144" s="53"/>
      <c r="E144" s="53"/>
      <c r="F144" s="53"/>
      <c r="G144" s="36"/>
      <c r="H144" s="36">
        <v>1500</v>
      </c>
      <c r="I144" s="30">
        <v>0</v>
      </c>
      <c r="J144" s="30">
        <v>0</v>
      </c>
      <c r="K144" s="30">
        <v>0</v>
      </c>
      <c r="L144" s="156"/>
    </row>
    <row r="145" spans="1:13" s="27" customFormat="1" ht="57" customHeight="1" outlineLevel="1" x14ac:dyDescent="0.25">
      <c r="A145" s="151"/>
      <c r="B145" s="151" t="s">
        <v>75</v>
      </c>
      <c r="C145" s="151"/>
      <c r="D145" s="154">
        <f>SUM(D146)</f>
        <v>0</v>
      </c>
      <c r="E145" s="154">
        <f t="shared" ref="E145:K147" si="74">SUM(E146)</f>
        <v>0</v>
      </c>
      <c r="F145" s="154">
        <f t="shared" si="74"/>
        <v>0</v>
      </c>
      <c r="G145" s="153">
        <f t="shared" si="74"/>
        <v>0</v>
      </c>
      <c r="H145" s="153">
        <f t="shared" si="74"/>
        <v>0</v>
      </c>
      <c r="I145" s="153">
        <f t="shared" si="74"/>
        <v>0</v>
      </c>
      <c r="J145" s="153">
        <f t="shared" si="74"/>
        <v>0</v>
      </c>
      <c r="K145" s="153">
        <f t="shared" si="74"/>
        <v>0</v>
      </c>
      <c r="L145" s="159" t="s">
        <v>38</v>
      </c>
    </row>
    <row r="146" spans="1:13" ht="15.75" customHeight="1" outlineLevel="1" x14ac:dyDescent="0.25">
      <c r="A146" s="29"/>
      <c r="B146" s="29" t="s">
        <v>11</v>
      </c>
      <c r="C146" s="19"/>
      <c r="D146" s="53"/>
      <c r="E146" s="53"/>
      <c r="F146" s="53"/>
      <c r="G146" s="36"/>
      <c r="H146" s="36">
        <v>0</v>
      </c>
      <c r="I146" s="30">
        <v>0</v>
      </c>
      <c r="J146" s="30">
        <v>0</v>
      </c>
      <c r="K146" s="30">
        <v>0</v>
      </c>
      <c r="L146" s="156"/>
    </row>
    <row r="147" spans="1:13" s="27" customFormat="1" ht="38.25" outlineLevel="1" x14ac:dyDescent="0.25">
      <c r="A147" s="151"/>
      <c r="B147" s="151" t="s">
        <v>76</v>
      </c>
      <c r="C147" s="151"/>
      <c r="D147" s="154">
        <f>SUM(D148)</f>
        <v>0</v>
      </c>
      <c r="E147" s="154">
        <f t="shared" si="74"/>
        <v>0</v>
      </c>
      <c r="F147" s="154">
        <f t="shared" si="74"/>
        <v>0</v>
      </c>
      <c r="G147" s="153">
        <f t="shared" si="74"/>
        <v>0</v>
      </c>
      <c r="H147" s="153">
        <f t="shared" si="74"/>
        <v>0</v>
      </c>
      <c r="I147" s="153">
        <f t="shared" si="74"/>
        <v>0</v>
      </c>
      <c r="J147" s="153">
        <f t="shared" si="74"/>
        <v>0</v>
      </c>
      <c r="K147" s="153">
        <f t="shared" si="74"/>
        <v>0</v>
      </c>
      <c r="L147" s="159" t="s">
        <v>39</v>
      </c>
    </row>
    <row r="148" spans="1:13" ht="15" customHeight="1" outlineLevel="1" x14ac:dyDescent="0.25">
      <c r="A148" s="29"/>
      <c r="B148" s="29" t="s">
        <v>11</v>
      </c>
      <c r="C148" s="19"/>
      <c r="D148" s="53"/>
      <c r="E148" s="53"/>
      <c r="F148" s="53"/>
      <c r="G148" s="36"/>
      <c r="H148" s="36">
        <v>0</v>
      </c>
      <c r="I148" s="30">
        <v>0</v>
      </c>
      <c r="J148" s="30">
        <v>0</v>
      </c>
      <c r="K148" s="30">
        <v>0</v>
      </c>
      <c r="L148" s="156"/>
    </row>
    <row r="149" spans="1:13" ht="76.5" customHeight="1" outlineLevel="1" x14ac:dyDescent="0.25">
      <c r="A149" s="29"/>
      <c r="B149" s="29" t="s">
        <v>116</v>
      </c>
      <c r="C149" s="19"/>
      <c r="D149" s="53"/>
      <c r="E149" s="53"/>
      <c r="F149" s="53"/>
      <c r="G149" s="36"/>
      <c r="H149" s="36">
        <v>4000</v>
      </c>
      <c r="I149" s="30"/>
      <c r="J149" s="30"/>
      <c r="K149" s="30"/>
      <c r="L149" s="159" t="s">
        <v>61</v>
      </c>
    </row>
    <row r="150" spans="1:13" ht="41.25" customHeight="1" outlineLevel="1" x14ac:dyDescent="0.25">
      <c r="A150" s="29"/>
      <c r="B150" s="29" t="s">
        <v>128</v>
      </c>
      <c r="C150" s="45" t="s">
        <v>131</v>
      </c>
      <c r="D150" s="53"/>
      <c r="E150" s="53"/>
      <c r="F150" s="53"/>
      <c r="G150" s="36"/>
      <c r="H150" s="36">
        <v>4000</v>
      </c>
      <c r="I150" s="30"/>
      <c r="J150" s="30"/>
      <c r="K150" s="30"/>
      <c r="L150" s="156"/>
    </row>
    <row r="151" spans="1:13" ht="27.75" customHeight="1" x14ac:dyDescent="0.25">
      <c r="A151" s="179" t="s">
        <v>62</v>
      </c>
      <c r="B151" s="278" t="s">
        <v>18</v>
      </c>
      <c r="C151" s="278"/>
      <c r="D151" s="179">
        <f t="shared" ref="D151:K151" si="75">SUM(D152:D157)/2</f>
        <v>0</v>
      </c>
      <c r="E151" s="179">
        <f t="shared" si="75"/>
        <v>0</v>
      </c>
      <c r="F151" s="179">
        <f t="shared" si="75"/>
        <v>0</v>
      </c>
      <c r="G151" s="149">
        <f>SUM(G152:G157)/2</f>
        <v>2000</v>
      </c>
      <c r="H151" s="149">
        <f t="shared" si="75"/>
        <v>1000</v>
      </c>
      <c r="I151" s="149">
        <f t="shared" si="75"/>
        <v>1000</v>
      </c>
      <c r="J151" s="149">
        <f t="shared" si="75"/>
        <v>0</v>
      </c>
      <c r="K151" s="149">
        <f t="shared" si="75"/>
        <v>0</v>
      </c>
      <c r="L151" s="171">
        <v>0</v>
      </c>
    </row>
    <row r="152" spans="1:13" s="27" customFormat="1" ht="43.5" customHeight="1" outlineLevel="1" x14ac:dyDescent="0.25">
      <c r="A152" s="151"/>
      <c r="B152" s="151" t="s">
        <v>28</v>
      </c>
      <c r="C152" s="151"/>
      <c r="D152" s="154">
        <f>SUM(D153)</f>
        <v>0</v>
      </c>
      <c r="E152" s="154">
        <f t="shared" ref="E152:K152" si="76">SUM(E153)</f>
        <v>0</v>
      </c>
      <c r="F152" s="154">
        <f t="shared" si="76"/>
        <v>0</v>
      </c>
      <c r="G152" s="153">
        <f t="shared" si="76"/>
        <v>0</v>
      </c>
      <c r="H152" s="153">
        <f t="shared" si="76"/>
        <v>0</v>
      </c>
      <c r="I152" s="153">
        <f t="shared" si="76"/>
        <v>0</v>
      </c>
      <c r="J152" s="153">
        <f t="shared" si="76"/>
        <v>0</v>
      </c>
      <c r="K152" s="153">
        <f t="shared" si="76"/>
        <v>0</v>
      </c>
      <c r="L152" s="159" t="s">
        <v>41</v>
      </c>
    </row>
    <row r="153" spans="1:13" ht="15.75" customHeight="1" outlineLevel="1" x14ac:dyDescent="0.25">
      <c r="A153" s="29"/>
      <c r="B153" s="29" t="s">
        <v>11</v>
      </c>
      <c r="C153" s="29"/>
      <c r="D153" s="53"/>
      <c r="E153" s="53"/>
      <c r="F153" s="53"/>
      <c r="G153" s="36"/>
      <c r="H153" s="36">
        <v>0</v>
      </c>
      <c r="I153" s="30">
        <v>0</v>
      </c>
      <c r="J153" s="30">
        <v>0</v>
      </c>
      <c r="K153" s="30">
        <v>0</v>
      </c>
      <c r="L153" s="156"/>
    </row>
    <row r="154" spans="1:13" s="27" customFormat="1" ht="117" customHeight="1" outlineLevel="1" x14ac:dyDescent="0.25">
      <c r="A154" s="151"/>
      <c r="B154" s="151" t="s">
        <v>117</v>
      </c>
      <c r="C154" s="151"/>
      <c r="D154" s="154">
        <f>SUM(D157)</f>
        <v>0</v>
      </c>
      <c r="E154" s="154">
        <f t="shared" ref="E154:F154" si="77">SUM(E157)</f>
        <v>0</v>
      </c>
      <c r="F154" s="154">
        <f t="shared" si="77"/>
        <v>0</v>
      </c>
      <c r="G154" s="153">
        <v>2000</v>
      </c>
      <c r="H154" s="153">
        <v>1000</v>
      </c>
      <c r="I154" s="153">
        <v>1000</v>
      </c>
      <c r="J154" s="153">
        <f t="shared" ref="J154:K154" si="78">SUM(J157)</f>
        <v>0</v>
      </c>
      <c r="K154" s="153">
        <f t="shared" si="78"/>
        <v>0</v>
      </c>
      <c r="L154" s="159" t="s">
        <v>61</v>
      </c>
    </row>
    <row r="155" spans="1:13" s="27" customFormat="1" ht="38.25" customHeight="1" outlineLevel="1" x14ac:dyDescent="0.25">
      <c r="A155" s="151"/>
      <c r="B155" s="29" t="s">
        <v>128</v>
      </c>
      <c r="C155" s="45" t="s">
        <v>131</v>
      </c>
      <c r="D155" s="154"/>
      <c r="E155" s="154"/>
      <c r="F155" s="154"/>
      <c r="G155" s="153">
        <v>2000</v>
      </c>
      <c r="H155" s="153">
        <v>1000</v>
      </c>
      <c r="I155" s="153">
        <v>1000</v>
      </c>
      <c r="J155" s="153"/>
      <c r="K155" s="153"/>
      <c r="L155" s="159"/>
    </row>
    <row r="156" spans="1:13" s="27" customFormat="1" ht="100.5" customHeight="1" outlineLevel="1" x14ac:dyDescent="0.25">
      <c r="A156" s="151"/>
      <c r="B156" s="151" t="s">
        <v>118</v>
      </c>
      <c r="C156" s="151"/>
      <c r="D156" s="154"/>
      <c r="E156" s="154"/>
      <c r="F156" s="154"/>
      <c r="G156" s="153"/>
      <c r="H156" s="153"/>
      <c r="I156" s="153"/>
      <c r="J156" s="153"/>
      <c r="K156" s="153"/>
      <c r="L156" s="159" t="s">
        <v>61</v>
      </c>
    </row>
    <row r="157" spans="1:13" ht="15" customHeight="1" outlineLevel="1" x14ac:dyDescent="0.25">
      <c r="A157" s="29"/>
      <c r="B157" s="29" t="s">
        <v>11</v>
      </c>
      <c r="C157" s="29"/>
      <c r="D157" s="53"/>
      <c r="E157" s="53"/>
      <c r="F157" s="53"/>
      <c r="G157" s="36"/>
      <c r="H157" s="36">
        <v>0</v>
      </c>
      <c r="I157" s="30">
        <v>0</v>
      </c>
      <c r="J157" s="30">
        <v>0</v>
      </c>
      <c r="K157" s="30">
        <v>0</v>
      </c>
      <c r="L157" s="156"/>
    </row>
    <row r="158" spans="1:13" ht="15" customHeight="1" outlineLevel="1" x14ac:dyDescent="0.25">
      <c r="A158" s="93"/>
      <c r="B158" s="93"/>
      <c r="C158" s="93"/>
      <c r="D158" s="180">
        <f t="shared" ref="D158:K158" si="79">E160-E159</f>
        <v>0</v>
      </c>
      <c r="E158" s="180">
        <f t="shared" si="79"/>
        <v>0</v>
      </c>
      <c r="F158" s="180">
        <f t="shared" si="79"/>
        <v>0</v>
      </c>
      <c r="G158" s="180">
        <f t="shared" si="79"/>
        <v>0</v>
      </c>
      <c r="H158" s="180">
        <f t="shared" si="79"/>
        <v>0</v>
      </c>
      <c r="I158" s="180">
        <f t="shared" si="79"/>
        <v>0</v>
      </c>
      <c r="J158" s="180">
        <f t="shared" si="79"/>
        <v>0</v>
      </c>
      <c r="K158" s="180">
        <f t="shared" si="79"/>
        <v>0</v>
      </c>
      <c r="L158" s="109"/>
    </row>
    <row r="159" spans="1:13" ht="15" customHeight="1" outlineLevel="1" x14ac:dyDescent="0.25">
      <c r="A159" s="93"/>
      <c r="B159" s="93"/>
      <c r="C159" s="93"/>
      <c r="D159" s="2"/>
      <c r="E159" s="180"/>
      <c r="F159" s="180"/>
      <c r="G159" s="180"/>
      <c r="H159" s="180"/>
      <c r="I159" s="180"/>
      <c r="J159" s="180"/>
      <c r="K159" s="180"/>
      <c r="L159" s="180"/>
      <c r="M159" s="109"/>
    </row>
    <row r="160" spans="1:13" ht="15" customHeight="1" outlineLevel="1" x14ac:dyDescent="0.25">
      <c r="A160" s="93"/>
      <c r="B160" s="93"/>
      <c r="C160" s="93"/>
      <c r="D160" s="2"/>
      <c r="E160" s="180"/>
      <c r="F160" s="180"/>
      <c r="G160" s="180"/>
      <c r="H160" s="180"/>
      <c r="I160" s="180"/>
      <c r="J160" s="180"/>
      <c r="K160" s="180"/>
      <c r="L160" s="180"/>
      <c r="M160" s="109"/>
    </row>
    <row r="161" spans="1:13" ht="15" customHeight="1" outlineLevel="1" x14ac:dyDescent="0.25">
      <c r="A161" s="93"/>
      <c r="B161" s="93"/>
      <c r="C161" s="93"/>
      <c r="D161" s="2"/>
      <c r="E161" s="180"/>
      <c r="F161" s="180"/>
      <c r="G161" s="180"/>
      <c r="H161" s="180"/>
      <c r="I161" s="180"/>
      <c r="J161" s="180"/>
      <c r="K161" s="180"/>
      <c r="L161" s="180"/>
      <c r="M161" s="109"/>
    </row>
    <row r="162" spans="1:13" ht="15" customHeight="1" outlineLevel="1" x14ac:dyDescent="0.25">
      <c r="A162" s="93"/>
      <c r="B162" s="93"/>
      <c r="C162" s="93"/>
      <c r="D162" s="2"/>
      <c r="E162" s="180"/>
      <c r="F162" s="180"/>
      <c r="G162" s="180"/>
      <c r="H162" s="103"/>
      <c r="I162" s="103"/>
      <c r="J162" s="74"/>
      <c r="K162" s="74"/>
      <c r="L162" s="74"/>
      <c r="M162" s="109"/>
    </row>
    <row r="163" spans="1:13" x14ac:dyDescent="0.25">
      <c r="D163" s="2"/>
      <c r="G163" s="63"/>
      <c r="H163" s="63"/>
      <c r="I163" s="63"/>
      <c r="J163" s="63"/>
      <c r="K163" s="63"/>
      <c r="L163" s="63"/>
      <c r="M163" s="46"/>
    </row>
    <row r="164" spans="1:13" x14ac:dyDescent="0.25">
      <c r="D164" s="2"/>
      <c r="G164" s="63"/>
      <c r="I164" s="57"/>
      <c r="J164" s="57"/>
      <c r="K164" s="57"/>
      <c r="L164" s="57"/>
      <c r="M164" s="57"/>
    </row>
    <row r="165" spans="1:13" x14ac:dyDescent="0.25">
      <c r="D165" s="63">
        <f t="shared" ref="D165:K165" si="80">E163-E160</f>
        <v>0</v>
      </c>
      <c r="E165" s="63">
        <f t="shared" si="80"/>
        <v>0</v>
      </c>
      <c r="F165" s="63">
        <f t="shared" si="80"/>
        <v>0</v>
      </c>
      <c r="G165" s="63">
        <f t="shared" si="80"/>
        <v>0</v>
      </c>
      <c r="H165" s="63">
        <f t="shared" si="80"/>
        <v>0</v>
      </c>
      <c r="I165" s="63">
        <f t="shared" si="80"/>
        <v>0</v>
      </c>
      <c r="J165" s="63">
        <f t="shared" si="80"/>
        <v>0</v>
      </c>
      <c r="K165" s="63">
        <f t="shared" si="80"/>
        <v>0</v>
      </c>
    </row>
  </sheetData>
  <sheetProtection formatCells="0" formatColumns="0" formatRows="0" insertColumns="0" insertRows="0" deleteColumns="0" deleteRows="0" selectLockedCells="1" selectUnlockedCells="1"/>
  <autoFilter ref="A1:L157">
    <filterColumn colId="3" showButton="0"/>
    <filterColumn colId="4" showButton="0"/>
    <filterColumn colId="6" showButton="0"/>
    <filterColumn colId="7" showButton="0"/>
    <filterColumn colId="8" showButton="0"/>
    <filterColumn colId="9" showButton="0"/>
  </autoFilter>
  <mergeCells count="19">
    <mergeCell ref="A1:A3"/>
    <mergeCell ref="B1:B3"/>
    <mergeCell ref="D1:F1"/>
    <mergeCell ref="G1:K1"/>
    <mergeCell ref="D2:D3"/>
    <mergeCell ref="E2:E3"/>
    <mergeCell ref="F2:F3"/>
    <mergeCell ref="G2:G3"/>
    <mergeCell ref="H2:H3"/>
    <mergeCell ref="I2:I3"/>
    <mergeCell ref="B125:C125"/>
    <mergeCell ref="B136:C136"/>
    <mergeCell ref="B151:C151"/>
    <mergeCell ref="B19:C19"/>
    <mergeCell ref="B30:C30"/>
    <mergeCell ref="B58:C58"/>
    <mergeCell ref="B98:C98"/>
    <mergeCell ref="B99:C99"/>
    <mergeCell ref="B116:C116"/>
  </mergeCells>
  <pageMargins left="0.25" right="0.25" top="0.75" bottom="0.75" header="0.3" footer="0.3"/>
  <pageSetup paperSize="9" scale="82" fitToHeight="0" orientation="landscape" r:id="rId1"/>
  <headerFooter>
    <oddFooter>&amp;L&amp;Z&amp;F&amp;R&amp;P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65"/>
  <sheetViews>
    <sheetView showZeros="0" zoomScale="85" zoomScaleNormal="85" workbookViewId="0">
      <pane ySplit="3" topLeftCell="A151" activePane="bottomLeft" state="frozen"/>
      <selection activeCell="S15" sqref="S15"/>
      <selection pane="bottomLeft" activeCell="S15" sqref="S15"/>
    </sheetView>
  </sheetViews>
  <sheetFormatPr defaultRowHeight="15" outlineLevelRow="1" x14ac:dyDescent="0.25"/>
  <cols>
    <col min="1" max="1" width="33.85546875" style="2" customWidth="1"/>
    <col min="2" max="2" width="25.28515625" style="2" customWidth="1"/>
    <col min="3" max="3" width="18.5703125" style="2" customWidth="1"/>
    <col min="4" max="4" width="8.85546875" style="63" customWidth="1"/>
    <col min="5" max="6" width="10.42578125" style="63" bestFit="1" customWidth="1"/>
    <col min="7" max="7" width="10.28515625" style="17" bestFit="1" customWidth="1"/>
    <col min="8" max="8" width="11" style="17" bestFit="1" customWidth="1"/>
    <col min="9" max="9" width="10.42578125" style="17" bestFit="1" customWidth="1"/>
    <col min="10" max="10" width="10.85546875" style="17" customWidth="1"/>
    <col min="11" max="11" width="11.28515625" style="17" customWidth="1"/>
    <col min="12" max="12" width="11.42578125" style="46" customWidth="1"/>
    <col min="13" max="13" width="3" style="2" customWidth="1"/>
    <col min="14" max="14" width="15" style="2" customWidth="1"/>
    <col min="15" max="16384" width="9.140625" style="2"/>
  </cols>
  <sheetData>
    <row r="1" spans="1:18" ht="25.5" x14ac:dyDescent="0.25">
      <c r="A1" s="272" t="s">
        <v>0</v>
      </c>
      <c r="B1" s="272" t="s">
        <v>1</v>
      </c>
      <c r="C1" s="172" t="s">
        <v>25</v>
      </c>
      <c r="D1" s="274" t="s">
        <v>3</v>
      </c>
      <c r="E1" s="274"/>
      <c r="F1" s="274"/>
      <c r="G1" s="273" t="s">
        <v>4</v>
      </c>
      <c r="H1" s="273"/>
      <c r="I1" s="273"/>
      <c r="J1" s="273"/>
      <c r="K1" s="273"/>
      <c r="L1" s="161" t="s">
        <v>23</v>
      </c>
    </row>
    <row r="2" spans="1:18" ht="63.75" x14ac:dyDescent="0.25">
      <c r="A2" s="272"/>
      <c r="B2" s="272"/>
      <c r="C2" s="172" t="s">
        <v>2</v>
      </c>
      <c r="D2" s="274">
        <v>2018</v>
      </c>
      <c r="E2" s="275">
        <v>2019</v>
      </c>
      <c r="F2" s="275">
        <v>2020</v>
      </c>
      <c r="G2" s="275">
        <v>2018</v>
      </c>
      <c r="H2" s="275">
        <v>2019</v>
      </c>
      <c r="I2" s="275">
        <v>2020</v>
      </c>
      <c r="J2" s="215" t="s">
        <v>6</v>
      </c>
      <c r="K2" s="215" t="s">
        <v>7</v>
      </c>
      <c r="L2" s="161" t="s">
        <v>24</v>
      </c>
    </row>
    <row r="3" spans="1:18" ht="50.25" customHeight="1" x14ac:dyDescent="0.25">
      <c r="A3" s="272"/>
      <c r="B3" s="272"/>
      <c r="C3" s="172"/>
      <c r="D3" s="274"/>
      <c r="E3" s="275"/>
      <c r="F3" s="275"/>
      <c r="G3" s="275"/>
      <c r="H3" s="275"/>
      <c r="I3" s="275"/>
      <c r="J3" s="215" t="s">
        <v>5</v>
      </c>
      <c r="K3" s="215" t="s">
        <v>8</v>
      </c>
      <c r="L3" s="161"/>
    </row>
    <row r="4" spans="1:18" x14ac:dyDescent="0.25">
      <c r="A4" s="138" t="s">
        <v>9</v>
      </c>
      <c r="B4" s="139"/>
      <c r="C4" s="139"/>
      <c r="D4" s="154">
        <f>D6+D9</f>
        <v>6363026</v>
      </c>
      <c r="E4" s="154">
        <f t="shared" ref="E4:K4" si="0">E6+E9</f>
        <v>6340646</v>
      </c>
      <c r="F4" s="154">
        <f t="shared" si="0"/>
        <v>6329706</v>
      </c>
      <c r="G4" s="140">
        <f t="shared" si="0"/>
        <v>16580504</v>
      </c>
      <c r="H4" s="140">
        <f t="shared" si="0"/>
        <v>27390260</v>
      </c>
      <c r="I4" s="140">
        <f t="shared" si="0"/>
        <v>29515642</v>
      </c>
      <c r="J4" s="140">
        <f t="shared" si="0"/>
        <v>0</v>
      </c>
      <c r="K4" s="140">
        <f t="shared" si="0"/>
        <v>29471242</v>
      </c>
      <c r="L4" s="141"/>
      <c r="P4" s="140">
        <f t="shared" ref="P4:R4" si="1">P6+P9</f>
        <v>0</v>
      </c>
      <c r="Q4" s="140">
        <f t="shared" si="1"/>
        <v>0</v>
      </c>
      <c r="R4" s="140">
        <f t="shared" si="1"/>
        <v>0</v>
      </c>
    </row>
    <row r="5" spans="1:18" x14ac:dyDescent="0.25">
      <c r="A5" s="142" t="s">
        <v>10</v>
      </c>
      <c r="B5" s="142"/>
      <c r="C5" s="142"/>
      <c r="D5" s="188"/>
      <c r="E5" s="188"/>
      <c r="F5" s="188"/>
      <c r="G5" s="189"/>
      <c r="H5" s="189"/>
      <c r="I5" s="189"/>
      <c r="J5" s="189"/>
      <c r="K5" s="189"/>
      <c r="L5" s="144"/>
    </row>
    <row r="6" spans="1:18" s="27" customFormat="1" x14ac:dyDescent="0.25">
      <c r="A6" s="174" t="s">
        <v>129</v>
      </c>
      <c r="B6" s="174"/>
      <c r="C6" s="174"/>
      <c r="D6" s="186">
        <f>SUM(D7:D8)</f>
        <v>0</v>
      </c>
      <c r="E6" s="186">
        <f t="shared" ref="E6:K6" si="2">SUM(E7:E8)</f>
        <v>0</v>
      </c>
      <c r="F6" s="186">
        <f t="shared" si="2"/>
        <v>0</v>
      </c>
      <c r="G6" s="190">
        <f t="shared" si="2"/>
        <v>222983</v>
      </c>
      <c r="H6" s="190">
        <f t="shared" si="2"/>
        <v>87574</v>
      </c>
      <c r="I6" s="190">
        <f t="shared" si="2"/>
        <v>54086</v>
      </c>
      <c r="J6" s="190">
        <f t="shared" si="2"/>
        <v>0</v>
      </c>
      <c r="K6" s="190">
        <f t="shared" si="2"/>
        <v>41986</v>
      </c>
      <c r="L6" s="187">
        <v>0</v>
      </c>
    </row>
    <row r="7" spans="1:18" x14ac:dyDescent="0.25">
      <c r="A7" s="146" t="s">
        <v>130</v>
      </c>
      <c r="B7" s="147"/>
      <c r="C7" s="142"/>
      <c r="D7" s="53">
        <f>SUMIF($C$1:$C$165,"04.01.00*",D$1:D$165)</f>
        <v>0</v>
      </c>
      <c r="E7" s="53">
        <f>SUMIF($C$1:$C$165,"04.01.00*",E$1:E$165)</f>
        <v>0</v>
      </c>
      <c r="F7" s="53">
        <f>SUMIF($C$1:$C$165,"04.01.00*",F$1:F$165)</f>
        <v>0</v>
      </c>
      <c r="G7" s="145">
        <f>G60+G62+G66+G68+G70+G72+G74+G78+G90+G94</f>
        <v>222983</v>
      </c>
      <c r="H7" s="145">
        <f>H60+H62+H66+H68+H70+H72+H74+H78+H90+H94</f>
        <v>82574</v>
      </c>
      <c r="I7" s="145">
        <f>I60+I62+I66+I68+I70+I72+I74+I78+I90+I94</f>
        <v>54086</v>
      </c>
      <c r="J7" s="145">
        <f>J60+J62+J66+J68+J70+J72+J74+J78+J90+J94</f>
        <v>0</v>
      </c>
      <c r="K7" s="145">
        <f>K60+K62+K66+K68+K70+K72+K74+K78+K90+K94</f>
        <v>41986</v>
      </c>
      <c r="L7" s="144"/>
      <c r="N7" s="17"/>
    </row>
    <row r="8" spans="1:18" x14ac:dyDescent="0.25">
      <c r="A8" s="146" t="s">
        <v>132</v>
      </c>
      <c r="B8" s="147"/>
      <c r="C8" s="142"/>
      <c r="D8" s="53">
        <f>SUMIF($C$1:$C$165,"04.03.00*",D$1:D$165)</f>
        <v>0</v>
      </c>
      <c r="E8" s="53">
        <f>SUMIF($C$1:$C$165,"04.03.00*",E$1:E$165)</f>
        <v>0</v>
      </c>
      <c r="F8" s="53">
        <f>SUMIF($C$1:$C$165,"04.03.00*",F$1:F$165)</f>
        <v>0</v>
      </c>
      <c r="G8" s="145">
        <f>G64+G95</f>
        <v>0</v>
      </c>
      <c r="H8" s="145">
        <f>H64+H95</f>
        <v>5000</v>
      </c>
      <c r="I8" s="145">
        <f>I64+I95</f>
        <v>0</v>
      </c>
      <c r="J8" s="145">
        <f>J64+J95</f>
        <v>0</v>
      </c>
      <c r="K8" s="145">
        <f>K64+K95</f>
        <v>0</v>
      </c>
      <c r="L8" s="144">
        <v>0</v>
      </c>
    </row>
    <row r="9" spans="1:18" s="27" customFormat="1" x14ac:dyDescent="0.25">
      <c r="A9" s="174" t="s">
        <v>128</v>
      </c>
      <c r="B9" s="174"/>
      <c r="C9" s="174"/>
      <c r="D9" s="186">
        <f>SUM(D10:D16)</f>
        <v>6363026</v>
      </c>
      <c r="E9" s="186">
        <f t="shared" ref="E9:J9" si="3">SUM(E10:E16)</f>
        <v>6340646</v>
      </c>
      <c r="F9" s="186">
        <f t="shared" si="3"/>
        <v>6329706</v>
      </c>
      <c r="G9" s="140">
        <f t="shared" si="3"/>
        <v>16357521</v>
      </c>
      <c r="H9" s="140">
        <f t="shared" si="3"/>
        <v>27302686</v>
      </c>
      <c r="I9" s="140">
        <f t="shared" si="3"/>
        <v>29461556</v>
      </c>
      <c r="J9" s="140">
        <f t="shared" si="3"/>
        <v>0</v>
      </c>
      <c r="K9" s="140">
        <f>SUM(K10:K16)</f>
        <v>29429256</v>
      </c>
      <c r="L9" s="187">
        <v>0</v>
      </c>
    </row>
    <row r="10" spans="1:18" ht="25.5" x14ac:dyDescent="0.25">
      <c r="A10" s="142" t="s">
        <v>133</v>
      </c>
      <c r="B10" s="147"/>
      <c r="C10" s="142"/>
      <c r="D10" s="53">
        <f>D101+D103+D109+D111</f>
        <v>6329706</v>
      </c>
      <c r="E10" s="53">
        <f t="shared" ref="E10:K10" si="4">E101+E103+E109+E111</f>
        <v>6329706</v>
      </c>
      <c r="F10" s="53">
        <f t="shared" si="4"/>
        <v>6329706</v>
      </c>
      <c r="G10" s="145">
        <f t="shared" si="4"/>
        <v>16125342</v>
      </c>
      <c r="H10" s="145">
        <f t="shared" si="4"/>
        <v>26185842</v>
      </c>
      <c r="I10" s="145">
        <f t="shared" si="4"/>
        <v>28426942</v>
      </c>
      <c r="J10" s="145">
        <f t="shared" si="4"/>
        <v>0</v>
      </c>
      <c r="K10" s="145">
        <f t="shared" si="4"/>
        <v>28426942</v>
      </c>
      <c r="L10" s="144"/>
    </row>
    <row r="11" spans="1:18" ht="25.5" x14ac:dyDescent="0.25">
      <c r="A11" s="142" t="s">
        <v>134</v>
      </c>
      <c r="B11" s="147"/>
      <c r="C11" s="142"/>
      <c r="D11" s="53">
        <f>SUMIF($C$1:$C$165,"33.01.00*",D$1:D$165)</f>
        <v>0</v>
      </c>
      <c r="E11" s="53">
        <f>SUMIF($C$1:$C$165,"33.01.00*",E$1:E$165)</f>
        <v>0</v>
      </c>
      <c r="F11" s="53">
        <f>SUMIF($C$1:$C$165,"33.01.00*",F$1:F$165)</f>
        <v>0</v>
      </c>
      <c r="G11" s="145">
        <f>G122</f>
        <v>29874</v>
      </c>
      <c r="H11" s="145">
        <f>H122</f>
        <v>29874</v>
      </c>
      <c r="I11" s="145">
        <f>I122</f>
        <v>29874</v>
      </c>
      <c r="J11" s="145">
        <f>J122</f>
        <v>0</v>
      </c>
      <c r="K11" s="145">
        <f>K122</f>
        <v>29874</v>
      </c>
      <c r="L11" s="144"/>
    </row>
    <row r="12" spans="1:18" ht="25.5" x14ac:dyDescent="0.25">
      <c r="A12" s="142" t="s">
        <v>153</v>
      </c>
      <c r="B12" s="147"/>
      <c r="C12" s="142"/>
      <c r="D12" s="53">
        <f t="shared" ref="D12:F12" si="5">D46+D48</f>
        <v>0</v>
      </c>
      <c r="E12" s="53">
        <f t="shared" si="5"/>
        <v>0</v>
      </c>
      <c r="F12" s="53">
        <f t="shared" si="5"/>
        <v>0</v>
      </c>
      <c r="G12" s="145">
        <f>G91</f>
        <v>0</v>
      </c>
      <c r="H12" s="145">
        <f t="shared" ref="H12:K12" si="6">H91</f>
        <v>221605</v>
      </c>
      <c r="I12" s="145">
        <f t="shared" si="6"/>
        <v>221605</v>
      </c>
      <c r="J12" s="145">
        <f t="shared" si="6"/>
        <v>0</v>
      </c>
      <c r="K12" s="145">
        <f t="shared" si="6"/>
        <v>221605</v>
      </c>
      <c r="L12" s="144"/>
    </row>
    <row r="13" spans="1:18" ht="25.5" x14ac:dyDescent="0.25">
      <c r="A13" s="142" t="s">
        <v>135</v>
      </c>
      <c r="B13" s="147"/>
      <c r="C13" s="142"/>
      <c r="D13" s="53">
        <f t="shared" ref="D13:K13" si="7">D47+D49+D92</f>
        <v>0</v>
      </c>
      <c r="E13" s="53">
        <f t="shared" si="7"/>
        <v>0</v>
      </c>
      <c r="F13" s="53">
        <f t="shared" si="7"/>
        <v>0</v>
      </c>
      <c r="G13" s="145">
        <f t="shared" si="7"/>
        <v>101874</v>
      </c>
      <c r="H13" s="145">
        <f t="shared" si="7"/>
        <v>620759</v>
      </c>
      <c r="I13" s="145">
        <f t="shared" si="7"/>
        <v>620759</v>
      </c>
      <c r="J13" s="145">
        <f t="shared" si="7"/>
        <v>0</v>
      </c>
      <c r="K13" s="145">
        <f t="shared" si="7"/>
        <v>620759</v>
      </c>
      <c r="L13" s="144"/>
    </row>
    <row r="14" spans="1:18" ht="25.5" x14ac:dyDescent="0.25">
      <c r="A14" s="142" t="s">
        <v>131</v>
      </c>
      <c r="B14" s="147"/>
      <c r="C14" s="142"/>
      <c r="D14" s="53">
        <f t="shared" ref="D14:F14" si="8">D23+D29+D32+D34+D39+D41+D118+D127+D129+D138+D140+D142+D144+D150+D155+D51+D53</f>
        <v>0</v>
      </c>
      <c r="E14" s="53">
        <f t="shared" si="8"/>
        <v>0</v>
      </c>
      <c r="F14" s="53">
        <f t="shared" si="8"/>
        <v>0</v>
      </c>
      <c r="G14" s="145">
        <f>G23+G29+G32+G34+G39+G41+G118+G127+G129+G138+G140+G142+G144+G150+G155+G51+G53</f>
        <v>62000</v>
      </c>
      <c r="H14" s="145">
        <f t="shared" ref="H14:K14" si="9">H23+H29+H32+H34+H39+H41+H118+H127+H129+H138+H140+H142+H144+H150+H155+H51+H53</f>
        <v>215806</v>
      </c>
      <c r="I14" s="145">
        <f t="shared" si="9"/>
        <v>133576</v>
      </c>
      <c r="J14" s="145">
        <f t="shared" si="9"/>
        <v>0</v>
      </c>
      <c r="K14" s="145">
        <f t="shared" si="9"/>
        <v>130076</v>
      </c>
      <c r="L14" s="144"/>
    </row>
    <row r="15" spans="1:18" ht="25.5" x14ac:dyDescent="0.25">
      <c r="A15" s="142" t="s">
        <v>33</v>
      </c>
      <c r="B15" s="147"/>
      <c r="C15" s="142"/>
      <c r="D15" s="53">
        <f t="shared" ref="D15:K15" si="10">SUMIF($C$1:$C$165,"70.07.00*",D$1:D$165)</f>
        <v>33320</v>
      </c>
      <c r="E15" s="53">
        <f t="shared" si="10"/>
        <v>10940</v>
      </c>
      <c r="F15" s="53">
        <f t="shared" si="10"/>
        <v>0</v>
      </c>
      <c r="G15" s="145">
        <f t="shared" si="10"/>
        <v>0</v>
      </c>
      <c r="H15" s="145">
        <f t="shared" si="10"/>
        <v>0</v>
      </c>
      <c r="I15" s="145">
        <f t="shared" si="10"/>
        <v>0</v>
      </c>
      <c r="J15" s="145">
        <f t="shared" si="10"/>
        <v>0</v>
      </c>
      <c r="K15" s="145">
        <f t="shared" si="10"/>
        <v>0</v>
      </c>
      <c r="L15" s="144"/>
    </row>
    <row r="16" spans="1:18" x14ac:dyDescent="0.25">
      <c r="A16" s="142" t="s">
        <v>13</v>
      </c>
      <c r="B16" s="142"/>
      <c r="C16" s="142"/>
      <c r="D16" s="53">
        <f t="shared" ref="D16:K16" si="11">SUMIF($C$1:$C$165,"Eiropas*",D$1:D$165)</f>
        <v>0</v>
      </c>
      <c r="E16" s="53">
        <f t="shared" si="11"/>
        <v>0</v>
      </c>
      <c r="F16" s="53">
        <f t="shared" si="11"/>
        <v>0</v>
      </c>
      <c r="G16" s="145">
        <f t="shared" si="11"/>
        <v>38431</v>
      </c>
      <c r="H16" s="145">
        <f t="shared" si="11"/>
        <v>28800</v>
      </c>
      <c r="I16" s="145">
        <f t="shared" si="11"/>
        <v>28800</v>
      </c>
      <c r="J16" s="145">
        <f t="shared" si="11"/>
        <v>0</v>
      </c>
      <c r="K16" s="145">
        <f t="shared" si="11"/>
        <v>0</v>
      </c>
      <c r="L16" s="144"/>
    </row>
    <row r="17" spans="1:12" hidden="1" x14ac:dyDescent="0.25">
      <c r="A17" s="142" t="s">
        <v>26</v>
      </c>
      <c r="B17" s="142"/>
      <c r="C17" s="142"/>
      <c r="D17" s="53">
        <f t="shared" ref="D17:K17" si="12">SUMIF($C$1:$C$165,"NVO*",D$1:D$165)</f>
        <v>0</v>
      </c>
      <c r="E17" s="53">
        <f t="shared" si="12"/>
        <v>0</v>
      </c>
      <c r="F17" s="53">
        <f t="shared" si="12"/>
        <v>0</v>
      </c>
      <c r="G17" s="145">
        <f t="shared" si="12"/>
        <v>0</v>
      </c>
      <c r="H17" s="145">
        <f t="shared" si="12"/>
        <v>0</v>
      </c>
      <c r="I17" s="145">
        <f t="shared" si="12"/>
        <v>0</v>
      </c>
      <c r="J17" s="145">
        <f t="shared" si="12"/>
        <v>0</v>
      </c>
      <c r="K17" s="145">
        <f t="shared" si="12"/>
        <v>0</v>
      </c>
      <c r="L17" s="144">
        <v>0</v>
      </c>
    </row>
    <row r="18" spans="1:12" hidden="1" x14ac:dyDescent="0.25">
      <c r="A18" s="142" t="s">
        <v>12</v>
      </c>
      <c r="B18" s="142"/>
      <c r="C18" s="142"/>
      <c r="D18" s="53">
        <f t="shared" ref="D18:K18" si="13">SUMIF($C$1:$C$165,"Pašvaldību*",D$1:D$165)</f>
        <v>0</v>
      </c>
      <c r="E18" s="53">
        <f t="shared" si="13"/>
        <v>0</v>
      </c>
      <c r="F18" s="53">
        <f t="shared" si="13"/>
        <v>0</v>
      </c>
      <c r="G18" s="145">
        <f t="shared" si="13"/>
        <v>0</v>
      </c>
      <c r="H18" s="145">
        <f t="shared" si="13"/>
        <v>0</v>
      </c>
      <c r="I18" s="145">
        <f t="shared" si="13"/>
        <v>0</v>
      </c>
      <c r="J18" s="145">
        <f t="shared" si="13"/>
        <v>0</v>
      </c>
      <c r="K18" s="145">
        <f t="shared" si="13"/>
        <v>0</v>
      </c>
      <c r="L18" s="144"/>
    </row>
    <row r="19" spans="1:12" ht="36" customHeight="1" x14ac:dyDescent="0.25">
      <c r="A19" s="214" t="s">
        <v>46</v>
      </c>
      <c r="B19" s="278" t="s">
        <v>82</v>
      </c>
      <c r="C19" s="278"/>
      <c r="D19" s="214">
        <f>SUM(D20:D29)/2</f>
        <v>0</v>
      </c>
      <c r="E19" s="214">
        <f t="shared" ref="E19:K19" si="14">SUM(E20:E29)/2</f>
        <v>0</v>
      </c>
      <c r="F19" s="214">
        <f t="shared" si="14"/>
        <v>0</v>
      </c>
      <c r="G19" s="149">
        <f>SUM(G20:G29)/2</f>
        <v>25000</v>
      </c>
      <c r="H19" s="149">
        <f>SUM(H20:H29)/2</f>
        <v>63800</v>
      </c>
      <c r="I19" s="149">
        <f>SUM(I20:I29)/2</f>
        <v>28800</v>
      </c>
      <c r="J19" s="149">
        <f t="shared" si="14"/>
        <v>0</v>
      </c>
      <c r="K19" s="149">
        <f t="shared" si="14"/>
        <v>0</v>
      </c>
      <c r="L19" s="150"/>
    </row>
    <row r="20" spans="1:12" s="27" customFormat="1" ht="61.5" customHeight="1" outlineLevel="1" x14ac:dyDescent="0.25">
      <c r="A20" s="151"/>
      <c r="B20" s="152" t="s">
        <v>174</v>
      </c>
      <c r="C20" s="151"/>
      <c r="D20" s="154">
        <f>SUM(D21)</f>
        <v>0</v>
      </c>
      <c r="E20" s="154">
        <f t="shared" ref="E20:K20" si="15">SUM(E21)</f>
        <v>0</v>
      </c>
      <c r="F20" s="154">
        <f t="shared" si="15"/>
        <v>0</v>
      </c>
      <c r="G20" s="153">
        <f>SUM(G21)</f>
        <v>25000</v>
      </c>
      <c r="H20" s="154">
        <f t="shared" si="15"/>
        <v>25000</v>
      </c>
      <c r="I20" s="154">
        <f t="shared" si="15"/>
        <v>25000</v>
      </c>
      <c r="J20" s="153">
        <f t="shared" si="15"/>
        <v>0</v>
      </c>
      <c r="K20" s="153">
        <f t="shared" si="15"/>
        <v>0</v>
      </c>
      <c r="L20" s="155" t="s">
        <v>43</v>
      </c>
    </row>
    <row r="21" spans="1:12" ht="15.75" customHeight="1" outlineLevel="1" x14ac:dyDescent="0.25">
      <c r="A21" s="29"/>
      <c r="B21" s="29" t="s">
        <v>128</v>
      </c>
      <c r="C21" s="18" t="s">
        <v>13</v>
      </c>
      <c r="D21" s="53">
        <v>0</v>
      </c>
      <c r="E21" s="53">
        <v>0</v>
      </c>
      <c r="F21" s="53">
        <v>0</v>
      </c>
      <c r="G21" s="30">
        <v>25000</v>
      </c>
      <c r="H21" s="53">
        <v>25000</v>
      </c>
      <c r="I21" s="53">
        <v>25000</v>
      </c>
      <c r="J21" s="30">
        <v>0</v>
      </c>
      <c r="K21" s="30">
        <v>0</v>
      </c>
      <c r="L21" s="156"/>
    </row>
    <row r="22" spans="1:12" s="27" customFormat="1" ht="67.5" customHeight="1" outlineLevel="1" x14ac:dyDescent="0.25">
      <c r="A22" s="157"/>
      <c r="B22" s="157" t="s">
        <v>175</v>
      </c>
      <c r="C22" s="157"/>
      <c r="D22" s="154">
        <f>SUM(D23)</f>
        <v>0</v>
      </c>
      <c r="E22" s="154">
        <f t="shared" ref="E22:K22" si="16">SUM(E23)</f>
        <v>0</v>
      </c>
      <c r="F22" s="154">
        <f t="shared" si="16"/>
        <v>0</v>
      </c>
      <c r="G22" s="153">
        <f t="shared" si="16"/>
        <v>0</v>
      </c>
      <c r="H22" s="153">
        <f t="shared" si="16"/>
        <v>0</v>
      </c>
      <c r="I22" s="153">
        <f t="shared" si="16"/>
        <v>0</v>
      </c>
      <c r="J22" s="153">
        <f t="shared" si="16"/>
        <v>0</v>
      </c>
      <c r="K22" s="153">
        <f t="shared" si="16"/>
        <v>0</v>
      </c>
      <c r="L22" s="159" t="s">
        <v>43</v>
      </c>
    </row>
    <row r="23" spans="1:12" ht="38.25" outlineLevel="1" x14ac:dyDescent="0.25">
      <c r="A23" s="19"/>
      <c r="B23" s="29" t="s">
        <v>128</v>
      </c>
      <c r="C23" s="19" t="s">
        <v>136</v>
      </c>
      <c r="D23" s="53">
        <v>0</v>
      </c>
      <c r="E23" s="53">
        <v>0</v>
      </c>
      <c r="F23" s="53">
        <v>0</v>
      </c>
      <c r="G23" s="30">
        <v>0</v>
      </c>
      <c r="H23" s="30">
        <v>0</v>
      </c>
      <c r="I23" s="30">
        <v>0</v>
      </c>
      <c r="J23" s="30">
        <v>0</v>
      </c>
      <c r="K23" s="30">
        <v>0</v>
      </c>
      <c r="L23" s="156"/>
    </row>
    <row r="24" spans="1:12" s="27" customFormat="1" ht="90.75" customHeight="1" outlineLevel="1" x14ac:dyDescent="0.25">
      <c r="A24" s="151"/>
      <c r="B24" s="160" t="s">
        <v>176</v>
      </c>
      <c r="C24" s="151"/>
      <c r="D24" s="154">
        <f>SUM(D25)</f>
        <v>0</v>
      </c>
      <c r="E24" s="154">
        <f t="shared" ref="E24:K24" si="17">SUM(E25)</f>
        <v>0</v>
      </c>
      <c r="F24" s="154">
        <f t="shared" si="17"/>
        <v>0</v>
      </c>
      <c r="G24" s="153">
        <f t="shared" si="17"/>
        <v>0</v>
      </c>
      <c r="H24" s="153">
        <f>SUM(H25)</f>
        <v>3800</v>
      </c>
      <c r="I24" s="153">
        <f t="shared" si="17"/>
        <v>3800</v>
      </c>
      <c r="J24" s="153">
        <f t="shared" si="17"/>
        <v>0</v>
      </c>
      <c r="K24" s="153">
        <f t="shared" si="17"/>
        <v>0</v>
      </c>
      <c r="L24" s="159" t="s">
        <v>61</v>
      </c>
    </row>
    <row r="25" spans="1:12" ht="41.25" customHeight="1" outlineLevel="1" x14ac:dyDescent="0.25">
      <c r="A25" s="29"/>
      <c r="B25" s="29" t="s">
        <v>128</v>
      </c>
      <c r="C25" s="18" t="s">
        <v>13</v>
      </c>
      <c r="D25" s="53">
        <v>0</v>
      </c>
      <c r="E25" s="53">
        <v>0</v>
      </c>
      <c r="F25" s="53">
        <v>0</v>
      </c>
      <c r="G25" s="30">
        <v>0</v>
      </c>
      <c r="H25" s="30">
        <v>3800</v>
      </c>
      <c r="I25" s="30">
        <v>3800</v>
      </c>
      <c r="J25" s="30">
        <v>0</v>
      </c>
      <c r="K25" s="30">
        <v>0</v>
      </c>
      <c r="L25" s="156"/>
    </row>
    <row r="26" spans="1:12" s="27" customFormat="1" ht="140.25" customHeight="1" outlineLevel="1" x14ac:dyDescent="0.25">
      <c r="A26" s="151"/>
      <c r="B26" s="152" t="s">
        <v>177</v>
      </c>
      <c r="C26" s="151"/>
      <c r="D26" s="154">
        <f>SUM(D27)</f>
        <v>0</v>
      </c>
      <c r="E26" s="154">
        <f t="shared" ref="E26:K26" si="18">SUM(E27)</f>
        <v>0</v>
      </c>
      <c r="F26" s="154">
        <f t="shared" si="18"/>
        <v>0</v>
      </c>
      <c r="G26" s="153">
        <f t="shared" si="18"/>
        <v>0</v>
      </c>
      <c r="H26" s="154">
        <f t="shared" si="18"/>
        <v>0</v>
      </c>
      <c r="I26" s="153">
        <f t="shared" si="18"/>
        <v>0</v>
      </c>
      <c r="J26" s="153">
        <f t="shared" si="18"/>
        <v>0</v>
      </c>
      <c r="K26" s="153">
        <f t="shared" si="18"/>
        <v>0</v>
      </c>
      <c r="L26" s="155" t="s">
        <v>37</v>
      </c>
    </row>
    <row r="27" spans="1:12" ht="25.5" customHeight="1" outlineLevel="1" x14ac:dyDescent="0.25">
      <c r="A27" s="29"/>
      <c r="B27" s="52" t="s">
        <v>11</v>
      </c>
      <c r="C27" s="52"/>
      <c r="D27" s="53">
        <v>0</v>
      </c>
      <c r="E27" s="53">
        <v>0</v>
      </c>
      <c r="F27" s="53">
        <v>0</v>
      </c>
      <c r="G27" s="30">
        <v>0</v>
      </c>
      <c r="H27" s="53"/>
      <c r="I27" s="30">
        <v>0</v>
      </c>
      <c r="J27" s="30">
        <v>0</v>
      </c>
      <c r="K27" s="30">
        <v>0</v>
      </c>
      <c r="L27" s="156"/>
    </row>
    <row r="28" spans="1:12" s="27" customFormat="1" ht="102.75" customHeight="1" outlineLevel="1" x14ac:dyDescent="0.25">
      <c r="A28" s="151"/>
      <c r="B28" s="151" t="s">
        <v>178</v>
      </c>
      <c r="C28" s="151"/>
      <c r="D28" s="154">
        <f>SUM(D29)</f>
        <v>0</v>
      </c>
      <c r="E28" s="154">
        <f t="shared" ref="E28:K28" si="19">SUM(E29)</f>
        <v>0</v>
      </c>
      <c r="F28" s="154">
        <f t="shared" si="19"/>
        <v>0</v>
      </c>
      <c r="G28" s="153">
        <f t="shared" si="19"/>
        <v>0</v>
      </c>
      <c r="H28" s="153">
        <f t="shared" si="19"/>
        <v>35000</v>
      </c>
      <c r="I28" s="153">
        <f t="shared" si="19"/>
        <v>0</v>
      </c>
      <c r="J28" s="153">
        <f t="shared" si="19"/>
        <v>0</v>
      </c>
      <c r="K28" s="153">
        <f t="shared" si="19"/>
        <v>0</v>
      </c>
      <c r="L28" s="159" t="s">
        <v>39</v>
      </c>
    </row>
    <row r="29" spans="1:12" ht="40.5" customHeight="1" outlineLevel="1" x14ac:dyDescent="0.25">
      <c r="A29" s="29"/>
      <c r="B29" s="29" t="s">
        <v>128</v>
      </c>
      <c r="C29" s="19" t="s">
        <v>131</v>
      </c>
      <c r="D29" s="53">
        <v>0</v>
      </c>
      <c r="E29" s="53">
        <v>0</v>
      </c>
      <c r="F29" s="53">
        <v>0</v>
      </c>
      <c r="G29" s="30">
        <v>0</v>
      </c>
      <c r="H29" s="36">
        <v>35000</v>
      </c>
      <c r="I29" s="30">
        <v>0</v>
      </c>
      <c r="J29" s="30">
        <v>0</v>
      </c>
      <c r="K29" s="30">
        <v>0</v>
      </c>
      <c r="L29" s="156"/>
    </row>
    <row r="30" spans="1:12" ht="30.75" customHeight="1" x14ac:dyDescent="0.25">
      <c r="A30" s="214" t="s">
        <v>47</v>
      </c>
      <c r="B30" s="278" t="s">
        <v>83</v>
      </c>
      <c r="C30" s="278"/>
      <c r="D30" s="214">
        <f t="shared" ref="D30:J30" si="20">SUM(D31:D53)/2</f>
        <v>33320</v>
      </c>
      <c r="E30" s="214">
        <f t="shared" si="20"/>
        <v>10940</v>
      </c>
      <c r="F30" s="214">
        <f t="shared" si="20"/>
        <v>0</v>
      </c>
      <c r="G30" s="149">
        <f t="shared" si="20"/>
        <v>65084</v>
      </c>
      <c r="H30" s="149">
        <f t="shared" si="20"/>
        <v>691090</v>
      </c>
      <c r="I30" s="149">
        <f t="shared" si="20"/>
        <v>658860</v>
      </c>
      <c r="J30" s="149">
        <f t="shared" si="20"/>
        <v>0</v>
      </c>
      <c r="K30" s="149">
        <f>SUM(G30:I30)</f>
        <v>1415034</v>
      </c>
      <c r="L30" s="150"/>
    </row>
    <row r="31" spans="1:12" s="27" customFormat="1" ht="72" customHeight="1" outlineLevel="1" x14ac:dyDescent="0.25">
      <c r="A31" s="151"/>
      <c r="B31" s="152" t="s">
        <v>179</v>
      </c>
      <c r="C31" s="151"/>
      <c r="D31" s="154">
        <f>SUM(D32:D32)</f>
        <v>0</v>
      </c>
      <c r="E31" s="154">
        <f>SUM(E32:E32)</f>
        <v>0</v>
      </c>
      <c r="F31" s="154">
        <f>SUM(F32:F32)</f>
        <v>0</v>
      </c>
      <c r="G31" s="153">
        <f>SUM(G32:G32)</f>
        <v>0</v>
      </c>
      <c r="H31" s="154">
        <v>68520</v>
      </c>
      <c r="I31" s="154">
        <v>68520</v>
      </c>
      <c r="J31" s="153">
        <f>SUM(J32:J32)</f>
        <v>0</v>
      </c>
      <c r="K31" s="153">
        <v>68520</v>
      </c>
      <c r="L31" s="159" t="s">
        <v>43</v>
      </c>
    </row>
    <row r="32" spans="1:12" ht="43.5" customHeight="1" outlineLevel="1" x14ac:dyDescent="0.25">
      <c r="A32" s="29"/>
      <c r="B32" s="29" t="s">
        <v>128</v>
      </c>
      <c r="C32" s="19" t="s">
        <v>131</v>
      </c>
      <c r="D32" s="53"/>
      <c r="E32" s="53"/>
      <c r="F32" s="53"/>
      <c r="G32" s="36"/>
      <c r="H32" s="53">
        <v>68520</v>
      </c>
      <c r="I32" s="53">
        <v>68520</v>
      </c>
      <c r="J32" s="37"/>
      <c r="K32" s="116">
        <v>68520</v>
      </c>
      <c r="L32" s="156"/>
    </row>
    <row r="33" spans="1:12" ht="63.75" customHeight="1" outlineLevel="1" x14ac:dyDescent="0.25">
      <c r="A33" s="29"/>
      <c r="B33" s="151" t="s">
        <v>180</v>
      </c>
      <c r="C33" s="19"/>
      <c r="D33" s="53"/>
      <c r="E33" s="53"/>
      <c r="F33" s="53"/>
      <c r="G33" s="36"/>
      <c r="H33" s="53">
        <v>14000</v>
      </c>
      <c r="I33" s="53">
        <v>14000</v>
      </c>
      <c r="J33" s="37"/>
      <c r="K33" s="116">
        <v>14000</v>
      </c>
      <c r="L33" s="159" t="s">
        <v>43</v>
      </c>
    </row>
    <row r="34" spans="1:12" ht="43.5" customHeight="1" outlineLevel="1" x14ac:dyDescent="0.25">
      <c r="A34" s="29"/>
      <c r="B34" s="29" t="s">
        <v>128</v>
      </c>
      <c r="C34" s="19" t="s">
        <v>131</v>
      </c>
      <c r="D34" s="53"/>
      <c r="E34" s="53"/>
      <c r="F34" s="53"/>
      <c r="G34" s="36"/>
      <c r="H34" s="53">
        <v>14000</v>
      </c>
      <c r="I34" s="53">
        <v>14000</v>
      </c>
      <c r="J34" s="37"/>
      <c r="K34" s="37">
        <v>14000</v>
      </c>
      <c r="L34" s="156"/>
    </row>
    <row r="35" spans="1:12" s="27" customFormat="1" ht="57.75" customHeight="1" outlineLevel="1" x14ac:dyDescent="0.25">
      <c r="A35" s="151"/>
      <c r="B35" s="151" t="s">
        <v>181</v>
      </c>
      <c r="C35" s="151"/>
      <c r="D35" s="154">
        <f>SUM(D36)</f>
        <v>0</v>
      </c>
      <c r="E35" s="154">
        <f t="shared" ref="E35:K35" si="21">SUM(E36)</f>
        <v>0</v>
      </c>
      <c r="F35" s="154">
        <f t="shared" si="21"/>
        <v>0</v>
      </c>
      <c r="G35" s="153">
        <f t="shared" si="21"/>
        <v>0</v>
      </c>
      <c r="H35" s="153">
        <f t="shared" si="21"/>
        <v>0</v>
      </c>
      <c r="I35" s="153">
        <f t="shared" si="21"/>
        <v>0</v>
      </c>
      <c r="J35" s="153">
        <f t="shared" si="21"/>
        <v>0</v>
      </c>
      <c r="K35" s="153">
        <f t="shared" si="21"/>
        <v>0</v>
      </c>
      <c r="L35" s="159" t="s">
        <v>40</v>
      </c>
    </row>
    <row r="36" spans="1:12" ht="26.25" customHeight="1" outlineLevel="1" x14ac:dyDescent="0.25">
      <c r="A36" s="29"/>
      <c r="B36" s="29" t="s">
        <v>11</v>
      </c>
      <c r="C36" s="29"/>
      <c r="D36" s="53">
        <v>0</v>
      </c>
      <c r="E36" s="53">
        <v>0</v>
      </c>
      <c r="F36" s="53">
        <v>0</v>
      </c>
      <c r="G36" s="30">
        <v>0</v>
      </c>
      <c r="H36" s="30">
        <v>0</v>
      </c>
      <c r="I36" s="30">
        <v>0</v>
      </c>
      <c r="J36" s="30">
        <v>0</v>
      </c>
      <c r="K36" s="30">
        <v>0</v>
      </c>
      <c r="L36" s="156"/>
    </row>
    <row r="37" spans="1:12" s="27" customFormat="1" ht="80.25" customHeight="1" outlineLevel="1" x14ac:dyDescent="0.25">
      <c r="A37" s="151"/>
      <c r="B37" s="151" t="s">
        <v>182</v>
      </c>
      <c r="C37" s="151"/>
      <c r="D37" s="154">
        <f>SUM(D38)</f>
        <v>33320</v>
      </c>
      <c r="E37" s="154">
        <f t="shared" ref="E37:G37" si="22">SUM(E38)</f>
        <v>10940</v>
      </c>
      <c r="F37" s="154">
        <f t="shared" si="22"/>
        <v>0</v>
      </c>
      <c r="G37" s="153">
        <f t="shared" si="22"/>
        <v>0</v>
      </c>
      <c r="H37" s="30">
        <f>H39</f>
        <v>47556</v>
      </c>
      <c r="I37" s="30">
        <f t="shared" ref="I37:K37" si="23">I39</f>
        <v>47556</v>
      </c>
      <c r="J37" s="30">
        <f t="shared" si="23"/>
        <v>0</v>
      </c>
      <c r="K37" s="30">
        <f t="shared" si="23"/>
        <v>47556</v>
      </c>
      <c r="L37" s="159" t="s">
        <v>39</v>
      </c>
    </row>
    <row r="38" spans="1:12" ht="42.75" customHeight="1" outlineLevel="1" x14ac:dyDescent="0.25">
      <c r="A38" s="29"/>
      <c r="B38" s="29" t="s">
        <v>11</v>
      </c>
      <c r="C38" s="52" t="s">
        <v>33</v>
      </c>
      <c r="D38" s="53">
        <v>33320</v>
      </c>
      <c r="E38" s="53">
        <v>10940</v>
      </c>
      <c r="F38" s="53"/>
      <c r="G38" s="30">
        <v>0</v>
      </c>
      <c r="H38" s="30">
        <v>0</v>
      </c>
      <c r="I38" s="30">
        <v>0</v>
      </c>
      <c r="J38" s="30">
        <v>0</v>
      </c>
      <c r="K38" s="30">
        <v>0</v>
      </c>
      <c r="L38" s="156"/>
    </row>
    <row r="39" spans="1:12" ht="44.25" customHeight="1" outlineLevel="1" x14ac:dyDescent="0.25">
      <c r="A39" s="29"/>
      <c r="B39" s="29" t="s">
        <v>128</v>
      </c>
      <c r="C39" s="19" t="s">
        <v>131</v>
      </c>
      <c r="D39" s="53">
        <v>0</v>
      </c>
      <c r="E39" s="53">
        <v>0</v>
      </c>
      <c r="F39" s="53">
        <v>0</v>
      </c>
      <c r="G39" s="30">
        <v>0</v>
      </c>
      <c r="H39" s="30">
        <v>47556</v>
      </c>
      <c r="I39" s="30">
        <v>47556</v>
      </c>
      <c r="J39" s="30">
        <v>0</v>
      </c>
      <c r="K39" s="30">
        <v>47556</v>
      </c>
      <c r="L39" s="156"/>
    </row>
    <row r="40" spans="1:12" s="27" customFormat="1" ht="108" customHeight="1" outlineLevel="1" x14ac:dyDescent="0.25">
      <c r="A40" s="151"/>
      <c r="B40" s="151" t="s">
        <v>183</v>
      </c>
      <c r="C40" s="151"/>
      <c r="D40" s="154">
        <f>SUM(D41)</f>
        <v>0</v>
      </c>
      <c r="E40" s="154">
        <f t="shared" ref="E40:K40" si="24">SUM(E41)</f>
        <v>0</v>
      </c>
      <c r="F40" s="154">
        <f t="shared" si="24"/>
        <v>0</v>
      </c>
      <c r="G40" s="153">
        <f t="shared" si="24"/>
        <v>0</v>
      </c>
      <c r="H40" s="153">
        <f t="shared" si="24"/>
        <v>2000</v>
      </c>
      <c r="I40" s="153">
        <f t="shared" si="24"/>
        <v>0</v>
      </c>
      <c r="J40" s="153">
        <f t="shared" si="24"/>
        <v>0</v>
      </c>
      <c r="K40" s="153">
        <f t="shared" si="24"/>
        <v>0</v>
      </c>
      <c r="L40" s="159" t="s">
        <v>38</v>
      </c>
    </row>
    <row r="41" spans="1:12" ht="41.25" customHeight="1" outlineLevel="1" x14ac:dyDescent="0.25">
      <c r="A41" s="29"/>
      <c r="B41" s="29" t="s">
        <v>128</v>
      </c>
      <c r="C41" s="19" t="s">
        <v>131</v>
      </c>
      <c r="D41" s="53">
        <v>0</v>
      </c>
      <c r="E41" s="53">
        <v>0</v>
      </c>
      <c r="F41" s="53">
        <v>0</v>
      </c>
      <c r="G41" s="30">
        <v>0</v>
      </c>
      <c r="H41" s="30">
        <v>2000</v>
      </c>
      <c r="I41" s="30">
        <v>0</v>
      </c>
      <c r="J41" s="30">
        <v>0</v>
      </c>
      <c r="K41" s="30">
        <v>0</v>
      </c>
      <c r="L41" s="156"/>
    </row>
    <row r="42" spans="1:12" s="27" customFormat="1" ht="86.25" customHeight="1" outlineLevel="1" x14ac:dyDescent="0.25">
      <c r="A42" s="151"/>
      <c r="B42" s="151" t="s">
        <v>184</v>
      </c>
      <c r="C42" s="151"/>
      <c r="D42" s="154">
        <f>SUM(D43)</f>
        <v>0</v>
      </c>
      <c r="E42" s="154">
        <f t="shared" ref="E42:K42" si="25">SUM(E43)</f>
        <v>0</v>
      </c>
      <c r="F42" s="154">
        <f t="shared" si="25"/>
        <v>0</v>
      </c>
      <c r="G42" s="153">
        <f t="shared" si="25"/>
        <v>0</v>
      </c>
      <c r="H42" s="153">
        <f t="shared" si="25"/>
        <v>0</v>
      </c>
      <c r="I42" s="153">
        <f t="shared" si="25"/>
        <v>0</v>
      </c>
      <c r="J42" s="153">
        <f t="shared" si="25"/>
        <v>0</v>
      </c>
      <c r="K42" s="153">
        <f t="shared" si="25"/>
        <v>0</v>
      </c>
      <c r="L42" s="159" t="s">
        <v>39</v>
      </c>
    </row>
    <row r="43" spans="1:12" ht="15.75" customHeight="1" outlineLevel="1" x14ac:dyDescent="0.25">
      <c r="A43" s="29"/>
      <c r="B43" s="29" t="s">
        <v>11</v>
      </c>
      <c r="C43" s="29"/>
      <c r="D43" s="53">
        <v>0</v>
      </c>
      <c r="E43" s="53">
        <v>0</v>
      </c>
      <c r="F43" s="53">
        <v>0</v>
      </c>
      <c r="G43" s="30">
        <v>0</v>
      </c>
      <c r="H43" s="30">
        <v>0</v>
      </c>
      <c r="I43" s="30">
        <v>0</v>
      </c>
      <c r="J43" s="30">
        <v>0</v>
      </c>
      <c r="K43" s="30">
        <v>0</v>
      </c>
      <c r="L43" s="156"/>
    </row>
    <row r="44" spans="1:12" s="27" customFormat="1" ht="47.25" customHeight="1" outlineLevel="1" x14ac:dyDescent="0.25">
      <c r="A44" s="151"/>
      <c r="B44" s="151" t="s">
        <v>185</v>
      </c>
      <c r="C44" s="151"/>
      <c r="D44" s="154">
        <f>SUM(D45)</f>
        <v>0</v>
      </c>
      <c r="E44" s="154">
        <f t="shared" ref="E44:K44" si="26">SUM(E45)</f>
        <v>0</v>
      </c>
      <c r="F44" s="154">
        <f t="shared" si="26"/>
        <v>0</v>
      </c>
      <c r="G44" s="153">
        <f t="shared" si="26"/>
        <v>0</v>
      </c>
      <c r="H44" s="153">
        <f t="shared" si="26"/>
        <v>0</v>
      </c>
      <c r="I44" s="153">
        <f t="shared" si="26"/>
        <v>0</v>
      </c>
      <c r="J44" s="153">
        <f t="shared" si="26"/>
        <v>0</v>
      </c>
      <c r="K44" s="153">
        <f t="shared" si="26"/>
        <v>0</v>
      </c>
      <c r="L44" s="159" t="s">
        <v>41</v>
      </c>
    </row>
    <row r="45" spans="1:12" ht="15.75" customHeight="1" outlineLevel="1" x14ac:dyDescent="0.25">
      <c r="A45" s="29"/>
      <c r="B45" s="29" t="s">
        <v>11</v>
      </c>
      <c r="C45" s="29"/>
      <c r="D45" s="53">
        <v>0</v>
      </c>
      <c r="E45" s="53">
        <v>0</v>
      </c>
      <c r="F45" s="53">
        <v>0</v>
      </c>
      <c r="G45" s="30">
        <v>0</v>
      </c>
      <c r="H45" s="30">
        <v>0</v>
      </c>
      <c r="I45" s="30">
        <v>0</v>
      </c>
      <c r="J45" s="30">
        <v>0</v>
      </c>
      <c r="K45" s="30">
        <v>0</v>
      </c>
      <c r="L45" s="156"/>
    </row>
    <row r="46" spans="1:12" s="27" customFormat="1" ht="52.5" customHeight="1" outlineLevel="1" x14ac:dyDescent="0.25">
      <c r="A46" s="151"/>
      <c r="B46" s="152" t="s">
        <v>186</v>
      </c>
      <c r="C46" s="151"/>
      <c r="D46" s="154">
        <f t="shared" ref="D46:K46" si="27">SUM(D47:D47)</f>
        <v>0</v>
      </c>
      <c r="E46" s="154">
        <f t="shared" si="27"/>
        <v>0</v>
      </c>
      <c r="F46" s="154">
        <f t="shared" si="27"/>
        <v>0</v>
      </c>
      <c r="G46" s="154">
        <f t="shared" si="27"/>
        <v>65084</v>
      </c>
      <c r="H46" s="154">
        <f t="shared" si="27"/>
        <v>61584</v>
      </c>
      <c r="I46" s="154">
        <f t="shared" si="27"/>
        <v>61584</v>
      </c>
      <c r="J46" s="153">
        <f t="shared" si="27"/>
        <v>0</v>
      </c>
      <c r="K46" s="154">
        <f t="shared" si="27"/>
        <v>61584</v>
      </c>
      <c r="L46" s="159" t="s">
        <v>43</v>
      </c>
    </row>
    <row r="47" spans="1:12" ht="51.75" customHeight="1" outlineLevel="1" x14ac:dyDescent="0.25">
      <c r="A47" s="29"/>
      <c r="B47" s="29" t="s">
        <v>128</v>
      </c>
      <c r="C47" s="19" t="s">
        <v>135</v>
      </c>
      <c r="D47" s="53"/>
      <c r="E47" s="53"/>
      <c r="F47" s="53"/>
      <c r="G47" s="53">
        <v>65084</v>
      </c>
      <c r="H47" s="53">
        <v>61584</v>
      </c>
      <c r="I47" s="53">
        <v>61584</v>
      </c>
      <c r="J47" s="53"/>
      <c r="K47" s="53">
        <f>I47</f>
        <v>61584</v>
      </c>
      <c r="L47" s="156"/>
    </row>
    <row r="48" spans="1:12" s="27" customFormat="1" ht="110.25" customHeight="1" outlineLevel="1" x14ac:dyDescent="0.25">
      <c r="A48" s="151"/>
      <c r="B48" s="152" t="s">
        <v>187</v>
      </c>
      <c r="C48" s="151"/>
      <c r="D48" s="154">
        <f>SUM(D49)</f>
        <v>0</v>
      </c>
      <c r="E48" s="154">
        <f t="shared" ref="E48:K48" si="28">SUM(E49)</f>
        <v>0</v>
      </c>
      <c r="F48" s="154">
        <f t="shared" si="28"/>
        <v>0</v>
      </c>
      <c r="G48" s="153">
        <f t="shared" si="28"/>
        <v>0</v>
      </c>
      <c r="H48" s="154">
        <f t="shared" si="28"/>
        <v>467200</v>
      </c>
      <c r="I48" s="154">
        <f t="shared" si="28"/>
        <v>467200</v>
      </c>
      <c r="J48" s="153">
        <f t="shared" si="28"/>
        <v>0</v>
      </c>
      <c r="K48" s="153">
        <f t="shared" si="28"/>
        <v>467200</v>
      </c>
      <c r="L48" s="159" t="s">
        <v>43</v>
      </c>
    </row>
    <row r="49" spans="1:15" ht="51.75" customHeight="1" outlineLevel="1" x14ac:dyDescent="0.25">
      <c r="A49" s="29"/>
      <c r="B49" s="29" t="s">
        <v>128</v>
      </c>
      <c r="C49" s="19" t="s">
        <v>135</v>
      </c>
      <c r="D49" s="53">
        <v>0</v>
      </c>
      <c r="E49" s="53">
        <v>0</v>
      </c>
      <c r="F49" s="53">
        <v>0</v>
      </c>
      <c r="G49" s="30">
        <v>0</v>
      </c>
      <c r="H49" s="53">
        <v>467200</v>
      </c>
      <c r="I49" s="53">
        <v>467200</v>
      </c>
      <c r="J49" s="36"/>
      <c r="K49" s="36">
        <v>467200</v>
      </c>
      <c r="L49" s="156"/>
    </row>
    <row r="50" spans="1:15" s="27" customFormat="1" ht="95.25" customHeight="1" outlineLevel="1" x14ac:dyDescent="0.25">
      <c r="A50" s="151"/>
      <c r="B50" s="152" t="s">
        <v>188</v>
      </c>
      <c r="C50" s="151"/>
      <c r="D50" s="154">
        <f>SUM(D51)</f>
        <v>0</v>
      </c>
      <c r="E50" s="154">
        <f t="shared" ref="E50:K50" si="29">SUM(E51)</f>
        <v>0</v>
      </c>
      <c r="F50" s="154">
        <f t="shared" si="29"/>
        <v>0</v>
      </c>
      <c r="G50" s="153">
        <f t="shared" si="29"/>
        <v>0</v>
      </c>
      <c r="H50" s="154">
        <f t="shared" si="29"/>
        <v>20000</v>
      </c>
      <c r="I50" s="153">
        <f t="shared" si="29"/>
        <v>0</v>
      </c>
      <c r="J50" s="153">
        <f t="shared" si="29"/>
        <v>0</v>
      </c>
      <c r="K50" s="153">
        <f t="shared" si="29"/>
        <v>0</v>
      </c>
      <c r="L50" s="155" t="s">
        <v>39</v>
      </c>
    </row>
    <row r="51" spans="1:15" ht="26.25" customHeight="1" outlineLevel="1" x14ac:dyDescent="0.25">
      <c r="A51" s="29"/>
      <c r="B51" s="29" t="s">
        <v>128</v>
      </c>
      <c r="C51" s="19" t="s">
        <v>131</v>
      </c>
      <c r="D51" s="53"/>
      <c r="E51" s="53"/>
      <c r="F51" s="53"/>
      <c r="G51" s="36"/>
      <c r="H51" s="53">
        <v>20000</v>
      </c>
      <c r="I51" s="30">
        <v>0</v>
      </c>
      <c r="J51" s="30">
        <v>0</v>
      </c>
      <c r="K51" s="30">
        <v>0</v>
      </c>
      <c r="L51" s="156"/>
    </row>
    <row r="52" spans="1:15" s="27" customFormat="1" ht="76.5" customHeight="1" outlineLevel="1" x14ac:dyDescent="0.25">
      <c r="A52" s="151"/>
      <c r="B52" s="151" t="s">
        <v>189</v>
      </c>
      <c r="C52" s="151"/>
      <c r="D52" s="154">
        <f t="shared" ref="D52:J52" si="30">SUM(D53)</f>
        <v>0</v>
      </c>
      <c r="E52" s="154">
        <f t="shared" si="30"/>
        <v>0</v>
      </c>
      <c r="F52" s="154">
        <f t="shared" si="30"/>
        <v>0</v>
      </c>
      <c r="G52" s="153">
        <f t="shared" si="30"/>
        <v>0</v>
      </c>
      <c r="H52" s="153">
        <f t="shared" si="30"/>
        <v>10230</v>
      </c>
      <c r="I52" s="153">
        <f t="shared" si="30"/>
        <v>0</v>
      </c>
      <c r="J52" s="153">
        <f t="shared" si="30"/>
        <v>0</v>
      </c>
      <c r="K52" s="153" t="e">
        <f>SUM(#REF!)</f>
        <v>#REF!</v>
      </c>
      <c r="L52" s="155" t="s">
        <v>39</v>
      </c>
    </row>
    <row r="53" spans="1:15" s="27" customFormat="1" ht="26.25" customHeight="1" outlineLevel="1" x14ac:dyDescent="0.25">
      <c r="A53" s="151"/>
      <c r="B53" s="76" t="s">
        <v>128</v>
      </c>
      <c r="C53" s="19" t="s">
        <v>131</v>
      </c>
      <c r="D53" s="195"/>
      <c r="E53" s="195"/>
      <c r="F53" s="195"/>
      <c r="G53" s="105"/>
      <c r="H53" s="105">
        <v>10230</v>
      </c>
      <c r="I53" s="105"/>
      <c r="J53" s="77">
        <v>0</v>
      </c>
      <c r="K53" s="153"/>
      <c r="L53" s="204"/>
    </row>
    <row r="54" spans="1:15" s="27" customFormat="1" ht="57.75" customHeight="1" outlineLevel="1" x14ac:dyDescent="0.2">
      <c r="A54" s="193"/>
      <c r="B54" s="202" t="s">
        <v>154</v>
      </c>
      <c r="C54" s="198"/>
      <c r="D54" s="199"/>
      <c r="E54" s="199"/>
      <c r="F54" s="199"/>
      <c r="G54" s="200"/>
      <c r="H54" s="153">
        <f>SUM(H55)</f>
        <v>10230</v>
      </c>
      <c r="I54" s="200"/>
      <c r="J54" s="201"/>
      <c r="K54" s="203"/>
      <c r="L54" s="208" t="s">
        <v>155</v>
      </c>
    </row>
    <row r="55" spans="1:15" s="27" customFormat="1" ht="26.25" customHeight="1" outlineLevel="1" x14ac:dyDescent="0.25">
      <c r="A55" s="151"/>
      <c r="B55" s="76" t="s">
        <v>128</v>
      </c>
      <c r="C55" s="19" t="s">
        <v>131</v>
      </c>
      <c r="D55" s="195"/>
      <c r="E55" s="195"/>
      <c r="F55" s="195"/>
      <c r="G55" s="105"/>
      <c r="H55" s="105">
        <v>10230</v>
      </c>
      <c r="J55" s="201"/>
      <c r="K55" s="194"/>
      <c r="L55" s="205"/>
    </row>
    <row r="56" spans="1:15" s="27" customFormat="1" ht="57.75" customHeight="1" outlineLevel="1" x14ac:dyDescent="0.25">
      <c r="A56" s="193"/>
      <c r="B56" s="202" t="s">
        <v>190</v>
      </c>
      <c r="C56" s="198"/>
      <c r="D56" s="199"/>
      <c r="E56" s="199"/>
      <c r="F56" s="199"/>
      <c r="G56" s="207">
        <v>13431</v>
      </c>
      <c r="H56" s="200"/>
      <c r="I56" s="200"/>
      <c r="J56" s="201"/>
      <c r="K56" s="194"/>
      <c r="L56" s="155" t="s">
        <v>157</v>
      </c>
    </row>
    <row r="57" spans="1:15" s="27" customFormat="1" ht="26.25" customHeight="1" outlineLevel="1" x14ac:dyDescent="0.25">
      <c r="A57" s="193"/>
      <c r="B57" s="76" t="s">
        <v>128</v>
      </c>
      <c r="C57" s="211" t="s">
        <v>13</v>
      </c>
      <c r="D57" s="199"/>
      <c r="E57" s="199"/>
      <c r="F57" s="199"/>
      <c r="G57" s="206">
        <v>13431</v>
      </c>
      <c r="H57" s="200"/>
      <c r="I57" s="200"/>
      <c r="J57" s="201"/>
      <c r="K57" s="194"/>
      <c r="L57" s="155"/>
    </row>
    <row r="58" spans="1:15" ht="39" customHeight="1" x14ac:dyDescent="0.25">
      <c r="A58" s="209" t="s">
        <v>48</v>
      </c>
      <c r="B58" s="280" t="s">
        <v>170</v>
      </c>
      <c r="C58" s="280"/>
      <c r="D58" s="210">
        <f t="shared" ref="D58:K58" si="31">SUM(D59:D97)/2</f>
        <v>0</v>
      </c>
      <c r="E58" s="196">
        <f t="shared" si="31"/>
        <v>0</v>
      </c>
      <c r="F58" s="196">
        <f t="shared" si="31"/>
        <v>0</v>
      </c>
      <c r="G58" s="197">
        <f t="shared" si="31"/>
        <v>259773</v>
      </c>
      <c r="H58" s="197">
        <f t="shared" si="31"/>
        <v>401154</v>
      </c>
      <c r="I58" s="197">
        <f t="shared" si="31"/>
        <v>367666</v>
      </c>
      <c r="J58" s="197">
        <f t="shared" si="31"/>
        <v>0</v>
      </c>
      <c r="K58" s="149">
        <f t="shared" si="31"/>
        <v>355566</v>
      </c>
      <c r="L58" s="150">
        <f>SUM(G58:I58)</f>
        <v>1028593</v>
      </c>
    </row>
    <row r="59" spans="1:15" s="27" customFormat="1" ht="68.25" customHeight="1" outlineLevel="1" x14ac:dyDescent="0.25">
      <c r="A59" s="151"/>
      <c r="B59" s="212" t="s">
        <v>191</v>
      </c>
      <c r="C59" s="71"/>
      <c r="D59" s="154">
        <f>SUM(D60)</f>
        <v>0</v>
      </c>
      <c r="E59" s="154">
        <f t="shared" ref="E59:K59" si="32">SUM(E60)</f>
        <v>0</v>
      </c>
      <c r="F59" s="154">
        <f t="shared" si="32"/>
        <v>0</v>
      </c>
      <c r="G59" s="153">
        <f t="shared" si="32"/>
        <v>0</v>
      </c>
      <c r="H59" s="154">
        <f t="shared" si="32"/>
        <v>8088</v>
      </c>
      <c r="I59" s="154">
        <f t="shared" si="32"/>
        <v>8088</v>
      </c>
      <c r="J59" s="153">
        <f t="shared" si="32"/>
        <v>0</v>
      </c>
      <c r="K59" s="153">
        <f t="shared" si="32"/>
        <v>8088</v>
      </c>
      <c r="L59" s="159" t="s">
        <v>43</v>
      </c>
    </row>
    <row r="60" spans="1:15" ht="33" customHeight="1" outlineLevel="1" x14ac:dyDescent="0.25">
      <c r="A60" s="29"/>
      <c r="B60" s="29" t="s">
        <v>129</v>
      </c>
      <c r="C60" s="19" t="s">
        <v>137</v>
      </c>
      <c r="D60" s="53"/>
      <c r="E60" s="53"/>
      <c r="F60" s="53"/>
      <c r="G60" s="36"/>
      <c r="H60" s="53">
        <v>8088</v>
      </c>
      <c r="I60" s="53">
        <v>8088</v>
      </c>
      <c r="J60" s="36"/>
      <c r="K60" s="36">
        <v>8088</v>
      </c>
      <c r="L60" s="156"/>
    </row>
    <row r="61" spans="1:15" s="27" customFormat="1" ht="65.25" customHeight="1" outlineLevel="1" x14ac:dyDescent="0.25">
      <c r="A61" s="151"/>
      <c r="B61" s="152" t="s">
        <v>192</v>
      </c>
      <c r="C61" s="151"/>
      <c r="D61" s="154">
        <f>SUM(D62)</f>
        <v>0</v>
      </c>
      <c r="E61" s="154">
        <f t="shared" ref="E61:K61" si="33">SUM(E62)</f>
        <v>0</v>
      </c>
      <c r="F61" s="154">
        <f t="shared" si="33"/>
        <v>0</v>
      </c>
      <c r="G61" s="153">
        <f t="shared" si="33"/>
        <v>285</v>
      </c>
      <c r="H61" s="154">
        <f t="shared" si="33"/>
        <v>285</v>
      </c>
      <c r="I61" s="154">
        <f t="shared" si="33"/>
        <v>285</v>
      </c>
      <c r="J61" s="153">
        <f t="shared" si="33"/>
        <v>0</v>
      </c>
      <c r="K61" s="153">
        <f t="shared" si="33"/>
        <v>285</v>
      </c>
      <c r="L61" s="159" t="s">
        <v>38</v>
      </c>
      <c r="O61" s="27" t="s">
        <v>44</v>
      </c>
    </row>
    <row r="62" spans="1:15" ht="28.5" customHeight="1" outlineLevel="1" x14ac:dyDescent="0.25">
      <c r="A62" s="29"/>
      <c r="B62" s="29" t="s">
        <v>129</v>
      </c>
      <c r="C62" s="19" t="s">
        <v>137</v>
      </c>
      <c r="D62" s="53"/>
      <c r="E62" s="53"/>
      <c r="F62" s="53"/>
      <c r="G62" s="36">
        <v>285</v>
      </c>
      <c r="H62" s="53">
        <v>285</v>
      </c>
      <c r="I62" s="53">
        <v>285</v>
      </c>
      <c r="J62" s="36"/>
      <c r="K62" s="36">
        <v>285</v>
      </c>
      <c r="L62" s="156"/>
    </row>
    <row r="63" spans="1:15" s="27" customFormat="1" ht="66.75" customHeight="1" outlineLevel="1" x14ac:dyDescent="0.25">
      <c r="A63" s="151"/>
      <c r="B63" s="152" t="s">
        <v>193</v>
      </c>
      <c r="C63" s="151"/>
      <c r="D63" s="154">
        <f>SUM(D64)</f>
        <v>0</v>
      </c>
      <c r="E63" s="154">
        <f t="shared" ref="E63:G63" si="34">SUM(E64)</f>
        <v>0</v>
      </c>
      <c r="F63" s="154">
        <f t="shared" si="34"/>
        <v>0</v>
      </c>
      <c r="G63" s="153">
        <f t="shared" si="34"/>
        <v>0</v>
      </c>
      <c r="H63" s="154">
        <f>H64</f>
        <v>2500</v>
      </c>
      <c r="I63" s="154">
        <f t="shared" ref="I63:K63" si="35">SUM(I64)</f>
        <v>0</v>
      </c>
      <c r="J63" s="153">
        <f t="shared" si="35"/>
        <v>0</v>
      </c>
      <c r="K63" s="153">
        <f t="shared" si="35"/>
        <v>0</v>
      </c>
      <c r="L63" s="159" t="s">
        <v>38</v>
      </c>
    </row>
    <row r="64" spans="1:15" ht="25.5" outlineLevel="1" x14ac:dyDescent="0.25">
      <c r="A64" s="29"/>
      <c r="B64" s="29" t="s">
        <v>129</v>
      </c>
      <c r="C64" s="19" t="s">
        <v>132</v>
      </c>
      <c r="D64" s="53"/>
      <c r="E64" s="53"/>
      <c r="F64" s="53"/>
      <c r="G64" s="36"/>
      <c r="H64" s="53">
        <v>2500</v>
      </c>
      <c r="I64" s="53">
        <v>0</v>
      </c>
      <c r="J64" s="36">
        <v>0</v>
      </c>
      <c r="K64" s="36">
        <v>0</v>
      </c>
      <c r="L64" s="156"/>
    </row>
    <row r="65" spans="1:14" s="27" customFormat="1" ht="93" customHeight="1" outlineLevel="1" x14ac:dyDescent="0.25">
      <c r="A65" s="151"/>
      <c r="B65" s="151" t="s">
        <v>194</v>
      </c>
      <c r="C65" s="151"/>
      <c r="D65" s="154">
        <f>SUM(D66)</f>
        <v>0</v>
      </c>
      <c r="E65" s="154">
        <f t="shared" ref="E65:K65" si="36">SUM(E66)</f>
        <v>0</v>
      </c>
      <c r="F65" s="154">
        <f t="shared" si="36"/>
        <v>0</v>
      </c>
      <c r="G65" s="153">
        <f t="shared" si="36"/>
        <v>1075</v>
      </c>
      <c r="H65" s="153">
        <f t="shared" si="36"/>
        <v>1075</v>
      </c>
      <c r="I65" s="153">
        <f t="shared" si="36"/>
        <v>1075</v>
      </c>
      <c r="J65" s="153">
        <f t="shared" si="36"/>
        <v>0</v>
      </c>
      <c r="K65" s="153">
        <f t="shared" si="36"/>
        <v>1075</v>
      </c>
      <c r="L65" s="155" t="s">
        <v>37</v>
      </c>
    </row>
    <row r="66" spans="1:14" ht="30.75" customHeight="1" outlineLevel="1" x14ac:dyDescent="0.25">
      <c r="A66" s="29"/>
      <c r="B66" s="29" t="s">
        <v>129</v>
      </c>
      <c r="C66" s="19" t="s">
        <v>137</v>
      </c>
      <c r="D66" s="53"/>
      <c r="E66" s="53"/>
      <c r="F66" s="53"/>
      <c r="G66" s="36">
        <v>1075</v>
      </c>
      <c r="H66" s="36">
        <v>1075</v>
      </c>
      <c r="I66" s="36">
        <v>1075</v>
      </c>
      <c r="J66" s="36"/>
      <c r="K66" s="36">
        <v>1075</v>
      </c>
      <c r="L66" s="156"/>
    </row>
    <row r="67" spans="1:14" s="27" customFormat="1" ht="76.5" customHeight="1" outlineLevel="1" x14ac:dyDescent="0.25">
      <c r="A67" s="151"/>
      <c r="B67" s="151" t="s">
        <v>195</v>
      </c>
      <c r="C67" s="151"/>
      <c r="D67" s="154">
        <f>SUM(D68)</f>
        <v>0</v>
      </c>
      <c r="E67" s="154">
        <f t="shared" ref="E67:K67" si="37">SUM(E68)</f>
        <v>0</v>
      </c>
      <c r="F67" s="154">
        <f t="shared" si="37"/>
        <v>0</v>
      </c>
      <c r="G67" s="153">
        <f t="shared" si="37"/>
        <v>1388</v>
      </c>
      <c r="H67" s="153">
        <f t="shared" si="37"/>
        <v>1388</v>
      </c>
      <c r="I67" s="153">
        <f t="shared" si="37"/>
        <v>1388</v>
      </c>
      <c r="J67" s="153">
        <f t="shared" si="37"/>
        <v>0</v>
      </c>
      <c r="K67" s="153">
        <f t="shared" si="37"/>
        <v>1388</v>
      </c>
      <c r="L67" s="155" t="s">
        <v>37</v>
      </c>
    </row>
    <row r="68" spans="1:14" ht="28.5" customHeight="1" outlineLevel="1" x14ac:dyDescent="0.25">
      <c r="A68" s="29"/>
      <c r="B68" s="29" t="s">
        <v>129</v>
      </c>
      <c r="C68" s="19" t="s">
        <v>137</v>
      </c>
      <c r="D68" s="53"/>
      <c r="E68" s="53"/>
      <c r="F68" s="53"/>
      <c r="G68" s="36">
        <v>1388</v>
      </c>
      <c r="H68" s="36">
        <v>1388</v>
      </c>
      <c r="I68" s="36">
        <v>1388</v>
      </c>
      <c r="J68" s="36">
        <v>0</v>
      </c>
      <c r="K68" s="36">
        <v>1388</v>
      </c>
      <c r="L68" s="156"/>
    </row>
    <row r="69" spans="1:14" s="27" customFormat="1" ht="67.5" customHeight="1" outlineLevel="1" x14ac:dyDescent="0.25">
      <c r="A69" s="151"/>
      <c r="B69" s="152" t="s">
        <v>196</v>
      </c>
      <c r="C69" s="151"/>
      <c r="D69" s="154">
        <f>SUM(D70)</f>
        <v>0</v>
      </c>
      <c r="E69" s="154">
        <f t="shared" ref="E69:K69" si="38">SUM(E70)</f>
        <v>0</v>
      </c>
      <c r="F69" s="154">
        <f t="shared" si="38"/>
        <v>0</v>
      </c>
      <c r="G69" s="153">
        <f t="shared" si="38"/>
        <v>107020</v>
      </c>
      <c r="H69" s="154">
        <f t="shared" si="38"/>
        <v>9590</v>
      </c>
      <c r="I69" s="154">
        <f t="shared" si="38"/>
        <v>9590</v>
      </c>
      <c r="J69" s="153">
        <f t="shared" si="38"/>
        <v>0</v>
      </c>
      <c r="K69" s="153">
        <f t="shared" si="38"/>
        <v>9590</v>
      </c>
      <c r="L69" s="155" t="s">
        <v>37</v>
      </c>
    </row>
    <row r="70" spans="1:14" ht="33" customHeight="1" outlineLevel="1" x14ac:dyDescent="0.25">
      <c r="A70" s="29"/>
      <c r="B70" s="29" t="s">
        <v>129</v>
      </c>
      <c r="C70" s="19" t="s">
        <v>137</v>
      </c>
      <c r="D70" s="53"/>
      <c r="E70" s="53"/>
      <c r="F70" s="53"/>
      <c r="G70" s="36">
        <v>107020</v>
      </c>
      <c r="H70" s="53">
        <v>9590</v>
      </c>
      <c r="I70" s="53">
        <v>9590</v>
      </c>
      <c r="J70" s="36"/>
      <c r="K70" s="36">
        <v>9590</v>
      </c>
      <c r="L70" s="156"/>
    </row>
    <row r="71" spans="1:14" s="27" customFormat="1" ht="121.5" customHeight="1" outlineLevel="1" x14ac:dyDescent="0.25">
      <c r="A71" s="151"/>
      <c r="B71" s="152" t="s">
        <v>197</v>
      </c>
      <c r="C71" s="151"/>
      <c r="D71" s="154">
        <f>SUM(D72)</f>
        <v>0</v>
      </c>
      <c r="E71" s="154">
        <f t="shared" ref="E71:K71" si="39">SUM(E72)</f>
        <v>0</v>
      </c>
      <c r="F71" s="154">
        <f t="shared" si="39"/>
        <v>0</v>
      </c>
      <c r="G71" s="153">
        <f t="shared" si="39"/>
        <v>101115</v>
      </c>
      <c r="H71" s="154">
        <f t="shared" si="39"/>
        <v>21060</v>
      </c>
      <c r="I71" s="154">
        <f t="shared" si="39"/>
        <v>21060</v>
      </c>
      <c r="J71" s="153">
        <f t="shared" si="39"/>
        <v>0</v>
      </c>
      <c r="K71" s="153">
        <f t="shared" si="39"/>
        <v>21060</v>
      </c>
      <c r="L71" s="155" t="s">
        <v>37</v>
      </c>
    </row>
    <row r="72" spans="1:14" ht="28.5" customHeight="1" outlineLevel="1" x14ac:dyDescent="0.25">
      <c r="A72" s="29"/>
      <c r="B72" s="29" t="s">
        <v>129</v>
      </c>
      <c r="C72" s="19" t="s">
        <v>137</v>
      </c>
      <c r="D72" s="53"/>
      <c r="E72" s="53"/>
      <c r="F72" s="53"/>
      <c r="G72" s="36">
        <v>101115</v>
      </c>
      <c r="H72" s="53">
        <v>21060</v>
      </c>
      <c r="I72" s="53">
        <v>21060</v>
      </c>
      <c r="J72" s="53"/>
      <c r="K72" s="53">
        <v>21060</v>
      </c>
      <c r="L72" s="156"/>
    </row>
    <row r="73" spans="1:14" s="27" customFormat="1" ht="118.5" customHeight="1" outlineLevel="1" x14ac:dyDescent="0.25">
      <c r="A73" s="151"/>
      <c r="B73" s="151" t="s">
        <v>198</v>
      </c>
      <c r="C73" s="151"/>
      <c r="D73" s="154">
        <f>SUM(D74)</f>
        <v>0</v>
      </c>
      <c r="E73" s="154">
        <f t="shared" ref="E73:K73" si="40">SUM(E74)</f>
        <v>0</v>
      </c>
      <c r="F73" s="154">
        <f t="shared" si="40"/>
        <v>0</v>
      </c>
      <c r="G73" s="153">
        <f t="shared" si="40"/>
        <v>12100</v>
      </c>
      <c r="H73" s="153">
        <f t="shared" si="40"/>
        <v>12100</v>
      </c>
      <c r="I73" s="153">
        <f t="shared" si="40"/>
        <v>12100</v>
      </c>
      <c r="J73" s="153">
        <f t="shared" si="40"/>
        <v>0</v>
      </c>
      <c r="K73" s="153">
        <f t="shared" si="40"/>
        <v>0</v>
      </c>
      <c r="L73" s="159" t="s">
        <v>38</v>
      </c>
    </row>
    <row r="74" spans="1:14" ht="28.5" customHeight="1" outlineLevel="1" x14ac:dyDescent="0.25">
      <c r="A74" s="29"/>
      <c r="B74" s="29" t="s">
        <v>129</v>
      </c>
      <c r="C74" s="19" t="s">
        <v>137</v>
      </c>
      <c r="D74" s="53"/>
      <c r="E74" s="53"/>
      <c r="F74" s="53"/>
      <c r="G74" s="36">
        <v>12100</v>
      </c>
      <c r="H74" s="36">
        <v>12100</v>
      </c>
      <c r="I74" s="36">
        <v>12100</v>
      </c>
      <c r="J74" s="36"/>
      <c r="K74" s="36"/>
      <c r="L74" s="156"/>
    </row>
    <row r="75" spans="1:14" s="27" customFormat="1" ht="117" customHeight="1" outlineLevel="1" x14ac:dyDescent="0.25">
      <c r="A75" s="151"/>
      <c r="B75" s="151" t="s">
        <v>158</v>
      </c>
      <c r="C75" s="151"/>
      <c r="D75" s="154">
        <f>SUM(D76)</f>
        <v>0</v>
      </c>
      <c r="E75" s="154">
        <f t="shared" ref="E75:K75" si="41">SUM(E76)</f>
        <v>0</v>
      </c>
      <c r="F75" s="154">
        <f t="shared" si="41"/>
        <v>0</v>
      </c>
      <c r="G75" s="153">
        <f t="shared" si="41"/>
        <v>0</v>
      </c>
      <c r="H75" s="153">
        <f t="shared" si="41"/>
        <v>0</v>
      </c>
      <c r="I75" s="153">
        <f t="shared" si="41"/>
        <v>0</v>
      </c>
      <c r="J75" s="153">
        <f t="shared" si="41"/>
        <v>0</v>
      </c>
      <c r="K75" s="153">
        <f t="shared" si="41"/>
        <v>0</v>
      </c>
      <c r="L75" s="159" t="s">
        <v>61</v>
      </c>
    </row>
    <row r="76" spans="1:14" ht="21.75" customHeight="1" outlineLevel="1" x14ac:dyDescent="0.25">
      <c r="A76" s="29"/>
      <c r="B76" s="29" t="s">
        <v>11</v>
      </c>
      <c r="C76" s="19"/>
      <c r="D76" s="53"/>
      <c r="E76" s="53"/>
      <c r="F76" s="53"/>
      <c r="G76" s="36"/>
      <c r="H76" s="36"/>
      <c r="I76" s="36"/>
      <c r="J76" s="36"/>
      <c r="K76" s="36"/>
      <c r="L76" s="156"/>
    </row>
    <row r="77" spans="1:14" s="27" customFormat="1" ht="57.75" customHeight="1" outlineLevel="1" x14ac:dyDescent="0.25">
      <c r="A77" s="151"/>
      <c r="B77" s="152" t="s">
        <v>199</v>
      </c>
      <c r="C77" s="151"/>
      <c r="D77" s="154">
        <f>SUM(D78)</f>
        <v>0</v>
      </c>
      <c r="E77" s="154">
        <f>SUM(E78)</f>
        <v>0</v>
      </c>
      <c r="F77" s="154">
        <f>SUM(F78)</f>
        <v>0</v>
      </c>
      <c r="G77" s="153">
        <f>SUM(G78)</f>
        <v>0</v>
      </c>
      <c r="H77" s="153">
        <f>H78</f>
        <v>500</v>
      </c>
      <c r="I77" s="153">
        <f>I78</f>
        <v>500</v>
      </c>
      <c r="J77" s="153">
        <f>SUM(J78)</f>
        <v>0</v>
      </c>
      <c r="K77" s="153">
        <f>SUM(K78)</f>
        <v>500</v>
      </c>
      <c r="L77" s="155" t="s">
        <v>61</v>
      </c>
      <c r="N77" s="67"/>
    </row>
    <row r="78" spans="1:14" ht="30.75" customHeight="1" outlineLevel="1" x14ac:dyDescent="0.25">
      <c r="A78" s="29"/>
      <c r="B78" s="29" t="s">
        <v>129</v>
      </c>
      <c r="C78" s="19" t="s">
        <v>137</v>
      </c>
      <c r="D78" s="53"/>
      <c r="E78" s="53"/>
      <c r="F78" s="53"/>
      <c r="G78" s="37"/>
      <c r="H78" s="191">
        <v>500</v>
      </c>
      <c r="I78" s="185">
        <v>500</v>
      </c>
      <c r="J78" s="192"/>
      <c r="K78" s="192">
        <v>500</v>
      </c>
      <c r="L78" s="183"/>
      <c r="N78" s="55"/>
    </row>
    <row r="79" spans="1:14" s="27" customFormat="1" ht="75" customHeight="1" outlineLevel="1" x14ac:dyDescent="0.25">
      <c r="A79" s="151"/>
      <c r="B79" s="160" t="s">
        <v>159</v>
      </c>
      <c r="C79" s="151"/>
      <c r="D79" s="154">
        <f>SUM(D80)</f>
        <v>0</v>
      </c>
      <c r="E79" s="154">
        <f t="shared" ref="E79:K79" si="42">SUM(E80)</f>
        <v>0</v>
      </c>
      <c r="F79" s="154">
        <f t="shared" si="42"/>
        <v>0</v>
      </c>
      <c r="G79" s="153">
        <f t="shared" si="42"/>
        <v>0</v>
      </c>
      <c r="H79" s="153">
        <f t="shared" si="42"/>
        <v>0</v>
      </c>
      <c r="I79" s="153">
        <f t="shared" si="42"/>
        <v>0</v>
      </c>
      <c r="J79" s="153">
        <f t="shared" si="42"/>
        <v>0</v>
      </c>
      <c r="K79" s="153">
        <f t="shared" si="42"/>
        <v>0</v>
      </c>
      <c r="L79" s="159" t="s">
        <v>40</v>
      </c>
    </row>
    <row r="80" spans="1:14" ht="16.5" customHeight="1" outlineLevel="1" x14ac:dyDescent="0.25">
      <c r="A80" s="29"/>
      <c r="B80" s="29" t="s">
        <v>11</v>
      </c>
      <c r="C80" s="19"/>
      <c r="D80" s="53"/>
      <c r="E80" s="53"/>
      <c r="F80" s="53"/>
      <c r="G80" s="36"/>
      <c r="H80" s="36"/>
      <c r="I80" s="36"/>
      <c r="J80" s="36"/>
      <c r="K80" s="36"/>
      <c r="L80" s="156"/>
    </row>
    <row r="81" spans="1:13" s="27" customFormat="1" ht="69.75" customHeight="1" outlineLevel="1" x14ac:dyDescent="0.25">
      <c r="A81" s="151"/>
      <c r="B81" s="160" t="s">
        <v>160</v>
      </c>
      <c r="C81" s="151"/>
      <c r="D81" s="154">
        <f>SUM(D82)</f>
        <v>0</v>
      </c>
      <c r="E81" s="154">
        <f t="shared" ref="E81:K81" si="43">SUM(E82)</f>
        <v>0</v>
      </c>
      <c r="F81" s="154">
        <f t="shared" si="43"/>
        <v>0</v>
      </c>
      <c r="G81" s="153">
        <f t="shared" si="43"/>
        <v>0</v>
      </c>
      <c r="H81" s="153">
        <f t="shared" si="43"/>
        <v>0</v>
      </c>
      <c r="I81" s="153">
        <f t="shared" si="43"/>
        <v>0</v>
      </c>
      <c r="J81" s="153">
        <f t="shared" si="43"/>
        <v>0</v>
      </c>
      <c r="K81" s="153">
        <f t="shared" si="43"/>
        <v>0</v>
      </c>
      <c r="L81" s="159" t="s">
        <v>40</v>
      </c>
    </row>
    <row r="82" spans="1:13" ht="33.75" customHeight="1" outlineLevel="1" x14ac:dyDescent="0.25">
      <c r="A82" s="29"/>
      <c r="B82" s="29" t="s">
        <v>11</v>
      </c>
      <c r="C82" s="29"/>
      <c r="D82" s="53">
        <v>0</v>
      </c>
      <c r="E82" s="53">
        <v>0</v>
      </c>
      <c r="F82" s="53">
        <v>0</v>
      </c>
      <c r="G82" s="30">
        <v>0</v>
      </c>
      <c r="H82" s="30">
        <v>0</v>
      </c>
      <c r="I82" s="30">
        <v>0</v>
      </c>
      <c r="J82" s="30">
        <v>0</v>
      </c>
      <c r="K82" s="30">
        <v>0</v>
      </c>
      <c r="L82" s="156"/>
    </row>
    <row r="83" spans="1:13" s="27" customFormat="1" ht="121.5" customHeight="1" outlineLevel="1" x14ac:dyDescent="0.25">
      <c r="A83" s="151"/>
      <c r="B83" s="160" t="s">
        <v>161</v>
      </c>
      <c r="C83" s="151"/>
      <c r="D83" s="154">
        <f>SUM(D84)</f>
        <v>0</v>
      </c>
      <c r="E83" s="154">
        <f t="shared" ref="E83:K83" si="44">SUM(E84)</f>
        <v>0</v>
      </c>
      <c r="F83" s="154">
        <f t="shared" si="44"/>
        <v>0</v>
      </c>
      <c r="G83" s="153">
        <f t="shared" si="44"/>
        <v>0</v>
      </c>
      <c r="H83" s="153">
        <f t="shared" si="44"/>
        <v>0</v>
      </c>
      <c r="I83" s="153">
        <f t="shared" si="44"/>
        <v>0</v>
      </c>
      <c r="J83" s="153">
        <f t="shared" si="44"/>
        <v>0</v>
      </c>
      <c r="K83" s="153">
        <f t="shared" si="44"/>
        <v>0</v>
      </c>
      <c r="L83" s="159" t="s">
        <v>38</v>
      </c>
    </row>
    <row r="84" spans="1:13" ht="15.75" customHeight="1" outlineLevel="1" x14ac:dyDescent="0.25">
      <c r="A84" s="29"/>
      <c r="B84" s="29" t="s">
        <v>11</v>
      </c>
      <c r="C84" s="29"/>
      <c r="D84" s="53">
        <v>0</v>
      </c>
      <c r="E84" s="53">
        <v>0</v>
      </c>
      <c r="F84" s="53">
        <v>0</v>
      </c>
      <c r="G84" s="30">
        <v>0</v>
      </c>
      <c r="H84" s="30">
        <v>0</v>
      </c>
      <c r="I84" s="30">
        <v>0</v>
      </c>
      <c r="J84" s="30">
        <v>0</v>
      </c>
      <c r="K84" s="30">
        <v>0</v>
      </c>
      <c r="L84" s="156"/>
    </row>
    <row r="85" spans="1:13" s="27" customFormat="1" ht="174" customHeight="1" outlineLevel="1" x14ac:dyDescent="0.25">
      <c r="A85" s="151"/>
      <c r="B85" s="160" t="s">
        <v>200</v>
      </c>
      <c r="C85" s="151"/>
      <c r="D85" s="154"/>
      <c r="E85" s="154"/>
      <c r="F85" s="154"/>
      <c r="G85" s="153"/>
      <c r="H85" s="153"/>
      <c r="I85" s="153"/>
      <c r="J85" s="153"/>
      <c r="K85" s="153"/>
      <c r="L85" s="159" t="s">
        <v>38</v>
      </c>
    </row>
    <row r="86" spans="1:13" ht="15.75" customHeight="1" outlineLevel="1" x14ac:dyDescent="0.25">
      <c r="A86" s="29"/>
      <c r="B86" s="29" t="s">
        <v>11</v>
      </c>
      <c r="C86" s="29"/>
      <c r="D86" s="53">
        <v>0</v>
      </c>
      <c r="E86" s="53">
        <v>0</v>
      </c>
      <c r="F86" s="53">
        <v>0</v>
      </c>
      <c r="G86" s="30">
        <v>0</v>
      </c>
      <c r="H86" s="30">
        <v>0</v>
      </c>
      <c r="I86" s="30">
        <v>0</v>
      </c>
      <c r="J86" s="30">
        <v>0</v>
      </c>
      <c r="K86" s="30">
        <v>0</v>
      </c>
      <c r="L86" s="156"/>
    </row>
    <row r="87" spans="1:13" s="27" customFormat="1" ht="78.75" customHeight="1" outlineLevel="1" x14ac:dyDescent="0.25">
      <c r="A87" s="151"/>
      <c r="B87" s="160" t="s">
        <v>163</v>
      </c>
      <c r="C87" s="151"/>
      <c r="D87" s="154">
        <f>SUM(D88)</f>
        <v>0</v>
      </c>
      <c r="E87" s="154">
        <f t="shared" ref="E87:K87" si="45">SUM(E88)</f>
        <v>0</v>
      </c>
      <c r="F87" s="154">
        <f t="shared" si="45"/>
        <v>0</v>
      </c>
      <c r="G87" s="153">
        <f t="shared" si="45"/>
        <v>0</v>
      </c>
      <c r="H87" s="153">
        <f t="shared" si="45"/>
        <v>0</v>
      </c>
      <c r="I87" s="153">
        <f t="shared" si="45"/>
        <v>0</v>
      </c>
      <c r="J87" s="153">
        <f t="shared" si="45"/>
        <v>0</v>
      </c>
      <c r="K87" s="153">
        <f t="shared" si="45"/>
        <v>0</v>
      </c>
      <c r="L87" s="159" t="s">
        <v>38</v>
      </c>
    </row>
    <row r="88" spans="1:13" ht="15.75" customHeight="1" outlineLevel="1" x14ac:dyDescent="0.25">
      <c r="A88" s="29"/>
      <c r="B88" s="29" t="s">
        <v>11</v>
      </c>
      <c r="C88" s="29"/>
      <c r="D88" s="53">
        <v>0</v>
      </c>
      <c r="E88" s="53">
        <v>0</v>
      </c>
      <c r="F88" s="53">
        <v>0</v>
      </c>
      <c r="G88" s="30">
        <v>0</v>
      </c>
      <c r="H88" s="30">
        <v>0</v>
      </c>
      <c r="I88" s="30">
        <v>0</v>
      </c>
      <c r="J88" s="30">
        <v>0</v>
      </c>
      <c r="K88" s="30">
        <v>0</v>
      </c>
      <c r="L88" s="156"/>
    </row>
    <row r="89" spans="1:13" s="27" customFormat="1" ht="55.5" customHeight="1" outlineLevel="1" x14ac:dyDescent="0.25">
      <c r="A89" s="151"/>
      <c r="B89" s="151" t="s">
        <v>201</v>
      </c>
      <c r="C89" s="151"/>
      <c r="D89" s="154">
        <f>SUM(D90)</f>
        <v>0</v>
      </c>
      <c r="E89" s="154">
        <f t="shared" ref="E89:F89" si="46">SUM(E90)</f>
        <v>0</v>
      </c>
      <c r="F89" s="154">
        <f t="shared" si="46"/>
        <v>0</v>
      </c>
      <c r="G89" s="154">
        <f>G90+G91+G92</f>
        <v>36790</v>
      </c>
      <c r="H89" s="154">
        <f t="shared" ref="H89:K89" si="47">H90+H91+H92</f>
        <v>341080</v>
      </c>
      <c r="I89" s="154">
        <f t="shared" si="47"/>
        <v>313580</v>
      </c>
      <c r="J89" s="154">
        <f t="shared" si="47"/>
        <v>0</v>
      </c>
      <c r="K89" s="154">
        <f t="shared" si="47"/>
        <v>313580</v>
      </c>
      <c r="L89" s="155" t="s">
        <v>37</v>
      </c>
    </row>
    <row r="90" spans="1:13" ht="31.5" customHeight="1" outlineLevel="1" x14ac:dyDescent="0.25">
      <c r="A90" s="29"/>
      <c r="B90" s="29" t="s">
        <v>129</v>
      </c>
      <c r="C90" s="19" t="s">
        <v>137</v>
      </c>
      <c r="D90" s="53">
        <v>0</v>
      </c>
      <c r="E90" s="53">
        <v>0</v>
      </c>
      <c r="F90" s="53">
        <v>0</v>
      </c>
      <c r="G90" s="53"/>
      <c r="H90" s="53">
        <v>27500</v>
      </c>
      <c r="I90" s="53">
        <v>0</v>
      </c>
      <c r="J90" s="53">
        <v>0</v>
      </c>
      <c r="K90" s="53">
        <v>0</v>
      </c>
      <c r="L90" s="156"/>
    </row>
    <row r="91" spans="1:13" ht="63.75" customHeight="1" outlineLevel="1" x14ac:dyDescent="0.25">
      <c r="A91" s="29"/>
      <c r="B91" s="29" t="s">
        <v>128</v>
      </c>
      <c r="C91" s="19" t="s">
        <v>153</v>
      </c>
      <c r="D91" s="53">
        <v>0</v>
      </c>
      <c r="E91" s="53">
        <v>0</v>
      </c>
      <c r="F91" s="53">
        <v>0</v>
      </c>
      <c r="G91" s="53"/>
      <c r="H91" s="53">
        <v>221605</v>
      </c>
      <c r="I91" s="53">
        <v>221605</v>
      </c>
      <c r="J91" s="53"/>
      <c r="K91" s="53">
        <v>221605</v>
      </c>
      <c r="L91" s="156"/>
    </row>
    <row r="92" spans="1:13" ht="52.5" customHeight="1" outlineLevel="1" x14ac:dyDescent="0.25">
      <c r="A92" s="29"/>
      <c r="B92" s="29" t="s">
        <v>128</v>
      </c>
      <c r="C92" s="19" t="s">
        <v>135</v>
      </c>
      <c r="D92" s="53">
        <v>0</v>
      </c>
      <c r="E92" s="53">
        <v>0</v>
      </c>
      <c r="F92" s="53">
        <v>0</v>
      </c>
      <c r="G92" s="53">
        <v>36790</v>
      </c>
      <c r="H92" s="53">
        <v>91975</v>
      </c>
      <c r="I92" s="53">
        <v>91975</v>
      </c>
      <c r="J92" s="53"/>
      <c r="K92" s="53">
        <v>91975</v>
      </c>
      <c r="L92" s="156"/>
    </row>
    <row r="93" spans="1:13" s="27" customFormat="1" ht="114" customHeight="1" outlineLevel="1" x14ac:dyDescent="0.25">
      <c r="A93" s="151"/>
      <c r="B93" s="152" t="s">
        <v>202</v>
      </c>
      <c r="C93" s="163"/>
      <c r="D93" s="164">
        <f>SUM(D94)</f>
        <v>0</v>
      </c>
      <c r="E93" s="164">
        <f t="shared" ref="E93:G93" si="48">SUM(E94)</f>
        <v>0</v>
      </c>
      <c r="F93" s="164">
        <f t="shared" si="48"/>
        <v>0</v>
      </c>
      <c r="G93" s="164">
        <f t="shared" si="48"/>
        <v>0</v>
      </c>
      <c r="H93" s="154">
        <f>H94+H95</f>
        <v>3488</v>
      </c>
      <c r="I93" s="154">
        <f t="shared" ref="I93:K93" si="49">I94+I95</f>
        <v>0</v>
      </c>
      <c r="J93" s="154">
        <f t="shared" si="49"/>
        <v>0</v>
      </c>
      <c r="K93" s="154">
        <f t="shared" si="49"/>
        <v>0</v>
      </c>
      <c r="L93" s="155" t="s">
        <v>38</v>
      </c>
      <c r="M93" s="67"/>
    </row>
    <row r="94" spans="1:13" ht="25.5" outlineLevel="1" x14ac:dyDescent="0.25">
      <c r="A94" s="29"/>
      <c r="B94" s="29" t="s">
        <v>129</v>
      </c>
      <c r="C94" s="19" t="s">
        <v>137</v>
      </c>
      <c r="D94" s="53">
        <v>0</v>
      </c>
      <c r="E94" s="53">
        <v>0</v>
      </c>
      <c r="F94" s="53">
        <v>0</v>
      </c>
      <c r="G94" s="30">
        <v>0</v>
      </c>
      <c r="H94" s="30">
        <v>988</v>
      </c>
      <c r="I94" s="30"/>
      <c r="J94" s="30">
        <v>0</v>
      </c>
      <c r="K94" s="30"/>
      <c r="L94" s="156"/>
    </row>
    <row r="95" spans="1:13" ht="25.5" outlineLevel="1" x14ac:dyDescent="0.25">
      <c r="A95" s="29"/>
      <c r="B95" s="29" t="s">
        <v>129</v>
      </c>
      <c r="C95" s="19" t="s">
        <v>132</v>
      </c>
      <c r="D95" s="53"/>
      <c r="E95" s="53"/>
      <c r="F95" s="53"/>
      <c r="G95" s="36"/>
      <c r="H95" s="53">
        <v>2500</v>
      </c>
      <c r="I95" s="53">
        <v>0</v>
      </c>
      <c r="J95" s="36">
        <v>0</v>
      </c>
      <c r="K95" s="36">
        <v>0</v>
      </c>
      <c r="L95" s="156"/>
    </row>
    <row r="96" spans="1:13" ht="128.25" customHeight="1" outlineLevel="1" x14ac:dyDescent="0.25">
      <c r="A96" s="29"/>
      <c r="B96" s="151" t="s">
        <v>203</v>
      </c>
      <c r="C96" s="29"/>
      <c r="D96" s="53"/>
      <c r="E96" s="53"/>
      <c r="F96" s="53"/>
      <c r="G96" s="30"/>
      <c r="H96" s="30"/>
      <c r="I96" s="30"/>
      <c r="J96" s="30"/>
      <c r="K96" s="30"/>
      <c r="L96" s="159" t="s">
        <v>38</v>
      </c>
    </row>
    <row r="97" spans="1:13" ht="23.25" customHeight="1" outlineLevel="1" x14ac:dyDescent="0.25">
      <c r="A97" s="29"/>
      <c r="B97" s="29" t="s">
        <v>11</v>
      </c>
      <c r="C97" s="29"/>
      <c r="D97" s="53"/>
      <c r="E97" s="53"/>
      <c r="F97" s="53"/>
      <c r="G97" s="30"/>
      <c r="H97" s="30"/>
      <c r="I97" s="30"/>
      <c r="J97" s="30"/>
      <c r="K97" s="30"/>
      <c r="L97" s="159"/>
    </row>
    <row r="98" spans="1:13" ht="26.25" customHeight="1" x14ac:dyDescent="0.25">
      <c r="A98" s="214" t="s">
        <v>49</v>
      </c>
      <c r="B98" s="279" t="s">
        <v>50</v>
      </c>
      <c r="C98" s="279"/>
      <c r="D98" s="214">
        <f>D99+D116+D125</f>
        <v>6329706</v>
      </c>
      <c r="E98" s="214">
        <f t="shared" ref="E98:K98" si="50">E99+E116+E125</f>
        <v>6329706</v>
      </c>
      <c r="F98" s="214">
        <f t="shared" si="50"/>
        <v>6329706</v>
      </c>
      <c r="G98" s="149">
        <f t="shared" si="50"/>
        <v>17281216</v>
      </c>
      <c r="H98" s="149">
        <f t="shared" si="50"/>
        <v>26219716</v>
      </c>
      <c r="I98" s="149">
        <f t="shared" si="50"/>
        <v>28457816</v>
      </c>
      <c r="J98" s="149">
        <f t="shared" si="50"/>
        <v>0</v>
      </c>
      <c r="K98" s="149">
        <f t="shared" si="50"/>
        <v>28553545</v>
      </c>
      <c r="L98" s="150"/>
    </row>
    <row r="99" spans="1:13" ht="27.75" customHeight="1" x14ac:dyDescent="0.25">
      <c r="A99" s="214" t="s">
        <v>51</v>
      </c>
      <c r="B99" s="278" t="s">
        <v>171</v>
      </c>
      <c r="C99" s="278"/>
      <c r="D99" s="214">
        <f t="shared" ref="D99:K99" si="51">SUM(D100:D115)/2</f>
        <v>6329706</v>
      </c>
      <c r="E99" s="214">
        <f t="shared" si="51"/>
        <v>6329706</v>
      </c>
      <c r="F99" s="214">
        <f t="shared" si="51"/>
        <v>6329706</v>
      </c>
      <c r="G99" s="149">
        <f>SUM(G100:G115)/2</f>
        <v>17191342</v>
      </c>
      <c r="H99" s="149">
        <f t="shared" si="51"/>
        <v>26185842</v>
      </c>
      <c r="I99" s="149">
        <f t="shared" si="51"/>
        <v>28426942</v>
      </c>
      <c r="J99" s="149">
        <f t="shared" si="51"/>
        <v>0</v>
      </c>
      <c r="K99" s="149">
        <f t="shared" si="51"/>
        <v>28523671</v>
      </c>
      <c r="L99" s="150">
        <f>SUM(G99:I99)</f>
        <v>71804126</v>
      </c>
    </row>
    <row r="100" spans="1:13" s="27" customFormat="1" ht="52.5" customHeight="1" outlineLevel="1" x14ac:dyDescent="0.25">
      <c r="A100" s="151"/>
      <c r="B100" s="152" t="s">
        <v>204</v>
      </c>
      <c r="C100" s="151"/>
      <c r="D100" s="154">
        <f>SUM(D101)</f>
        <v>1947384</v>
      </c>
      <c r="E100" s="154">
        <f t="shared" ref="E100:F100" si="52">SUM(E101)</f>
        <v>1947384</v>
      </c>
      <c r="F100" s="154">
        <f t="shared" si="52"/>
        <v>1947384</v>
      </c>
      <c r="G100" s="154">
        <f>SUM(H100)</f>
        <v>6335000</v>
      </c>
      <c r="H100" s="154">
        <f>SUM(H101)</f>
        <v>6335000</v>
      </c>
      <c r="I100" s="154">
        <f>SUM(I101)</f>
        <v>8487600</v>
      </c>
      <c r="J100" s="154">
        <f t="shared" ref="J100:K100" si="53">SUM(J101)</f>
        <v>0</v>
      </c>
      <c r="K100" s="154">
        <f t="shared" si="53"/>
        <v>8487600</v>
      </c>
      <c r="L100" s="155" t="s">
        <v>37</v>
      </c>
      <c r="M100" s="86"/>
    </row>
    <row r="101" spans="1:13" ht="63.75" customHeight="1" outlineLevel="1" x14ac:dyDescent="0.25">
      <c r="A101" s="29"/>
      <c r="B101" s="29" t="s">
        <v>128</v>
      </c>
      <c r="C101" s="19" t="s">
        <v>147</v>
      </c>
      <c r="D101" s="53">
        <v>1947384</v>
      </c>
      <c r="E101" s="53">
        <v>1947384</v>
      </c>
      <c r="F101" s="53">
        <v>1947384</v>
      </c>
      <c r="G101" s="53">
        <v>4203000</v>
      </c>
      <c r="H101" s="53">
        <v>6335000</v>
      </c>
      <c r="I101" s="53">
        <v>8487600</v>
      </c>
      <c r="J101" s="53"/>
      <c r="K101" s="53">
        <v>8487600</v>
      </c>
      <c r="L101" s="165"/>
      <c r="M101" s="55"/>
    </row>
    <row r="102" spans="1:13" s="27" customFormat="1" ht="34.5" customHeight="1" outlineLevel="1" x14ac:dyDescent="0.25">
      <c r="A102" s="151"/>
      <c r="B102" s="151" t="s">
        <v>205</v>
      </c>
      <c r="C102" s="151"/>
      <c r="D102" s="154">
        <f>SUM(D103)</f>
        <v>0</v>
      </c>
      <c r="E102" s="154">
        <f t="shared" ref="E102:J102" si="54">SUM(E103)</f>
        <v>0</v>
      </c>
      <c r="F102" s="154">
        <f t="shared" si="54"/>
        <v>0</v>
      </c>
      <c r="G102" s="153">
        <f>SUM(G103)</f>
        <v>120542</v>
      </c>
      <c r="H102" s="153">
        <f t="shared" si="54"/>
        <v>120542</v>
      </c>
      <c r="I102" s="153">
        <f t="shared" si="54"/>
        <v>120542</v>
      </c>
      <c r="J102" s="153">
        <f t="shared" si="54"/>
        <v>0</v>
      </c>
      <c r="K102" s="153">
        <v>314000</v>
      </c>
      <c r="L102" s="159" t="s">
        <v>37</v>
      </c>
    </row>
    <row r="103" spans="1:13" ht="66" customHeight="1" outlineLevel="1" x14ac:dyDescent="0.25">
      <c r="A103" s="29"/>
      <c r="B103" s="29" t="s">
        <v>128</v>
      </c>
      <c r="C103" s="19" t="s">
        <v>147</v>
      </c>
      <c r="D103" s="53">
        <v>0</v>
      </c>
      <c r="E103" s="53">
        <v>0</v>
      </c>
      <c r="F103" s="53">
        <v>0</v>
      </c>
      <c r="G103" s="53">
        <v>120542</v>
      </c>
      <c r="H103" s="53">
        <v>120542</v>
      </c>
      <c r="I103" s="53">
        <v>120542</v>
      </c>
      <c r="J103" s="53"/>
      <c r="K103" s="53">
        <v>120542</v>
      </c>
      <c r="L103" s="155" t="s">
        <v>37</v>
      </c>
    </row>
    <row r="104" spans="1:13" s="27" customFormat="1" ht="76.5" customHeight="1" outlineLevel="1" x14ac:dyDescent="0.25">
      <c r="A104" s="151"/>
      <c r="B104" s="151" t="s">
        <v>206</v>
      </c>
      <c r="C104" s="151"/>
      <c r="D104" s="154">
        <f>SUM(D105)</f>
        <v>0</v>
      </c>
      <c r="E104" s="154">
        <f t="shared" ref="E104:K104" si="55">SUM(E105)</f>
        <v>0</v>
      </c>
      <c r="F104" s="154">
        <f t="shared" si="55"/>
        <v>0</v>
      </c>
      <c r="G104" s="153">
        <f t="shared" si="55"/>
        <v>0</v>
      </c>
      <c r="H104" s="153">
        <f t="shared" si="55"/>
        <v>0</v>
      </c>
      <c r="I104" s="153">
        <f t="shared" si="55"/>
        <v>0</v>
      </c>
      <c r="J104" s="153">
        <f t="shared" si="55"/>
        <v>0</v>
      </c>
      <c r="K104" s="153">
        <f t="shared" si="55"/>
        <v>0</v>
      </c>
      <c r="L104" s="159" t="s">
        <v>43</v>
      </c>
    </row>
    <row r="105" spans="1:13" ht="15.75" customHeight="1" outlineLevel="1" x14ac:dyDescent="0.25">
      <c r="A105" s="29"/>
      <c r="B105" s="29" t="s">
        <v>11</v>
      </c>
      <c r="C105" s="29"/>
      <c r="D105" s="53">
        <v>0</v>
      </c>
      <c r="E105" s="53">
        <v>0</v>
      </c>
      <c r="F105" s="53">
        <v>0</v>
      </c>
      <c r="G105" s="30">
        <v>0</v>
      </c>
      <c r="H105" s="30">
        <v>0</v>
      </c>
      <c r="I105" s="30">
        <v>0</v>
      </c>
      <c r="J105" s="30">
        <v>0</v>
      </c>
      <c r="K105" s="30">
        <v>0</v>
      </c>
      <c r="L105" s="156"/>
    </row>
    <row r="106" spans="1:13" s="44" customFormat="1" ht="106.5" customHeight="1" outlineLevel="1" x14ac:dyDescent="0.2">
      <c r="A106" s="160"/>
      <c r="B106" s="213" t="s">
        <v>172</v>
      </c>
      <c r="C106" s="160"/>
      <c r="D106" s="154">
        <f>SUM(D107)</f>
        <v>0</v>
      </c>
      <c r="E106" s="154">
        <f t="shared" ref="E106:K106" si="56">SUM(E107)</f>
        <v>0</v>
      </c>
      <c r="F106" s="154">
        <f t="shared" si="56"/>
        <v>0</v>
      </c>
      <c r="G106" s="116">
        <f t="shared" si="56"/>
        <v>0</v>
      </c>
      <c r="H106" s="116">
        <f t="shared" si="56"/>
        <v>0</v>
      </c>
      <c r="I106" s="116">
        <f t="shared" si="56"/>
        <v>0</v>
      </c>
      <c r="J106" s="116">
        <f t="shared" si="56"/>
        <v>0</v>
      </c>
      <c r="K106" s="116">
        <f t="shared" si="56"/>
        <v>0</v>
      </c>
      <c r="L106" s="159" t="s">
        <v>43</v>
      </c>
    </row>
    <row r="107" spans="1:13" ht="15.75" customHeight="1" outlineLevel="1" x14ac:dyDescent="0.25">
      <c r="A107" s="29"/>
      <c r="B107" s="29" t="s">
        <v>11</v>
      </c>
      <c r="C107" s="29"/>
      <c r="D107" s="53">
        <v>0</v>
      </c>
      <c r="E107" s="53">
        <v>0</v>
      </c>
      <c r="F107" s="53">
        <v>0</v>
      </c>
      <c r="G107" s="30">
        <v>0</v>
      </c>
      <c r="H107" s="30">
        <v>0</v>
      </c>
      <c r="I107" s="30">
        <v>0</v>
      </c>
      <c r="J107" s="30">
        <v>0</v>
      </c>
      <c r="K107" s="30">
        <v>0</v>
      </c>
      <c r="L107" s="156"/>
    </row>
    <row r="108" spans="1:13" s="44" customFormat="1" ht="75" customHeight="1" outlineLevel="1" x14ac:dyDescent="0.25">
      <c r="A108" s="160"/>
      <c r="B108" s="160" t="s">
        <v>207</v>
      </c>
      <c r="C108" s="160"/>
      <c r="D108" s="154">
        <f>SUM(D109)</f>
        <v>4382322</v>
      </c>
      <c r="E108" s="154">
        <f t="shared" ref="E108:K108" si="57">SUM(E109)</f>
        <v>4382322</v>
      </c>
      <c r="F108" s="154">
        <f t="shared" si="57"/>
        <v>4382322</v>
      </c>
      <c r="G108" s="116">
        <f t="shared" si="57"/>
        <v>11200000</v>
      </c>
      <c r="H108" s="116">
        <f t="shared" si="57"/>
        <v>19040000</v>
      </c>
      <c r="I108" s="116">
        <f t="shared" si="57"/>
        <v>19040000</v>
      </c>
      <c r="J108" s="116">
        <f t="shared" si="57"/>
        <v>0</v>
      </c>
      <c r="K108" s="116">
        <f t="shared" si="57"/>
        <v>19040000</v>
      </c>
      <c r="L108" s="155" t="s">
        <v>37</v>
      </c>
    </row>
    <row r="109" spans="1:13" ht="64.5" customHeight="1" outlineLevel="1" x14ac:dyDescent="0.25">
      <c r="A109" s="29"/>
      <c r="B109" s="29" t="s">
        <v>128</v>
      </c>
      <c r="C109" s="19" t="s">
        <v>147</v>
      </c>
      <c r="D109" s="53">
        <v>4382322</v>
      </c>
      <c r="E109" s="53">
        <v>4382322</v>
      </c>
      <c r="F109" s="53">
        <v>4382322</v>
      </c>
      <c r="G109" s="30">
        <v>11200000</v>
      </c>
      <c r="H109" s="30">
        <v>19040000</v>
      </c>
      <c r="I109" s="30">
        <v>19040000</v>
      </c>
      <c r="J109" s="30"/>
      <c r="K109" s="30">
        <f>I109</f>
        <v>19040000</v>
      </c>
      <c r="L109" s="156"/>
    </row>
    <row r="110" spans="1:13" s="27" customFormat="1" ht="30.75" customHeight="1" outlineLevel="1" x14ac:dyDescent="0.25">
      <c r="A110" s="151"/>
      <c r="B110" s="152" t="s">
        <v>208</v>
      </c>
      <c r="C110" s="151"/>
      <c r="D110" s="154">
        <f>SUM(D111)</f>
        <v>0</v>
      </c>
      <c r="E110" s="154">
        <f t="shared" ref="E110:K110" si="58">SUM(E111)</f>
        <v>0</v>
      </c>
      <c r="F110" s="154">
        <f t="shared" si="58"/>
        <v>0</v>
      </c>
      <c r="G110" s="154">
        <f t="shared" si="58"/>
        <v>601800</v>
      </c>
      <c r="H110" s="154">
        <f t="shared" si="58"/>
        <v>690300</v>
      </c>
      <c r="I110" s="154">
        <f t="shared" si="58"/>
        <v>778800</v>
      </c>
      <c r="J110" s="154">
        <f t="shared" si="58"/>
        <v>0</v>
      </c>
      <c r="K110" s="154">
        <f t="shared" si="58"/>
        <v>778800</v>
      </c>
      <c r="L110" s="155" t="s">
        <v>37</v>
      </c>
      <c r="M110" s="67"/>
    </row>
    <row r="111" spans="1:13" ht="63.75" customHeight="1" outlineLevel="1" x14ac:dyDescent="0.25">
      <c r="A111" s="29"/>
      <c r="B111" s="29" t="s">
        <v>128</v>
      </c>
      <c r="C111" s="19" t="s">
        <v>147</v>
      </c>
      <c r="D111" s="53"/>
      <c r="E111" s="53"/>
      <c r="F111" s="53"/>
      <c r="G111" s="53">
        <v>601800</v>
      </c>
      <c r="H111" s="53">
        <v>690300</v>
      </c>
      <c r="I111" s="53">
        <v>778800</v>
      </c>
      <c r="J111" s="53"/>
      <c r="K111" s="53">
        <f>I111</f>
        <v>778800</v>
      </c>
      <c r="L111" s="165"/>
      <c r="M111" s="55"/>
    </row>
    <row r="112" spans="1:13" ht="69.75" customHeight="1" outlineLevel="1" x14ac:dyDescent="0.25">
      <c r="A112" s="29"/>
      <c r="B112" s="160" t="s">
        <v>173</v>
      </c>
      <c r="C112" s="19"/>
      <c r="D112" s="53"/>
      <c r="E112" s="53"/>
      <c r="F112" s="53"/>
      <c r="G112" s="154"/>
      <c r="H112" s="154"/>
      <c r="I112" s="154"/>
      <c r="J112" s="154"/>
      <c r="K112" s="154"/>
      <c r="L112" s="155" t="s">
        <v>37</v>
      </c>
      <c r="M112" s="55"/>
    </row>
    <row r="113" spans="1:14" ht="19.5" customHeight="1" outlineLevel="1" x14ac:dyDescent="0.25">
      <c r="A113" s="29"/>
      <c r="B113" s="29" t="s">
        <v>11</v>
      </c>
      <c r="C113" s="19"/>
      <c r="D113" s="53"/>
      <c r="E113" s="53"/>
      <c r="F113" s="53"/>
      <c r="G113" s="53"/>
      <c r="H113" s="53"/>
      <c r="I113" s="53"/>
      <c r="J113" s="53"/>
      <c r="K113" s="53"/>
      <c r="L113" s="165"/>
      <c r="M113" s="55"/>
    </row>
    <row r="114" spans="1:14" s="27" customFormat="1" ht="59.25" customHeight="1" outlineLevel="1" x14ac:dyDescent="0.25">
      <c r="A114" s="151"/>
      <c r="B114" s="160" t="s">
        <v>166</v>
      </c>
      <c r="C114" s="152"/>
      <c r="D114" s="154">
        <f>SUM(D115)</f>
        <v>0</v>
      </c>
      <c r="E114" s="154">
        <f>SUM(E115)</f>
        <v>0</v>
      </c>
      <c r="F114" s="154">
        <f>SUM(F115)</f>
        <v>0</v>
      </c>
      <c r="G114" s="154">
        <f>SUM(G115)</f>
        <v>0</v>
      </c>
      <c r="H114" s="154"/>
      <c r="I114" s="154">
        <f>SUM(I115)</f>
        <v>0</v>
      </c>
      <c r="J114" s="154">
        <f>SUM(J115)</f>
        <v>0</v>
      </c>
      <c r="K114" s="154">
        <f>SUM(K115)</f>
        <v>0</v>
      </c>
      <c r="L114" s="155" t="s">
        <v>43</v>
      </c>
      <c r="M114" s="67"/>
    </row>
    <row r="115" spans="1:14" ht="15" customHeight="1" outlineLevel="1" x14ac:dyDescent="0.25">
      <c r="A115" s="29"/>
      <c r="B115" s="29" t="s">
        <v>11</v>
      </c>
      <c r="C115" s="29"/>
      <c r="D115" s="53">
        <v>0</v>
      </c>
      <c r="E115" s="53">
        <v>0</v>
      </c>
      <c r="F115" s="53">
        <v>0</v>
      </c>
      <c r="G115" s="30">
        <v>0</v>
      </c>
      <c r="H115" s="53"/>
      <c r="I115" s="53"/>
      <c r="J115" s="53">
        <v>0</v>
      </c>
      <c r="K115" s="53">
        <v>0</v>
      </c>
      <c r="L115" s="165"/>
      <c r="M115" s="55"/>
    </row>
    <row r="116" spans="1:14" ht="45" customHeight="1" x14ac:dyDescent="0.25">
      <c r="A116" s="214" t="s">
        <v>54</v>
      </c>
      <c r="B116" s="279" t="s">
        <v>110</v>
      </c>
      <c r="C116" s="279"/>
      <c r="D116" s="214">
        <f t="shared" ref="D116:K116" si="59">SUM(D117:D123)/2</f>
        <v>0</v>
      </c>
      <c r="E116" s="214">
        <f t="shared" si="59"/>
        <v>0</v>
      </c>
      <c r="F116" s="214">
        <f t="shared" si="59"/>
        <v>0</v>
      </c>
      <c r="G116" s="149">
        <f t="shared" si="59"/>
        <v>29874</v>
      </c>
      <c r="H116" s="149">
        <f t="shared" si="59"/>
        <v>32874</v>
      </c>
      <c r="I116" s="149">
        <f t="shared" si="59"/>
        <v>29874</v>
      </c>
      <c r="J116" s="149">
        <f t="shared" si="59"/>
        <v>0</v>
      </c>
      <c r="K116" s="149">
        <f t="shared" si="59"/>
        <v>29874</v>
      </c>
      <c r="L116" s="150">
        <f>SUM(G116:I116)</f>
        <v>92622</v>
      </c>
    </row>
    <row r="117" spans="1:14" s="27" customFormat="1" ht="73.5" customHeight="1" outlineLevel="1" x14ac:dyDescent="0.25">
      <c r="A117" s="151"/>
      <c r="B117" s="160" t="s">
        <v>209</v>
      </c>
      <c r="C117" s="160"/>
      <c r="D117" s="154">
        <f>SUM(D118)</f>
        <v>0</v>
      </c>
      <c r="E117" s="154">
        <f t="shared" ref="E117:K117" si="60">SUM(E118)</f>
        <v>0</v>
      </c>
      <c r="F117" s="154">
        <f t="shared" si="60"/>
        <v>0</v>
      </c>
      <c r="G117" s="116">
        <f t="shared" si="60"/>
        <v>0</v>
      </c>
      <c r="H117" s="116">
        <f t="shared" si="60"/>
        <v>3000</v>
      </c>
      <c r="I117" s="116">
        <f t="shared" si="60"/>
        <v>0</v>
      </c>
      <c r="J117" s="116">
        <f t="shared" si="60"/>
        <v>0</v>
      </c>
      <c r="K117" s="116">
        <f t="shared" si="60"/>
        <v>0</v>
      </c>
      <c r="L117" s="166" t="s">
        <v>39</v>
      </c>
      <c r="M117" s="99"/>
    </row>
    <row r="118" spans="1:14" ht="38.25" outlineLevel="1" x14ac:dyDescent="0.25">
      <c r="A118" s="29"/>
      <c r="B118" s="29" t="s">
        <v>128</v>
      </c>
      <c r="C118" s="45" t="s">
        <v>131</v>
      </c>
      <c r="D118" s="53">
        <v>0</v>
      </c>
      <c r="E118" s="53">
        <v>0</v>
      </c>
      <c r="F118" s="53">
        <v>0</v>
      </c>
      <c r="G118" s="37">
        <v>0</v>
      </c>
      <c r="H118" s="37">
        <v>3000</v>
      </c>
      <c r="I118" s="37">
        <v>0</v>
      </c>
      <c r="J118" s="37">
        <v>0</v>
      </c>
      <c r="K118" s="37">
        <v>0</v>
      </c>
      <c r="L118" s="169"/>
      <c r="M118" s="101"/>
    </row>
    <row r="119" spans="1:14" s="27" customFormat="1" ht="102" customHeight="1" outlineLevel="1" x14ac:dyDescent="0.25">
      <c r="A119" s="151"/>
      <c r="B119" s="151" t="s">
        <v>210</v>
      </c>
      <c r="C119" s="151"/>
      <c r="D119" s="154">
        <f>SUM(D120)</f>
        <v>0</v>
      </c>
      <c r="E119" s="154">
        <f t="shared" ref="E119:K119" si="61">SUM(E120)</f>
        <v>0</v>
      </c>
      <c r="F119" s="154">
        <f t="shared" si="61"/>
        <v>0</v>
      </c>
      <c r="G119" s="153">
        <f t="shared" si="61"/>
        <v>0</v>
      </c>
      <c r="H119" s="153">
        <f t="shared" si="61"/>
        <v>0</v>
      </c>
      <c r="I119" s="153">
        <f t="shared" si="61"/>
        <v>0</v>
      </c>
      <c r="J119" s="153">
        <f t="shared" si="61"/>
        <v>0</v>
      </c>
      <c r="K119" s="153">
        <f t="shared" si="61"/>
        <v>0</v>
      </c>
      <c r="L119" s="159" t="s">
        <v>39</v>
      </c>
    </row>
    <row r="120" spans="1:14" ht="15.75" customHeight="1" outlineLevel="1" x14ac:dyDescent="0.25">
      <c r="A120" s="29"/>
      <c r="B120" s="29" t="s">
        <v>11</v>
      </c>
      <c r="C120" s="29"/>
      <c r="D120" s="53"/>
      <c r="E120" s="53"/>
      <c r="F120" s="53"/>
      <c r="G120" s="36"/>
      <c r="H120" s="36">
        <v>0</v>
      </c>
      <c r="I120" s="36">
        <v>0</v>
      </c>
      <c r="J120" s="36"/>
      <c r="K120" s="36">
        <v>0</v>
      </c>
      <c r="L120" s="156"/>
    </row>
    <row r="121" spans="1:14" s="27" customFormat="1" ht="115.5" customHeight="1" outlineLevel="1" x14ac:dyDescent="0.25">
      <c r="A121" s="151"/>
      <c r="B121" s="160" t="s">
        <v>211</v>
      </c>
      <c r="C121" s="160"/>
      <c r="D121" s="154">
        <f t="shared" ref="D121:K121" si="62">SUM(D122)</f>
        <v>0</v>
      </c>
      <c r="E121" s="154">
        <f t="shared" si="62"/>
        <v>0</v>
      </c>
      <c r="F121" s="154">
        <f t="shared" si="62"/>
        <v>0</v>
      </c>
      <c r="G121" s="154">
        <f t="shared" si="62"/>
        <v>29874</v>
      </c>
      <c r="H121" s="154">
        <f t="shared" si="62"/>
        <v>29874</v>
      </c>
      <c r="I121" s="154">
        <f t="shared" si="62"/>
        <v>29874</v>
      </c>
      <c r="J121" s="154">
        <f t="shared" si="62"/>
        <v>0</v>
      </c>
      <c r="K121" s="154">
        <f t="shared" si="62"/>
        <v>29874</v>
      </c>
      <c r="L121" s="166" t="s">
        <v>37</v>
      </c>
      <c r="M121" s="44"/>
    </row>
    <row r="122" spans="1:14" s="27" customFormat="1" ht="44.25" customHeight="1" outlineLevel="1" x14ac:dyDescent="0.25">
      <c r="A122" s="151"/>
      <c r="B122" s="29" t="s">
        <v>128</v>
      </c>
      <c r="C122" s="45" t="s">
        <v>134</v>
      </c>
      <c r="D122" s="53"/>
      <c r="E122" s="53"/>
      <c r="F122" s="53"/>
      <c r="G122" s="53">
        <v>29874</v>
      </c>
      <c r="H122" s="53">
        <v>29874</v>
      </c>
      <c r="I122" s="53">
        <v>29874</v>
      </c>
      <c r="J122" s="53"/>
      <c r="K122" s="53">
        <v>29874</v>
      </c>
      <c r="L122" s="166"/>
      <c r="M122" s="44"/>
    </row>
    <row r="123" spans="1:14" s="27" customFormat="1" ht="83.25" customHeight="1" outlineLevel="1" x14ac:dyDescent="0.2">
      <c r="A123" s="151"/>
      <c r="B123" s="213" t="s">
        <v>212</v>
      </c>
      <c r="C123" s="160"/>
      <c r="D123" s="154"/>
      <c r="E123" s="154"/>
      <c r="F123" s="154"/>
      <c r="G123" s="154"/>
      <c r="H123" s="154"/>
      <c r="I123" s="154"/>
      <c r="J123" s="154"/>
      <c r="K123" s="154"/>
      <c r="L123" s="166"/>
      <c r="M123" s="44"/>
    </row>
    <row r="124" spans="1:14" s="55" customFormat="1" ht="39" customHeight="1" outlineLevel="1" x14ac:dyDescent="0.25">
      <c r="A124" s="52"/>
      <c r="B124" s="29" t="s">
        <v>128</v>
      </c>
      <c r="C124" s="45" t="s">
        <v>134</v>
      </c>
      <c r="L124" s="169"/>
      <c r="M124" s="101"/>
    </row>
    <row r="125" spans="1:14" ht="27" customHeight="1" x14ac:dyDescent="0.25">
      <c r="A125" s="214" t="s">
        <v>56</v>
      </c>
      <c r="B125" s="278" t="s">
        <v>21</v>
      </c>
      <c r="C125" s="278"/>
      <c r="D125" s="214">
        <f t="shared" ref="D125:F125" si="63">SUM(D126:D131)/2</f>
        <v>0</v>
      </c>
      <c r="E125" s="214">
        <f t="shared" si="63"/>
        <v>0</v>
      </c>
      <c r="F125" s="214">
        <f t="shared" si="63"/>
        <v>0</v>
      </c>
      <c r="G125" s="149">
        <f>SUM(G126:G135)/2</f>
        <v>60000</v>
      </c>
      <c r="H125" s="149">
        <f t="shared" ref="H125:K125" si="64">SUM(H126:H135)/2</f>
        <v>1000</v>
      </c>
      <c r="I125" s="149">
        <f t="shared" si="64"/>
        <v>1000</v>
      </c>
      <c r="J125" s="149">
        <f t="shared" si="64"/>
        <v>0</v>
      </c>
      <c r="K125" s="149">
        <f t="shared" si="64"/>
        <v>0</v>
      </c>
      <c r="L125" s="170"/>
      <c r="M125" s="55"/>
      <c r="N125" s="17"/>
    </row>
    <row r="126" spans="1:14" s="27" customFormat="1" ht="50.25" customHeight="1" outlineLevel="1" x14ac:dyDescent="0.25">
      <c r="A126" s="151"/>
      <c r="B126" s="152" t="s">
        <v>213</v>
      </c>
      <c r="C126" s="152"/>
      <c r="D126" s="154">
        <f>SUM(D127)</f>
        <v>0</v>
      </c>
      <c r="E126" s="154">
        <f t="shared" ref="E126:K126" si="65">SUM(E127)</f>
        <v>0</v>
      </c>
      <c r="F126" s="154">
        <f>SUM(F127)</f>
        <v>0</v>
      </c>
      <c r="G126" s="154">
        <f t="shared" si="65"/>
        <v>60000</v>
      </c>
      <c r="H126" s="154">
        <f>SUM(H127)</f>
        <v>0</v>
      </c>
      <c r="I126" s="154">
        <f t="shared" si="65"/>
        <v>0</v>
      </c>
      <c r="J126" s="154">
        <f t="shared" si="65"/>
        <v>0</v>
      </c>
      <c r="K126" s="154">
        <f t="shared" si="65"/>
        <v>0</v>
      </c>
      <c r="L126" s="155" t="s">
        <v>40</v>
      </c>
      <c r="M126" s="86"/>
    </row>
    <row r="127" spans="1:14" ht="43.5" customHeight="1" outlineLevel="1" x14ac:dyDescent="0.25">
      <c r="A127" s="29"/>
      <c r="B127" s="29" t="s">
        <v>128</v>
      </c>
      <c r="C127" s="45" t="s">
        <v>131</v>
      </c>
      <c r="D127" s="53">
        <v>0</v>
      </c>
      <c r="E127" s="53">
        <v>0</v>
      </c>
      <c r="F127" s="53"/>
      <c r="G127" s="53">
        <v>60000</v>
      </c>
      <c r="H127" s="53"/>
      <c r="I127" s="53">
        <v>0</v>
      </c>
      <c r="J127" s="53">
        <v>0</v>
      </c>
      <c r="K127" s="53">
        <v>0</v>
      </c>
      <c r="L127" s="165"/>
      <c r="M127" s="55"/>
    </row>
    <row r="128" spans="1:14" s="27" customFormat="1" ht="39.75" customHeight="1" outlineLevel="1" x14ac:dyDescent="0.25">
      <c r="A128" s="151"/>
      <c r="B128" s="152" t="s">
        <v>214</v>
      </c>
      <c r="C128" s="152"/>
      <c r="D128" s="154">
        <f>SUM(D129)</f>
        <v>0</v>
      </c>
      <c r="E128" s="154">
        <f t="shared" ref="E128:K128" si="66">SUM(E129)</f>
        <v>0</v>
      </c>
      <c r="F128" s="154">
        <f t="shared" si="66"/>
        <v>0</v>
      </c>
      <c r="G128" s="154">
        <f t="shared" si="66"/>
        <v>0</v>
      </c>
      <c r="H128" s="154">
        <f t="shared" si="66"/>
        <v>1000</v>
      </c>
      <c r="I128" s="154">
        <f t="shared" si="66"/>
        <v>1000</v>
      </c>
      <c r="J128" s="154">
        <f t="shared" si="66"/>
        <v>0</v>
      </c>
      <c r="K128" s="154">
        <f t="shared" si="66"/>
        <v>0</v>
      </c>
      <c r="L128" s="155" t="s">
        <v>61</v>
      </c>
      <c r="M128" s="67"/>
    </row>
    <row r="129" spans="1:21" ht="40.5" customHeight="1" outlineLevel="1" x14ac:dyDescent="0.25">
      <c r="A129" s="29"/>
      <c r="B129" s="29" t="s">
        <v>128</v>
      </c>
      <c r="C129" s="45" t="s">
        <v>131</v>
      </c>
      <c r="D129" s="53">
        <v>0</v>
      </c>
      <c r="E129" s="53">
        <v>0</v>
      </c>
      <c r="F129" s="53">
        <v>0</v>
      </c>
      <c r="G129" s="53">
        <v>0</v>
      </c>
      <c r="H129" s="53">
        <v>1000</v>
      </c>
      <c r="I129" s="53">
        <v>1000</v>
      </c>
      <c r="J129" s="53">
        <v>0</v>
      </c>
      <c r="K129" s="53">
        <v>0</v>
      </c>
      <c r="L129" s="165"/>
      <c r="M129" s="55"/>
    </row>
    <row r="130" spans="1:21" s="27" customFormat="1" ht="27" customHeight="1" outlineLevel="1" x14ac:dyDescent="0.25">
      <c r="A130" s="151"/>
      <c r="B130" s="151" t="s">
        <v>215</v>
      </c>
      <c r="C130" s="151"/>
      <c r="D130" s="154">
        <f>SUM(D131)</f>
        <v>0</v>
      </c>
      <c r="E130" s="154">
        <f t="shared" ref="E130:K130" si="67">SUM(E131)</f>
        <v>0</v>
      </c>
      <c r="F130" s="154">
        <f t="shared" si="67"/>
        <v>0</v>
      </c>
      <c r="G130" s="153">
        <f t="shared" si="67"/>
        <v>0</v>
      </c>
      <c r="H130" s="153">
        <f t="shared" si="67"/>
        <v>0</v>
      </c>
      <c r="I130" s="153">
        <f t="shared" si="67"/>
        <v>0</v>
      </c>
      <c r="J130" s="153">
        <f t="shared" si="67"/>
        <v>0</v>
      </c>
      <c r="K130" s="153">
        <f t="shared" si="67"/>
        <v>0</v>
      </c>
      <c r="L130" s="159" t="s">
        <v>40</v>
      </c>
    </row>
    <row r="131" spans="1:21" outlineLevel="1" x14ac:dyDescent="0.25">
      <c r="A131" s="29"/>
      <c r="B131" s="29" t="s">
        <v>11</v>
      </c>
      <c r="C131" s="19"/>
      <c r="D131" s="53"/>
      <c r="E131" s="53"/>
      <c r="F131" s="53"/>
      <c r="G131" s="36">
        <v>0</v>
      </c>
      <c r="H131" s="36"/>
      <c r="I131" s="36"/>
      <c r="J131" s="30">
        <v>0</v>
      </c>
      <c r="K131" s="30">
        <v>0</v>
      </c>
      <c r="L131" s="156"/>
    </row>
    <row r="132" spans="1:21" s="27" customFormat="1" ht="54" customHeight="1" outlineLevel="1" x14ac:dyDescent="0.25">
      <c r="A132" s="151"/>
      <c r="B132" s="151" t="s">
        <v>216</v>
      </c>
      <c r="C132" s="151"/>
      <c r="D132" s="154">
        <f>SUM(D133)</f>
        <v>0</v>
      </c>
      <c r="E132" s="154">
        <f t="shared" ref="E132:K134" si="68">SUM(E133)</f>
        <v>0</v>
      </c>
      <c r="F132" s="154">
        <f t="shared" si="68"/>
        <v>0</v>
      </c>
      <c r="G132" s="153">
        <f t="shared" si="68"/>
        <v>0</v>
      </c>
      <c r="H132" s="153">
        <f t="shared" si="68"/>
        <v>0</v>
      </c>
      <c r="I132" s="153">
        <f t="shared" si="68"/>
        <v>0</v>
      </c>
      <c r="J132" s="153">
        <f t="shared" si="68"/>
        <v>0</v>
      </c>
      <c r="K132" s="153">
        <f t="shared" si="68"/>
        <v>0</v>
      </c>
      <c r="L132" s="159" t="s">
        <v>43</v>
      </c>
    </row>
    <row r="133" spans="1:21" ht="15.75" customHeight="1" outlineLevel="1" x14ac:dyDescent="0.25">
      <c r="A133" s="29"/>
      <c r="B133" s="29" t="s">
        <v>11</v>
      </c>
      <c r="C133" s="45"/>
      <c r="D133" s="53"/>
      <c r="E133" s="53">
        <v>0</v>
      </c>
      <c r="F133" s="53">
        <v>0</v>
      </c>
      <c r="G133" s="30">
        <v>0</v>
      </c>
      <c r="H133" s="30"/>
      <c r="I133" s="30"/>
      <c r="J133" s="30">
        <v>0</v>
      </c>
      <c r="K133" s="30">
        <v>0</v>
      </c>
      <c r="L133" s="156"/>
    </row>
    <row r="134" spans="1:21" s="27" customFormat="1" ht="57.75" customHeight="1" outlineLevel="1" x14ac:dyDescent="0.25">
      <c r="A134" s="151"/>
      <c r="B134" s="151" t="s">
        <v>217</v>
      </c>
      <c r="C134" s="151"/>
      <c r="D134" s="154">
        <f>SUM(D135)</f>
        <v>0</v>
      </c>
      <c r="E134" s="154">
        <f t="shared" si="68"/>
        <v>0</v>
      </c>
      <c r="F134" s="154">
        <f t="shared" si="68"/>
        <v>0</v>
      </c>
      <c r="G134" s="153">
        <f t="shared" si="68"/>
        <v>0</v>
      </c>
      <c r="H134" s="153">
        <f t="shared" si="68"/>
        <v>0</v>
      </c>
      <c r="I134" s="153">
        <f t="shared" si="68"/>
        <v>0</v>
      </c>
      <c r="J134" s="153">
        <f t="shared" si="68"/>
        <v>0</v>
      </c>
      <c r="K134" s="153">
        <f t="shared" si="68"/>
        <v>0</v>
      </c>
      <c r="L134" s="159" t="s">
        <v>43</v>
      </c>
    </row>
    <row r="135" spans="1:21" ht="15" customHeight="1" outlineLevel="1" x14ac:dyDescent="0.25">
      <c r="A135" s="29"/>
      <c r="B135" s="29" t="s">
        <v>11</v>
      </c>
      <c r="C135" s="45"/>
      <c r="D135" s="53"/>
      <c r="E135" s="53">
        <v>0</v>
      </c>
      <c r="F135" s="53">
        <v>0</v>
      </c>
      <c r="G135" s="30">
        <v>0</v>
      </c>
      <c r="H135" s="30"/>
      <c r="I135" s="30"/>
      <c r="J135" s="30">
        <v>0</v>
      </c>
      <c r="K135" s="30">
        <v>0</v>
      </c>
      <c r="L135" s="156"/>
    </row>
    <row r="136" spans="1:21" ht="27" customHeight="1" x14ac:dyDescent="0.25">
      <c r="A136" s="214" t="s">
        <v>58</v>
      </c>
      <c r="B136" s="279" t="s">
        <v>59</v>
      </c>
      <c r="C136" s="279"/>
      <c r="D136" s="214">
        <f>SUM(D137:D146)/2</f>
        <v>0</v>
      </c>
      <c r="E136" s="214">
        <f t="shared" ref="E136:F136" si="69">SUM(E137:E146)/2</f>
        <v>0</v>
      </c>
      <c r="F136" s="214">
        <f t="shared" si="69"/>
        <v>0</v>
      </c>
      <c r="G136" s="149">
        <f>SUM(G137:G150)/2</f>
        <v>0</v>
      </c>
      <c r="H136" s="149">
        <f t="shared" ref="H136:K136" si="70">SUM(H137:H150)/2</f>
        <v>13500</v>
      </c>
      <c r="I136" s="149">
        <f t="shared" si="70"/>
        <v>1500</v>
      </c>
      <c r="J136" s="149">
        <f t="shared" si="70"/>
        <v>0</v>
      </c>
      <c r="K136" s="149">
        <f t="shared" si="70"/>
        <v>0</v>
      </c>
      <c r="L136" s="150">
        <f>SUM(H136:I136)</f>
        <v>15000</v>
      </c>
    </row>
    <row r="137" spans="1:21" s="27" customFormat="1" ht="78" customHeight="1" outlineLevel="1" x14ac:dyDescent="0.25">
      <c r="A137" s="151"/>
      <c r="B137" s="152" t="s">
        <v>218</v>
      </c>
      <c r="C137" s="152"/>
      <c r="D137" s="154">
        <f>SUM(D138)</f>
        <v>0</v>
      </c>
      <c r="E137" s="154">
        <f t="shared" ref="E137:K137" si="71">SUM(E138)</f>
        <v>0</v>
      </c>
      <c r="F137" s="154">
        <f t="shared" si="71"/>
        <v>0</v>
      </c>
      <c r="G137" s="154">
        <f t="shared" si="71"/>
        <v>0</v>
      </c>
      <c r="H137" s="154">
        <f t="shared" si="71"/>
        <v>6500</v>
      </c>
      <c r="I137" s="154">
        <f t="shared" si="71"/>
        <v>0</v>
      </c>
      <c r="J137" s="154">
        <f t="shared" si="71"/>
        <v>0</v>
      </c>
      <c r="K137" s="154">
        <f t="shared" si="71"/>
        <v>0</v>
      </c>
      <c r="L137" s="155" t="s">
        <v>38</v>
      </c>
      <c r="M137" s="67"/>
    </row>
    <row r="138" spans="1:21" ht="41.25" customHeight="1" outlineLevel="1" x14ac:dyDescent="0.25">
      <c r="A138" s="29"/>
      <c r="B138" s="29" t="s">
        <v>128</v>
      </c>
      <c r="C138" s="45" t="s">
        <v>131</v>
      </c>
      <c r="D138" s="53"/>
      <c r="E138" s="53"/>
      <c r="F138" s="53"/>
      <c r="G138" s="53"/>
      <c r="H138" s="53">
        <v>6500</v>
      </c>
      <c r="I138" s="53">
        <v>0</v>
      </c>
      <c r="J138" s="53">
        <v>0</v>
      </c>
      <c r="K138" s="53">
        <v>0</v>
      </c>
      <c r="L138" s="165"/>
      <c r="M138" s="55"/>
      <c r="U138" s="2" t="s">
        <v>44</v>
      </c>
    </row>
    <row r="139" spans="1:21" s="27" customFormat="1" ht="63.75" customHeight="1" outlineLevel="1" x14ac:dyDescent="0.25">
      <c r="A139" s="151"/>
      <c r="B139" s="151" t="s">
        <v>219</v>
      </c>
      <c r="C139" s="151"/>
      <c r="D139" s="154">
        <f>SUM(D140)</f>
        <v>0</v>
      </c>
      <c r="E139" s="154">
        <f t="shared" ref="E139:K139" si="72">SUM(E140)</f>
        <v>0</v>
      </c>
      <c r="F139" s="154">
        <f t="shared" si="72"/>
        <v>0</v>
      </c>
      <c r="G139" s="153">
        <f t="shared" si="72"/>
        <v>0</v>
      </c>
      <c r="H139" s="153">
        <f t="shared" si="72"/>
        <v>0</v>
      </c>
      <c r="I139" s="153">
        <f t="shared" si="72"/>
        <v>1500</v>
      </c>
      <c r="J139" s="153">
        <f t="shared" si="72"/>
        <v>0</v>
      </c>
      <c r="K139" s="153">
        <f t="shared" si="72"/>
        <v>0</v>
      </c>
      <c r="L139" s="159" t="s">
        <v>43</v>
      </c>
    </row>
    <row r="140" spans="1:21" ht="38.25" outlineLevel="1" x14ac:dyDescent="0.25">
      <c r="A140" s="29"/>
      <c r="B140" s="29" t="s">
        <v>128</v>
      </c>
      <c r="C140" s="45" t="s">
        <v>131</v>
      </c>
      <c r="D140" s="53"/>
      <c r="E140" s="53"/>
      <c r="F140" s="53"/>
      <c r="G140" s="36"/>
      <c r="H140" s="36"/>
      <c r="I140" s="30">
        <v>1500</v>
      </c>
      <c r="J140" s="30">
        <v>0</v>
      </c>
      <c r="K140" s="30">
        <v>0</v>
      </c>
      <c r="L140" s="156"/>
    </row>
    <row r="141" spans="1:21" s="27" customFormat="1" ht="25.5" outlineLevel="1" x14ac:dyDescent="0.25">
      <c r="A141" s="151"/>
      <c r="B141" s="151" t="s">
        <v>220</v>
      </c>
      <c r="C141" s="151"/>
      <c r="D141" s="154">
        <f>SUM(D142)</f>
        <v>0</v>
      </c>
      <c r="E141" s="154">
        <f t="shared" ref="E141:K141" si="73">SUM(E142)</f>
        <v>0</v>
      </c>
      <c r="F141" s="154">
        <f t="shared" si="73"/>
        <v>0</v>
      </c>
      <c r="G141" s="153">
        <f t="shared" si="73"/>
        <v>0</v>
      </c>
      <c r="H141" s="153">
        <f t="shared" si="73"/>
        <v>1500</v>
      </c>
      <c r="I141" s="153">
        <f t="shared" si="73"/>
        <v>0</v>
      </c>
      <c r="J141" s="153">
        <f t="shared" si="73"/>
        <v>0</v>
      </c>
      <c r="K141" s="153">
        <f t="shared" si="73"/>
        <v>0</v>
      </c>
      <c r="L141" s="159" t="s">
        <v>39</v>
      </c>
    </row>
    <row r="142" spans="1:21" ht="38.25" outlineLevel="1" x14ac:dyDescent="0.25">
      <c r="A142" s="29"/>
      <c r="B142" s="29" t="s">
        <v>128</v>
      </c>
      <c r="C142" s="45" t="s">
        <v>131</v>
      </c>
      <c r="D142" s="53"/>
      <c r="E142" s="53"/>
      <c r="F142" s="53"/>
      <c r="G142" s="36"/>
      <c r="H142" s="36">
        <v>1500</v>
      </c>
      <c r="I142" s="30">
        <v>0</v>
      </c>
      <c r="J142" s="30">
        <v>0</v>
      </c>
      <c r="K142" s="30">
        <v>0</v>
      </c>
      <c r="L142" s="156"/>
    </row>
    <row r="143" spans="1:21" s="27" customFormat="1" ht="84" customHeight="1" outlineLevel="1" x14ac:dyDescent="0.25">
      <c r="A143" s="151"/>
      <c r="B143" s="151" t="s">
        <v>221</v>
      </c>
      <c r="C143" s="151"/>
      <c r="D143" s="154">
        <f>SUM(D144)</f>
        <v>0</v>
      </c>
      <c r="E143" s="154">
        <f t="shared" ref="E143:K143" si="74">SUM(E144)</f>
        <v>0</v>
      </c>
      <c r="F143" s="154">
        <f t="shared" si="74"/>
        <v>0</v>
      </c>
      <c r="G143" s="153">
        <f t="shared" si="74"/>
        <v>0</v>
      </c>
      <c r="H143" s="153">
        <f t="shared" si="74"/>
        <v>1500</v>
      </c>
      <c r="I143" s="153">
        <f t="shared" si="74"/>
        <v>0</v>
      </c>
      <c r="J143" s="153">
        <f t="shared" si="74"/>
        <v>0</v>
      </c>
      <c r="K143" s="153">
        <f t="shared" si="74"/>
        <v>0</v>
      </c>
      <c r="L143" s="159" t="s">
        <v>39</v>
      </c>
    </row>
    <row r="144" spans="1:21" ht="38.25" outlineLevel="1" x14ac:dyDescent="0.25">
      <c r="A144" s="29"/>
      <c r="B144" s="29" t="s">
        <v>128</v>
      </c>
      <c r="C144" s="45" t="s">
        <v>131</v>
      </c>
      <c r="D144" s="53"/>
      <c r="E144" s="53"/>
      <c r="F144" s="53"/>
      <c r="G144" s="36"/>
      <c r="H144" s="36">
        <v>1500</v>
      </c>
      <c r="I144" s="30">
        <v>0</v>
      </c>
      <c r="J144" s="30">
        <v>0</v>
      </c>
      <c r="K144" s="30">
        <v>0</v>
      </c>
      <c r="L144" s="156"/>
    </row>
    <row r="145" spans="1:13" s="27" customFormat="1" ht="57" customHeight="1" outlineLevel="1" x14ac:dyDescent="0.25">
      <c r="A145" s="151"/>
      <c r="B145" s="151" t="s">
        <v>222</v>
      </c>
      <c r="C145" s="151"/>
      <c r="D145" s="154">
        <f>SUM(D146)</f>
        <v>0</v>
      </c>
      <c r="E145" s="154">
        <f t="shared" ref="E145:K147" si="75">SUM(E146)</f>
        <v>0</v>
      </c>
      <c r="F145" s="154">
        <f t="shared" si="75"/>
        <v>0</v>
      </c>
      <c r="G145" s="153">
        <f t="shared" si="75"/>
        <v>0</v>
      </c>
      <c r="H145" s="153">
        <f t="shared" si="75"/>
        <v>0</v>
      </c>
      <c r="I145" s="153">
        <f t="shared" si="75"/>
        <v>0</v>
      </c>
      <c r="J145" s="153">
        <f t="shared" si="75"/>
        <v>0</v>
      </c>
      <c r="K145" s="153">
        <f t="shared" si="75"/>
        <v>0</v>
      </c>
      <c r="L145" s="159" t="s">
        <v>38</v>
      </c>
    </row>
    <row r="146" spans="1:13" ht="15.75" customHeight="1" outlineLevel="1" x14ac:dyDescent="0.25">
      <c r="A146" s="29"/>
      <c r="B146" s="29" t="s">
        <v>11</v>
      </c>
      <c r="C146" s="19"/>
      <c r="D146" s="53"/>
      <c r="E146" s="53"/>
      <c r="F146" s="53"/>
      <c r="G146" s="36"/>
      <c r="H146" s="36">
        <v>0</v>
      </c>
      <c r="I146" s="30">
        <v>0</v>
      </c>
      <c r="J146" s="30">
        <v>0</v>
      </c>
      <c r="K146" s="30">
        <v>0</v>
      </c>
      <c r="L146" s="156"/>
    </row>
    <row r="147" spans="1:13" s="27" customFormat="1" ht="38.25" outlineLevel="1" x14ac:dyDescent="0.25">
      <c r="A147" s="151"/>
      <c r="B147" s="151" t="s">
        <v>223</v>
      </c>
      <c r="C147" s="151"/>
      <c r="D147" s="154">
        <f>SUM(D148)</f>
        <v>0</v>
      </c>
      <c r="E147" s="154">
        <f t="shared" si="75"/>
        <v>0</v>
      </c>
      <c r="F147" s="154">
        <f t="shared" si="75"/>
        <v>0</v>
      </c>
      <c r="G147" s="153">
        <f t="shared" si="75"/>
        <v>0</v>
      </c>
      <c r="H147" s="153">
        <f t="shared" si="75"/>
        <v>0</v>
      </c>
      <c r="I147" s="153">
        <f t="shared" si="75"/>
        <v>0</v>
      </c>
      <c r="J147" s="153">
        <f t="shared" si="75"/>
        <v>0</v>
      </c>
      <c r="K147" s="153">
        <f t="shared" si="75"/>
        <v>0</v>
      </c>
      <c r="L147" s="159" t="s">
        <v>39</v>
      </c>
    </row>
    <row r="148" spans="1:13" ht="15" customHeight="1" outlineLevel="1" x14ac:dyDescent="0.25">
      <c r="A148" s="29"/>
      <c r="B148" s="29" t="s">
        <v>11</v>
      </c>
      <c r="C148" s="19"/>
      <c r="D148" s="53"/>
      <c r="E148" s="53"/>
      <c r="F148" s="53"/>
      <c r="G148" s="36"/>
      <c r="H148" s="36">
        <v>0</v>
      </c>
      <c r="I148" s="30">
        <v>0</v>
      </c>
      <c r="J148" s="30">
        <v>0</v>
      </c>
      <c r="K148" s="30">
        <v>0</v>
      </c>
      <c r="L148" s="156"/>
    </row>
    <row r="149" spans="1:13" ht="76.5" customHeight="1" outlineLevel="1" x14ac:dyDescent="0.25">
      <c r="A149" s="29"/>
      <c r="B149" s="29" t="s">
        <v>224</v>
      </c>
      <c r="C149" s="19"/>
      <c r="D149" s="53"/>
      <c r="E149" s="53"/>
      <c r="F149" s="53"/>
      <c r="G149" s="36"/>
      <c r="H149" s="36">
        <v>4000</v>
      </c>
      <c r="I149" s="30"/>
      <c r="J149" s="30"/>
      <c r="K149" s="30"/>
      <c r="L149" s="159" t="s">
        <v>61</v>
      </c>
    </row>
    <row r="150" spans="1:13" ht="41.25" customHeight="1" outlineLevel="1" x14ac:dyDescent="0.25">
      <c r="A150" s="29"/>
      <c r="B150" s="29" t="s">
        <v>128</v>
      </c>
      <c r="C150" s="45" t="s">
        <v>131</v>
      </c>
      <c r="D150" s="53"/>
      <c r="E150" s="53"/>
      <c r="F150" s="53"/>
      <c r="G150" s="36"/>
      <c r="H150" s="36">
        <v>4000</v>
      </c>
      <c r="I150" s="30"/>
      <c r="J150" s="30"/>
      <c r="K150" s="30"/>
      <c r="L150" s="156"/>
    </row>
    <row r="151" spans="1:13" ht="27.75" customHeight="1" x14ac:dyDescent="0.25">
      <c r="A151" s="214" t="s">
        <v>62</v>
      </c>
      <c r="B151" s="278" t="s">
        <v>18</v>
      </c>
      <c r="C151" s="278"/>
      <c r="D151" s="214">
        <f t="shared" ref="D151:K151" si="76">SUM(D152:D157)/2</f>
        <v>0</v>
      </c>
      <c r="E151" s="214">
        <f t="shared" si="76"/>
        <v>0</v>
      </c>
      <c r="F151" s="214">
        <f t="shared" si="76"/>
        <v>0</v>
      </c>
      <c r="G151" s="149">
        <f>SUM(G152:G157)/2</f>
        <v>2000</v>
      </c>
      <c r="H151" s="149">
        <f t="shared" si="76"/>
        <v>1000</v>
      </c>
      <c r="I151" s="149">
        <f t="shared" si="76"/>
        <v>1000</v>
      </c>
      <c r="J151" s="149">
        <f t="shared" si="76"/>
        <v>0</v>
      </c>
      <c r="K151" s="149">
        <f t="shared" si="76"/>
        <v>0</v>
      </c>
      <c r="L151" s="171">
        <v>0</v>
      </c>
    </row>
    <row r="152" spans="1:13" s="27" customFormat="1" ht="43.5" customHeight="1" outlineLevel="1" x14ac:dyDescent="0.25">
      <c r="A152" s="151"/>
      <c r="B152" s="151" t="s">
        <v>225</v>
      </c>
      <c r="C152" s="151"/>
      <c r="D152" s="154">
        <f>SUM(D153)</f>
        <v>0</v>
      </c>
      <c r="E152" s="154">
        <f t="shared" ref="E152:K152" si="77">SUM(E153)</f>
        <v>0</v>
      </c>
      <c r="F152" s="154">
        <f t="shared" si="77"/>
        <v>0</v>
      </c>
      <c r="G152" s="153">
        <f t="shared" si="77"/>
        <v>0</v>
      </c>
      <c r="H152" s="153">
        <f t="shared" si="77"/>
        <v>0</v>
      </c>
      <c r="I152" s="153">
        <f t="shared" si="77"/>
        <v>0</v>
      </c>
      <c r="J152" s="153">
        <f t="shared" si="77"/>
        <v>0</v>
      </c>
      <c r="K152" s="153">
        <f t="shared" si="77"/>
        <v>0</v>
      </c>
      <c r="L152" s="159" t="s">
        <v>41</v>
      </c>
    </row>
    <row r="153" spans="1:13" ht="15.75" customHeight="1" outlineLevel="1" x14ac:dyDescent="0.25">
      <c r="A153" s="29"/>
      <c r="B153" s="29" t="s">
        <v>11</v>
      </c>
      <c r="C153" s="29"/>
      <c r="D153" s="53"/>
      <c r="E153" s="53"/>
      <c r="F153" s="53"/>
      <c r="G153" s="36"/>
      <c r="H153" s="36">
        <v>0</v>
      </c>
      <c r="I153" s="30">
        <v>0</v>
      </c>
      <c r="J153" s="30">
        <v>0</v>
      </c>
      <c r="K153" s="30">
        <v>0</v>
      </c>
      <c r="L153" s="156"/>
    </row>
    <row r="154" spans="1:13" s="27" customFormat="1" ht="117" customHeight="1" outlineLevel="1" x14ac:dyDescent="0.25">
      <c r="A154" s="151"/>
      <c r="B154" s="151" t="s">
        <v>226</v>
      </c>
      <c r="C154" s="151"/>
      <c r="D154" s="154">
        <f>SUM(D157)</f>
        <v>0</v>
      </c>
      <c r="E154" s="154">
        <f t="shared" ref="E154:F154" si="78">SUM(E157)</f>
        <v>0</v>
      </c>
      <c r="F154" s="154">
        <f t="shared" si="78"/>
        <v>0</v>
      </c>
      <c r="G154" s="153">
        <v>2000</v>
      </c>
      <c r="H154" s="153">
        <v>1000</v>
      </c>
      <c r="I154" s="153">
        <v>1000</v>
      </c>
      <c r="J154" s="153">
        <f t="shared" ref="J154:K154" si="79">SUM(J157)</f>
        <v>0</v>
      </c>
      <c r="K154" s="153">
        <f t="shared" si="79"/>
        <v>0</v>
      </c>
      <c r="L154" s="159" t="s">
        <v>61</v>
      </c>
    </row>
    <row r="155" spans="1:13" s="27" customFormat="1" ht="38.25" customHeight="1" outlineLevel="1" x14ac:dyDescent="0.25">
      <c r="A155" s="151"/>
      <c r="B155" s="29" t="s">
        <v>128</v>
      </c>
      <c r="C155" s="45" t="s">
        <v>131</v>
      </c>
      <c r="D155" s="154"/>
      <c r="E155" s="154"/>
      <c r="F155" s="154"/>
      <c r="G155" s="153">
        <v>2000</v>
      </c>
      <c r="H155" s="153">
        <v>1000</v>
      </c>
      <c r="I155" s="153">
        <v>1000</v>
      </c>
      <c r="J155" s="153"/>
      <c r="K155" s="153"/>
      <c r="L155" s="159"/>
    </row>
    <row r="156" spans="1:13" s="27" customFormat="1" ht="100.5" customHeight="1" outlineLevel="1" x14ac:dyDescent="0.25">
      <c r="A156" s="151"/>
      <c r="B156" s="151" t="s">
        <v>227</v>
      </c>
      <c r="C156" s="151"/>
      <c r="D156" s="154"/>
      <c r="E156" s="154"/>
      <c r="F156" s="154"/>
      <c r="G156" s="153"/>
      <c r="H156" s="153"/>
      <c r="I156" s="153"/>
      <c r="J156" s="153"/>
      <c r="K156" s="153"/>
      <c r="L156" s="159" t="s">
        <v>61</v>
      </c>
    </row>
    <row r="157" spans="1:13" ht="15" customHeight="1" outlineLevel="1" x14ac:dyDescent="0.25">
      <c r="A157" s="29"/>
      <c r="B157" s="29" t="s">
        <v>11</v>
      </c>
      <c r="C157" s="29"/>
      <c r="D157" s="53"/>
      <c r="E157" s="53"/>
      <c r="F157" s="53"/>
      <c r="G157" s="36"/>
      <c r="H157" s="36">
        <v>0</v>
      </c>
      <c r="I157" s="30">
        <v>0</v>
      </c>
      <c r="J157" s="30">
        <v>0</v>
      </c>
      <c r="K157" s="30">
        <v>0</v>
      </c>
      <c r="L157" s="156"/>
    </row>
    <row r="158" spans="1:13" ht="15" customHeight="1" outlineLevel="1" x14ac:dyDescent="0.25">
      <c r="A158" s="93"/>
      <c r="B158" s="93"/>
      <c r="C158" s="93"/>
      <c r="D158" s="180">
        <f t="shared" ref="D158:K158" si="80">E160-E159</f>
        <v>0</v>
      </c>
      <c r="E158" s="180">
        <f t="shared" si="80"/>
        <v>0</v>
      </c>
      <c r="F158" s="180">
        <f t="shared" si="80"/>
        <v>0</v>
      </c>
      <c r="G158" s="180">
        <f t="shared" si="80"/>
        <v>0</v>
      </c>
      <c r="H158" s="180">
        <f t="shared" si="80"/>
        <v>0</v>
      </c>
      <c r="I158" s="180">
        <f t="shared" si="80"/>
        <v>0</v>
      </c>
      <c r="J158" s="180">
        <f t="shared" si="80"/>
        <v>0</v>
      </c>
      <c r="K158" s="180">
        <f t="shared" si="80"/>
        <v>0</v>
      </c>
      <c r="L158" s="109"/>
    </row>
    <row r="159" spans="1:13" ht="15" customHeight="1" outlineLevel="1" x14ac:dyDescent="0.25">
      <c r="A159" s="93"/>
      <c r="B159" s="93"/>
      <c r="C159" s="93"/>
      <c r="D159" s="2"/>
      <c r="E159" s="180"/>
      <c r="F159" s="180"/>
      <c r="G159" s="180"/>
      <c r="H159" s="180"/>
      <c r="I159" s="180"/>
      <c r="J159" s="180"/>
      <c r="K159" s="180"/>
      <c r="L159" s="180"/>
      <c r="M159" s="109"/>
    </row>
    <row r="160" spans="1:13" ht="15" customHeight="1" outlineLevel="1" x14ac:dyDescent="0.25">
      <c r="A160" s="93"/>
      <c r="B160" s="93"/>
      <c r="C160" s="93"/>
      <c r="D160" s="2"/>
      <c r="E160" s="180"/>
      <c r="F160" s="180"/>
      <c r="G160" s="180"/>
      <c r="H160" s="180"/>
      <c r="I160" s="180"/>
      <c r="J160" s="180"/>
      <c r="K160" s="180"/>
      <c r="L160" s="180"/>
      <c r="M160" s="109"/>
    </row>
    <row r="161" spans="1:13" ht="15" customHeight="1" outlineLevel="1" x14ac:dyDescent="0.25">
      <c r="A161" s="93"/>
      <c r="B161" s="93"/>
      <c r="C161" s="93"/>
      <c r="D161" s="2"/>
      <c r="E161" s="180"/>
      <c r="F161" s="180"/>
      <c r="G161" s="180"/>
      <c r="H161" s="180"/>
      <c r="I161" s="180"/>
      <c r="J161" s="180"/>
      <c r="K161" s="180"/>
      <c r="L161" s="180"/>
      <c r="M161" s="109"/>
    </row>
    <row r="162" spans="1:13" ht="15" customHeight="1" outlineLevel="1" x14ac:dyDescent="0.25">
      <c r="A162" s="93"/>
      <c r="B162" s="93"/>
      <c r="C162" s="93"/>
      <c r="D162" s="2"/>
      <c r="E162" s="180"/>
      <c r="F162" s="180"/>
      <c r="G162" s="180"/>
      <c r="H162" s="103"/>
      <c r="I162" s="103"/>
      <c r="J162" s="74"/>
      <c r="K162" s="74"/>
      <c r="L162" s="74"/>
      <c r="M162" s="109"/>
    </row>
    <row r="163" spans="1:13" x14ac:dyDescent="0.25">
      <c r="D163" s="2"/>
      <c r="G163" s="63"/>
      <c r="H163" s="63"/>
      <c r="I163" s="63"/>
      <c r="J163" s="63"/>
      <c r="K163" s="63"/>
      <c r="L163" s="63"/>
      <c r="M163" s="46"/>
    </row>
    <row r="164" spans="1:13" x14ac:dyDescent="0.25">
      <c r="D164" s="2"/>
      <c r="G164" s="63"/>
      <c r="I164" s="57"/>
      <c r="J164" s="57"/>
      <c r="K164" s="57"/>
      <c r="L164" s="57"/>
      <c r="M164" s="57"/>
    </row>
    <row r="165" spans="1:13" x14ac:dyDescent="0.25">
      <c r="D165" s="63">
        <f t="shared" ref="D165:K165" si="81">E163-E160</f>
        <v>0</v>
      </c>
      <c r="E165" s="63">
        <f t="shared" si="81"/>
        <v>0</v>
      </c>
      <c r="F165" s="63">
        <f t="shared" si="81"/>
        <v>0</v>
      </c>
      <c r="G165" s="63">
        <f t="shared" si="81"/>
        <v>0</v>
      </c>
      <c r="H165" s="63">
        <f t="shared" si="81"/>
        <v>0</v>
      </c>
      <c r="I165" s="63">
        <f t="shared" si="81"/>
        <v>0</v>
      </c>
      <c r="J165" s="63">
        <f t="shared" si="81"/>
        <v>0</v>
      </c>
      <c r="K165" s="63">
        <f t="shared" si="81"/>
        <v>0</v>
      </c>
    </row>
  </sheetData>
  <sheetProtection formatCells="0" formatColumns="0" formatRows="0" insertColumns="0" insertRows="0" deleteColumns="0" deleteRows="0" selectLockedCells="1" selectUnlockedCells="1"/>
  <autoFilter ref="A1:L157">
    <filterColumn colId="3" showButton="0"/>
    <filterColumn colId="4" showButton="0"/>
    <filterColumn colId="6" showButton="0"/>
    <filterColumn colId="7" showButton="0"/>
    <filterColumn colId="8" showButton="0"/>
    <filterColumn colId="9" showButton="0"/>
  </autoFilter>
  <mergeCells count="19">
    <mergeCell ref="B125:C125"/>
    <mergeCell ref="B136:C136"/>
    <mergeCell ref="B151:C151"/>
    <mergeCell ref="B19:C19"/>
    <mergeCell ref="B30:C30"/>
    <mergeCell ref="B58:C58"/>
    <mergeCell ref="B98:C98"/>
    <mergeCell ref="B99:C99"/>
    <mergeCell ref="B116:C116"/>
    <mergeCell ref="A1:A3"/>
    <mergeCell ref="B1:B3"/>
    <mergeCell ref="D1:F1"/>
    <mergeCell ref="G1:K1"/>
    <mergeCell ref="D2:D3"/>
    <mergeCell ref="E2:E3"/>
    <mergeCell ref="F2:F3"/>
    <mergeCell ref="G2:G3"/>
    <mergeCell ref="H2:H3"/>
    <mergeCell ref="I2:I3"/>
  </mergeCells>
  <pageMargins left="0.25" right="0.25" top="0.75" bottom="0.75" header="0.3" footer="0.3"/>
  <pageSetup paperSize="9" scale="82" fitToHeight="0" orientation="landscape" r:id="rId1"/>
  <headerFooter>
    <oddFooter>&amp;L&amp;Z&amp;F&amp;R&amp;P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69"/>
  <sheetViews>
    <sheetView showZeros="0" zoomScale="85" zoomScaleNormal="85" workbookViewId="0">
      <pane ySplit="3" topLeftCell="A112" activePane="bottomLeft" state="frozen"/>
      <selection activeCell="S15" sqref="S15"/>
      <selection pane="bottomLeft" activeCell="S15" sqref="S15"/>
    </sheetView>
  </sheetViews>
  <sheetFormatPr defaultRowHeight="15" outlineLevelRow="1" x14ac:dyDescent="0.25"/>
  <cols>
    <col min="1" max="1" width="33.85546875" style="2" customWidth="1"/>
    <col min="2" max="2" width="25.28515625" style="2" customWidth="1"/>
    <col min="3" max="3" width="18.5703125" style="2" customWidth="1"/>
    <col min="4" max="4" width="8.85546875" style="63" customWidth="1"/>
    <col min="5" max="6" width="10.42578125" style="63" bestFit="1" customWidth="1"/>
    <col min="7" max="7" width="10.28515625" style="17" bestFit="1" customWidth="1"/>
    <col min="8" max="8" width="11" style="17" bestFit="1" customWidth="1"/>
    <col min="9" max="9" width="10.42578125" style="17" bestFit="1" customWidth="1"/>
    <col min="10" max="10" width="10.85546875" style="17" customWidth="1"/>
    <col min="11" max="11" width="11.28515625" style="17" customWidth="1"/>
    <col min="12" max="12" width="11.42578125" style="46" customWidth="1"/>
    <col min="13" max="13" width="3" style="2" customWidth="1"/>
    <col min="14" max="14" width="15" style="2" customWidth="1"/>
    <col min="15" max="16384" width="9.140625" style="2"/>
  </cols>
  <sheetData>
    <row r="1" spans="1:21" ht="25.5" x14ac:dyDescent="0.25">
      <c r="A1" s="272" t="s">
        <v>0</v>
      </c>
      <c r="B1" s="272" t="s">
        <v>1</v>
      </c>
      <c r="C1" s="172" t="s">
        <v>25</v>
      </c>
      <c r="D1" s="274" t="s">
        <v>3</v>
      </c>
      <c r="E1" s="274"/>
      <c r="F1" s="274"/>
      <c r="G1" s="273" t="s">
        <v>4</v>
      </c>
      <c r="H1" s="273"/>
      <c r="I1" s="273"/>
      <c r="J1" s="273"/>
      <c r="K1" s="273"/>
      <c r="L1" s="161" t="s">
        <v>23</v>
      </c>
    </row>
    <row r="2" spans="1:21" ht="63.75" x14ac:dyDescent="0.25">
      <c r="A2" s="272"/>
      <c r="B2" s="272"/>
      <c r="C2" s="172" t="s">
        <v>2</v>
      </c>
      <c r="D2" s="274">
        <v>2018</v>
      </c>
      <c r="E2" s="275">
        <v>2019</v>
      </c>
      <c r="F2" s="275">
        <v>2020</v>
      </c>
      <c r="G2" s="275">
        <v>2018</v>
      </c>
      <c r="H2" s="275">
        <v>2019</v>
      </c>
      <c r="I2" s="275">
        <v>2020</v>
      </c>
      <c r="J2" s="217" t="s">
        <v>6</v>
      </c>
      <c r="K2" s="217" t="s">
        <v>7</v>
      </c>
      <c r="L2" s="161" t="s">
        <v>24</v>
      </c>
    </row>
    <row r="3" spans="1:21" ht="50.25" customHeight="1" x14ac:dyDescent="0.25">
      <c r="A3" s="272"/>
      <c r="B3" s="272"/>
      <c r="C3" s="172"/>
      <c r="D3" s="274"/>
      <c r="E3" s="275"/>
      <c r="F3" s="275"/>
      <c r="G3" s="275"/>
      <c r="H3" s="275"/>
      <c r="I3" s="275"/>
      <c r="J3" s="217" t="s">
        <v>5</v>
      </c>
      <c r="K3" s="217" t="s">
        <v>8</v>
      </c>
      <c r="L3" s="161"/>
      <c r="P3" s="2" t="s">
        <v>44</v>
      </c>
    </row>
    <row r="4" spans="1:21" x14ac:dyDescent="0.25">
      <c r="A4" s="138" t="s">
        <v>9</v>
      </c>
      <c r="B4" s="139"/>
      <c r="C4" s="139"/>
      <c r="D4" s="154">
        <f>D6+D9</f>
        <v>6363026</v>
      </c>
      <c r="E4" s="154">
        <f t="shared" ref="E4:K4" si="0">E6+E9</f>
        <v>6340646</v>
      </c>
      <c r="F4" s="154">
        <f t="shared" si="0"/>
        <v>6329706</v>
      </c>
      <c r="G4" s="140">
        <f t="shared" si="0"/>
        <v>16887156</v>
      </c>
      <c r="H4" s="140">
        <f t="shared" si="0"/>
        <v>27772293</v>
      </c>
      <c r="I4" s="140">
        <f t="shared" si="0"/>
        <v>29912445</v>
      </c>
      <c r="J4" s="140">
        <f t="shared" si="0"/>
        <v>0</v>
      </c>
      <c r="K4" s="140">
        <f t="shared" si="0"/>
        <v>29571346</v>
      </c>
      <c r="L4" s="141"/>
    </row>
    <row r="5" spans="1:21" x14ac:dyDescent="0.25">
      <c r="A5" s="142" t="s">
        <v>10</v>
      </c>
      <c r="B5" s="142"/>
      <c r="C5" s="142"/>
      <c r="D5" s="188"/>
      <c r="E5" s="188"/>
      <c r="F5" s="188"/>
      <c r="G5" s="189"/>
      <c r="H5" s="189"/>
      <c r="I5" s="189"/>
      <c r="J5" s="189"/>
      <c r="K5" s="189"/>
      <c r="L5" s="144"/>
    </row>
    <row r="6" spans="1:21" s="27" customFormat="1" x14ac:dyDescent="0.25">
      <c r="A6" s="174" t="s">
        <v>129</v>
      </c>
      <c r="B6" s="174"/>
      <c r="C6" s="174"/>
      <c r="D6" s="186">
        <f>SUM(D7:D8)</f>
        <v>0</v>
      </c>
      <c r="E6" s="186">
        <f t="shared" ref="E6:K6" si="1">SUM(E7:E8)</f>
        <v>0</v>
      </c>
      <c r="F6" s="186">
        <f t="shared" si="1"/>
        <v>0</v>
      </c>
      <c r="G6" s="190">
        <f t="shared" si="1"/>
        <v>222983</v>
      </c>
      <c r="H6" s="190">
        <f t="shared" si="1"/>
        <v>87574</v>
      </c>
      <c r="I6" s="190">
        <f t="shared" si="1"/>
        <v>54086</v>
      </c>
      <c r="J6" s="190">
        <f t="shared" si="1"/>
        <v>0</v>
      </c>
      <c r="K6" s="190">
        <f t="shared" si="1"/>
        <v>41986</v>
      </c>
      <c r="L6" s="187">
        <v>0</v>
      </c>
    </row>
    <row r="7" spans="1:21" x14ac:dyDescent="0.25">
      <c r="A7" s="146" t="s">
        <v>130</v>
      </c>
      <c r="B7" s="147"/>
      <c r="C7" s="142"/>
      <c r="D7" s="53">
        <f>SUMIF($C$1:$C$163,"04.01.00*",D$1:D$163)</f>
        <v>0</v>
      </c>
      <c r="E7" s="53">
        <f>SUMIF($C$1:$C$163,"04.01.00*",E$1:E$163)</f>
        <v>0</v>
      </c>
      <c r="F7" s="53">
        <f>SUMIF($C$1:$C$163,"04.01.00*",F$1:F$163)</f>
        <v>0</v>
      </c>
      <c r="G7" s="145">
        <f>G60+G62+G66+G68+G70+G72+G74+G78+G90+G94</f>
        <v>222983</v>
      </c>
      <c r="H7" s="145">
        <f>H60+H62+H66+H68+H70+H72+H74+H78+H90+H94</f>
        <v>82574</v>
      </c>
      <c r="I7" s="145">
        <f>I60+I62+I66+I68+I70+I72+I74+I78+I90+I94</f>
        <v>54086</v>
      </c>
      <c r="J7" s="145">
        <f>J60+J62+J66+J68+J70+J72+J74+J78+J90+J94</f>
        <v>0</v>
      </c>
      <c r="K7" s="145">
        <f>K60+K62+K66+K68+K70+K72+K74+K78+K90+K94</f>
        <v>41986</v>
      </c>
      <c r="L7" s="144"/>
      <c r="N7" s="17"/>
    </row>
    <row r="8" spans="1:21" x14ac:dyDescent="0.25">
      <c r="A8" s="146" t="s">
        <v>132</v>
      </c>
      <c r="B8" s="147"/>
      <c r="C8" s="142"/>
      <c r="D8" s="53">
        <f>SUMIF($C$1:$C$163,"04.03.00*",D$1:D$163)</f>
        <v>0</v>
      </c>
      <c r="E8" s="53">
        <f>SUMIF($C$1:$C$163,"04.03.00*",E$1:E$163)</f>
        <v>0</v>
      </c>
      <c r="F8" s="53">
        <f>SUMIF($C$1:$C$163,"04.03.00*",F$1:F$163)</f>
        <v>0</v>
      </c>
      <c r="G8" s="145">
        <f>G64+G95</f>
        <v>0</v>
      </c>
      <c r="H8" s="145">
        <f>H64+H95</f>
        <v>5000</v>
      </c>
      <c r="I8" s="145">
        <f>I64+I95</f>
        <v>0</v>
      </c>
      <c r="J8" s="145">
        <f>J64+J95</f>
        <v>0</v>
      </c>
      <c r="K8" s="145">
        <f>K64+K95</f>
        <v>0</v>
      </c>
      <c r="L8" s="144">
        <v>0</v>
      </c>
    </row>
    <row r="9" spans="1:21" s="27" customFormat="1" x14ac:dyDescent="0.25">
      <c r="A9" s="174" t="s">
        <v>128</v>
      </c>
      <c r="B9" s="174"/>
      <c r="C9" s="174"/>
      <c r="D9" s="186">
        <f>SUM(D10:D16)</f>
        <v>6363026</v>
      </c>
      <c r="E9" s="186">
        <f t="shared" ref="E9:J9" si="2">SUM(E10:E16)</f>
        <v>6340646</v>
      </c>
      <c r="F9" s="186">
        <f t="shared" si="2"/>
        <v>6329706</v>
      </c>
      <c r="G9" s="140">
        <f t="shared" si="2"/>
        <v>16664173</v>
      </c>
      <c r="H9" s="140">
        <f t="shared" si="2"/>
        <v>27684719</v>
      </c>
      <c r="I9" s="140">
        <f t="shared" si="2"/>
        <v>29858359</v>
      </c>
      <c r="J9" s="140">
        <f t="shared" si="2"/>
        <v>0</v>
      </c>
      <c r="K9" s="140">
        <f>SUM(K10:K16)</f>
        <v>29529360</v>
      </c>
      <c r="L9" s="187">
        <v>0</v>
      </c>
    </row>
    <row r="10" spans="1:21" ht="25.5" x14ac:dyDescent="0.25">
      <c r="A10" s="142" t="s">
        <v>133</v>
      </c>
      <c r="B10" s="147"/>
      <c r="C10" s="142"/>
      <c r="D10" s="53">
        <f>D101+D103+D109+D111</f>
        <v>6329706</v>
      </c>
      <c r="E10" s="53">
        <f t="shared" ref="E10:K10" si="3">E101+E103+E109+E111</f>
        <v>6329706</v>
      </c>
      <c r="F10" s="53">
        <f t="shared" si="3"/>
        <v>6329706</v>
      </c>
      <c r="G10" s="145">
        <f t="shared" si="3"/>
        <v>16125342</v>
      </c>
      <c r="H10" s="145">
        <f t="shared" si="3"/>
        <v>26185842</v>
      </c>
      <c r="I10" s="145">
        <f t="shared" si="3"/>
        <v>28426942</v>
      </c>
      <c r="J10" s="145">
        <f t="shared" si="3"/>
        <v>0</v>
      </c>
      <c r="K10" s="145">
        <f t="shared" si="3"/>
        <v>28426942</v>
      </c>
      <c r="L10" s="144"/>
    </row>
    <row r="11" spans="1:21" ht="25.5" x14ac:dyDescent="0.25">
      <c r="A11" s="142" t="s">
        <v>134</v>
      </c>
      <c r="B11" s="147"/>
      <c r="C11" s="142"/>
      <c r="D11" s="53">
        <f>SUMIF($C$1:$C$163,"33.01.00*",D$1:D$163)</f>
        <v>0</v>
      </c>
      <c r="E11" s="53">
        <f>SUMIF($C$1:$C$163,"33.01.00*",E$1:E$163)</f>
        <v>0</v>
      </c>
      <c r="F11" s="53">
        <f>SUMIF($C$1:$C$163,"33.01.00*",F$1:F$163)</f>
        <v>0</v>
      </c>
      <c r="G11" s="145">
        <f>G124</f>
        <v>29874</v>
      </c>
      <c r="H11" s="145">
        <f>H124</f>
        <v>29874</v>
      </c>
      <c r="I11" s="145">
        <f>I124</f>
        <v>29874</v>
      </c>
      <c r="J11" s="145">
        <f>J124</f>
        <v>0</v>
      </c>
      <c r="K11" s="145">
        <f>K124</f>
        <v>29874</v>
      </c>
      <c r="L11" s="144"/>
    </row>
    <row r="12" spans="1:21" ht="25.5" x14ac:dyDescent="0.25">
      <c r="A12" s="142" t="s">
        <v>153</v>
      </c>
      <c r="B12" s="147"/>
      <c r="C12" s="142"/>
      <c r="D12" s="53">
        <f t="shared" ref="D12:F12" si="4">D46+D48</f>
        <v>0</v>
      </c>
      <c r="E12" s="53">
        <f t="shared" si="4"/>
        <v>0</v>
      </c>
      <c r="F12" s="53">
        <f t="shared" si="4"/>
        <v>0</v>
      </c>
      <c r="G12" s="145">
        <f>G91</f>
        <v>0</v>
      </c>
      <c r="H12" s="145">
        <f t="shared" ref="H12:K12" si="5">H91</f>
        <v>221605</v>
      </c>
      <c r="I12" s="145">
        <f t="shared" si="5"/>
        <v>221605</v>
      </c>
      <c r="J12" s="145">
        <f t="shared" si="5"/>
        <v>0</v>
      </c>
      <c r="K12" s="145">
        <f t="shared" si="5"/>
        <v>221605</v>
      </c>
      <c r="L12" s="144"/>
    </row>
    <row r="13" spans="1:21" ht="25.5" x14ac:dyDescent="0.25">
      <c r="A13" s="142" t="s">
        <v>135</v>
      </c>
      <c r="B13" s="147"/>
      <c r="C13" s="142"/>
      <c r="D13" s="53">
        <f t="shared" ref="D13:K13" si="6">D47+D49+D92</f>
        <v>0</v>
      </c>
      <c r="E13" s="53">
        <f t="shared" si="6"/>
        <v>0</v>
      </c>
      <c r="F13" s="53">
        <f t="shared" si="6"/>
        <v>0</v>
      </c>
      <c r="G13" s="145">
        <f t="shared" si="6"/>
        <v>166958</v>
      </c>
      <c r="H13" s="145">
        <f t="shared" si="6"/>
        <v>682343</v>
      </c>
      <c r="I13" s="145">
        <f t="shared" si="6"/>
        <v>682343</v>
      </c>
      <c r="J13" s="145">
        <f t="shared" si="6"/>
        <v>0</v>
      </c>
      <c r="K13" s="145">
        <f t="shared" si="6"/>
        <v>682343</v>
      </c>
      <c r="L13" s="144"/>
    </row>
    <row r="14" spans="1:21" ht="25.5" x14ac:dyDescent="0.25">
      <c r="A14" s="142" t="s">
        <v>131</v>
      </c>
      <c r="B14" s="147"/>
      <c r="C14" s="142"/>
      <c r="D14" s="53">
        <f t="shared" ref="D14:K14" si="7">D23+D29+D32+D34+D39+D41+D120+D129+D131+D140+D142+D144+D146+D154+D159+D51+D53+D55</f>
        <v>0</v>
      </c>
      <c r="E14" s="53">
        <f t="shared" si="7"/>
        <v>0</v>
      </c>
      <c r="F14" s="53">
        <f t="shared" si="7"/>
        <v>0</v>
      </c>
      <c r="G14" s="145">
        <f t="shared" si="7"/>
        <v>62000</v>
      </c>
      <c r="H14" s="145">
        <f t="shared" si="7"/>
        <v>285056</v>
      </c>
      <c r="I14" s="145">
        <f t="shared" si="7"/>
        <v>217596</v>
      </c>
      <c r="J14" s="145">
        <f t="shared" si="7"/>
        <v>0</v>
      </c>
      <c r="K14" s="145">
        <f t="shared" si="7"/>
        <v>168596</v>
      </c>
      <c r="L14" s="144"/>
    </row>
    <row r="15" spans="1:21" ht="25.5" x14ac:dyDescent="0.25">
      <c r="A15" s="142" t="s">
        <v>33</v>
      </c>
      <c r="B15" s="147"/>
      <c r="C15" s="142"/>
      <c r="D15" s="53">
        <f t="shared" ref="D15:K15" si="8">SUMIF($C$1:$C$163,"70.07.00*",D$1:D$163)</f>
        <v>33320</v>
      </c>
      <c r="E15" s="53">
        <f t="shared" si="8"/>
        <v>10940</v>
      </c>
      <c r="F15" s="53">
        <f t="shared" si="8"/>
        <v>0</v>
      </c>
      <c r="G15" s="145">
        <f t="shared" si="8"/>
        <v>0</v>
      </c>
      <c r="H15" s="145">
        <f t="shared" si="8"/>
        <v>0</v>
      </c>
      <c r="I15" s="145">
        <f t="shared" si="8"/>
        <v>0</v>
      </c>
      <c r="J15" s="145">
        <f t="shared" si="8"/>
        <v>0</v>
      </c>
      <c r="K15" s="145">
        <f t="shared" si="8"/>
        <v>0</v>
      </c>
      <c r="L15" s="144"/>
      <c r="U15" s="2" t="s">
        <v>44</v>
      </c>
    </row>
    <row r="16" spans="1:21" x14ac:dyDescent="0.25">
      <c r="A16" s="142" t="s">
        <v>13</v>
      </c>
      <c r="B16" s="142"/>
      <c r="C16" s="142"/>
      <c r="D16" s="53">
        <f t="shared" ref="D16:K16" si="9">SUMIF($C$1:$C$163,"Eiropas*",D$1:D$163)</f>
        <v>0</v>
      </c>
      <c r="E16" s="53">
        <f t="shared" si="9"/>
        <v>0</v>
      </c>
      <c r="F16" s="53">
        <f t="shared" si="9"/>
        <v>0</v>
      </c>
      <c r="G16" s="145">
        <f t="shared" si="9"/>
        <v>279999</v>
      </c>
      <c r="H16" s="145">
        <f t="shared" si="9"/>
        <v>279999</v>
      </c>
      <c r="I16" s="145">
        <f t="shared" si="9"/>
        <v>279999</v>
      </c>
      <c r="J16" s="145">
        <f t="shared" si="9"/>
        <v>0</v>
      </c>
      <c r="K16" s="145">
        <f t="shared" si="9"/>
        <v>0</v>
      </c>
      <c r="L16" s="144"/>
    </row>
    <row r="17" spans="1:19" hidden="1" x14ac:dyDescent="0.25">
      <c r="A17" s="142" t="s">
        <v>26</v>
      </c>
      <c r="B17" s="142"/>
      <c r="C17" s="142"/>
      <c r="D17" s="53">
        <f t="shared" ref="D17:K17" si="10">SUMIF($C$1:$C$163,"NVO*",D$1:D$163)</f>
        <v>0</v>
      </c>
      <c r="E17" s="53">
        <f t="shared" si="10"/>
        <v>0</v>
      </c>
      <c r="F17" s="53">
        <f t="shared" si="10"/>
        <v>0</v>
      </c>
      <c r="G17" s="145">
        <f t="shared" si="10"/>
        <v>0</v>
      </c>
      <c r="H17" s="145">
        <f t="shared" si="10"/>
        <v>0</v>
      </c>
      <c r="I17" s="145">
        <f t="shared" si="10"/>
        <v>0</v>
      </c>
      <c r="J17" s="145">
        <f t="shared" si="10"/>
        <v>0</v>
      </c>
      <c r="K17" s="145">
        <f t="shared" si="10"/>
        <v>0</v>
      </c>
      <c r="L17" s="144">
        <v>0</v>
      </c>
    </row>
    <row r="18" spans="1:19" hidden="1" x14ac:dyDescent="0.25">
      <c r="A18" s="142" t="s">
        <v>12</v>
      </c>
      <c r="B18" s="142"/>
      <c r="C18" s="142"/>
      <c r="D18" s="53">
        <f t="shared" ref="D18:K18" si="11">SUMIF($C$1:$C$163,"Pašvaldību*",D$1:D$163)</f>
        <v>0</v>
      </c>
      <c r="E18" s="53">
        <f t="shared" si="11"/>
        <v>0</v>
      </c>
      <c r="F18" s="53">
        <f t="shared" si="11"/>
        <v>0</v>
      </c>
      <c r="G18" s="145">
        <f t="shared" si="11"/>
        <v>0</v>
      </c>
      <c r="H18" s="145">
        <f t="shared" si="11"/>
        <v>0</v>
      </c>
      <c r="I18" s="145">
        <f t="shared" si="11"/>
        <v>0</v>
      </c>
      <c r="J18" s="145">
        <f t="shared" si="11"/>
        <v>0</v>
      </c>
      <c r="K18" s="145">
        <f t="shared" si="11"/>
        <v>0</v>
      </c>
      <c r="L18" s="144"/>
    </row>
    <row r="19" spans="1:19" ht="36" customHeight="1" x14ac:dyDescent="0.25">
      <c r="A19" s="216" t="s">
        <v>46</v>
      </c>
      <c r="B19" s="278" t="s">
        <v>82</v>
      </c>
      <c r="C19" s="278"/>
      <c r="D19" s="216">
        <f>SUM(D20:D29)/2</f>
        <v>0</v>
      </c>
      <c r="E19" s="216">
        <f t="shared" ref="E19:J19" si="12">SUM(E20:E29)/2</f>
        <v>0</v>
      </c>
      <c r="F19" s="216">
        <f t="shared" si="12"/>
        <v>0</v>
      </c>
      <c r="G19" s="149">
        <f>SUM(G20:G29)/2</f>
        <v>279999</v>
      </c>
      <c r="H19" s="149">
        <f>SUM(H20:H29)/2</f>
        <v>319999</v>
      </c>
      <c r="I19" s="149">
        <f>SUM(I20:I29)/2</f>
        <v>319999</v>
      </c>
      <c r="J19" s="149">
        <f t="shared" si="12"/>
        <v>0</v>
      </c>
      <c r="K19" s="149">
        <f>SUM(K20:K29)/2</f>
        <v>0</v>
      </c>
      <c r="L19" s="150"/>
    </row>
    <row r="20" spans="1:19" s="27" customFormat="1" ht="89.25" customHeight="1" outlineLevel="1" x14ac:dyDescent="0.25">
      <c r="A20" s="151"/>
      <c r="B20" s="152" t="s">
        <v>243</v>
      </c>
      <c r="C20" s="220"/>
      <c r="D20" s="154">
        <f>SUM(D21)</f>
        <v>0</v>
      </c>
      <c r="E20" s="154">
        <f t="shared" ref="E20:K20" si="13">SUM(E21)</f>
        <v>0</v>
      </c>
      <c r="F20" s="154">
        <f t="shared" si="13"/>
        <v>0</v>
      </c>
      <c r="G20" s="153">
        <v>253333</v>
      </c>
      <c r="H20" s="153">
        <v>253333</v>
      </c>
      <c r="I20" s="153">
        <v>253333</v>
      </c>
      <c r="J20" s="153">
        <f t="shared" si="13"/>
        <v>0</v>
      </c>
      <c r="K20" s="153">
        <f t="shared" si="13"/>
        <v>0</v>
      </c>
      <c r="L20" s="155" t="s">
        <v>43</v>
      </c>
    </row>
    <row r="21" spans="1:19" ht="15.75" customHeight="1" outlineLevel="1" x14ac:dyDescent="0.25">
      <c r="A21" s="29"/>
      <c r="B21" s="29" t="s">
        <v>128</v>
      </c>
      <c r="C21" s="18" t="s">
        <v>13</v>
      </c>
      <c r="D21" s="53">
        <v>0</v>
      </c>
      <c r="E21" s="53">
        <v>0</v>
      </c>
      <c r="F21" s="53">
        <v>0</v>
      </c>
      <c r="G21" s="153">
        <v>253333</v>
      </c>
      <c r="H21" s="153">
        <v>253333</v>
      </c>
      <c r="I21" s="153">
        <v>253333</v>
      </c>
      <c r="J21" s="30">
        <v>0</v>
      </c>
      <c r="K21" s="30">
        <v>0</v>
      </c>
      <c r="L21" s="156"/>
    </row>
    <row r="22" spans="1:19" s="27" customFormat="1" ht="67.5" customHeight="1" outlineLevel="1" x14ac:dyDescent="0.25">
      <c r="A22" s="157"/>
      <c r="B22" s="157" t="s">
        <v>175</v>
      </c>
      <c r="C22" s="157"/>
      <c r="D22" s="154">
        <f>SUM(D23)</f>
        <v>0</v>
      </c>
      <c r="E22" s="154">
        <f t="shared" ref="E22:K22" si="14">SUM(E23)</f>
        <v>0</v>
      </c>
      <c r="F22" s="154">
        <f t="shared" si="14"/>
        <v>0</v>
      </c>
      <c r="G22" s="153">
        <f t="shared" si="14"/>
        <v>0</v>
      </c>
      <c r="H22" s="153">
        <f t="shared" si="14"/>
        <v>0</v>
      </c>
      <c r="I22" s="153">
        <f t="shared" si="14"/>
        <v>0</v>
      </c>
      <c r="J22" s="153">
        <f t="shared" si="14"/>
        <v>0</v>
      </c>
      <c r="K22" s="153">
        <f t="shared" si="14"/>
        <v>0</v>
      </c>
      <c r="L22" s="159" t="s">
        <v>43</v>
      </c>
    </row>
    <row r="23" spans="1:19" ht="38.25" outlineLevel="1" x14ac:dyDescent="0.25">
      <c r="A23" s="19"/>
      <c r="B23" s="29" t="s">
        <v>128</v>
      </c>
      <c r="C23" s="19" t="s">
        <v>136</v>
      </c>
      <c r="D23" s="53">
        <v>0</v>
      </c>
      <c r="E23" s="53">
        <v>0</v>
      </c>
      <c r="F23" s="53">
        <v>0</v>
      </c>
      <c r="G23" s="30">
        <v>0</v>
      </c>
      <c r="H23" s="30">
        <v>0</v>
      </c>
      <c r="I23" s="30">
        <v>0</v>
      </c>
      <c r="J23" s="30">
        <v>0</v>
      </c>
      <c r="K23" s="30">
        <v>0</v>
      </c>
      <c r="L23" s="156"/>
    </row>
    <row r="24" spans="1:19" s="27" customFormat="1" ht="138.75" customHeight="1" outlineLevel="1" x14ac:dyDescent="0.25">
      <c r="A24" s="151"/>
      <c r="B24" s="160" t="s">
        <v>244</v>
      </c>
      <c r="C24" s="151"/>
      <c r="D24" s="154">
        <f>SUM(D25)</f>
        <v>0</v>
      </c>
      <c r="E24" s="154">
        <f t="shared" ref="E24:K24" si="15">SUM(E25)</f>
        <v>0</v>
      </c>
      <c r="F24" s="154">
        <f t="shared" si="15"/>
        <v>0</v>
      </c>
      <c r="G24" s="153">
        <v>26666</v>
      </c>
      <c r="H24" s="153">
        <v>26666</v>
      </c>
      <c r="I24" s="153">
        <v>26666</v>
      </c>
      <c r="J24" s="153">
        <f t="shared" si="15"/>
        <v>0</v>
      </c>
      <c r="K24" s="153">
        <f t="shared" si="15"/>
        <v>0</v>
      </c>
      <c r="L24" s="159" t="s">
        <v>43</v>
      </c>
    </row>
    <row r="25" spans="1:19" ht="41.25" customHeight="1" outlineLevel="1" x14ac:dyDescent="0.25">
      <c r="A25" s="29"/>
      <c r="B25" s="29" t="s">
        <v>128</v>
      </c>
      <c r="C25" s="18" t="s">
        <v>13</v>
      </c>
      <c r="D25" s="53">
        <v>0</v>
      </c>
      <c r="E25" s="53">
        <v>0</v>
      </c>
      <c r="F25" s="53">
        <v>0</v>
      </c>
      <c r="G25" s="153">
        <v>26666</v>
      </c>
      <c r="H25" s="153">
        <v>26666</v>
      </c>
      <c r="I25" s="153">
        <v>26666</v>
      </c>
      <c r="J25" s="30">
        <v>0</v>
      </c>
      <c r="K25" s="30">
        <v>0</v>
      </c>
      <c r="L25" s="156"/>
    </row>
    <row r="26" spans="1:19" s="27" customFormat="1" ht="140.25" customHeight="1" outlineLevel="1" x14ac:dyDescent="0.25">
      <c r="A26" s="151"/>
      <c r="B26" s="152" t="s">
        <v>177</v>
      </c>
      <c r="C26" s="151"/>
      <c r="D26" s="154">
        <f>SUM(D27)</f>
        <v>0</v>
      </c>
      <c r="E26" s="154">
        <f t="shared" ref="E26:K26" si="16">SUM(E27)</f>
        <v>0</v>
      </c>
      <c r="F26" s="154">
        <f t="shared" si="16"/>
        <v>0</v>
      </c>
      <c r="G26" s="153">
        <f t="shared" si="16"/>
        <v>0</v>
      </c>
      <c r="H26" s="154">
        <f t="shared" si="16"/>
        <v>0</v>
      </c>
      <c r="I26" s="153">
        <f t="shared" si="16"/>
        <v>0</v>
      </c>
      <c r="J26" s="153">
        <f t="shared" si="16"/>
        <v>0</v>
      </c>
      <c r="K26" s="153">
        <f t="shared" si="16"/>
        <v>0</v>
      </c>
      <c r="L26" s="155" t="s">
        <v>37</v>
      </c>
    </row>
    <row r="27" spans="1:19" ht="25.5" customHeight="1" outlineLevel="1" x14ac:dyDescent="0.25">
      <c r="A27" s="29"/>
      <c r="B27" s="52" t="s">
        <v>11</v>
      </c>
      <c r="C27" s="52"/>
      <c r="D27" s="53">
        <v>0</v>
      </c>
      <c r="E27" s="53">
        <v>0</v>
      </c>
      <c r="F27" s="53">
        <v>0</v>
      </c>
      <c r="G27" s="30">
        <v>0</v>
      </c>
      <c r="H27" s="53"/>
      <c r="I27" s="30">
        <v>0</v>
      </c>
      <c r="J27" s="30">
        <v>0</v>
      </c>
      <c r="K27" s="30">
        <v>0</v>
      </c>
      <c r="L27" s="156"/>
    </row>
    <row r="28" spans="1:19" s="27" customFormat="1" ht="102.75" customHeight="1" outlineLevel="1" x14ac:dyDescent="0.25">
      <c r="A28" s="151"/>
      <c r="B28" s="151" t="s">
        <v>178</v>
      </c>
      <c r="C28" s="151"/>
      <c r="D28" s="154">
        <f>SUM(D29)</f>
        <v>0</v>
      </c>
      <c r="E28" s="154">
        <f t="shared" ref="E28:K28" si="17">SUM(E29)</f>
        <v>0</v>
      </c>
      <c r="F28" s="154">
        <f t="shared" si="17"/>
        <v>0</v>
      </c>
      <c r="G28" s="153">
        <f t="shared" si="17"/>
        <v>0</v>
      </c>
      <c r="H28" s="153">
        <v>40000</v>
      </c>
      <c r="I28" s="153">
        <v>40000</v>
      </c>
      <c r="J28" s="153">
        <f t="shared" si="17"/>
        <v>0</v>
      </c>
      <c r="K28" s="153">
        <f t="shared" si="17"/>
        <v>0</v>
      </c>
      <c r="L28" s="159" t="s">
        <v>61</v>
      </c>
    </row>
    <row r="29" spans="1:19" ht="40.5" customHeight="1" outlineLevel="1" x14ac:dyDescent="0.25">
      <c r="A29" s="29"/>
      <c r="B29" s="29" t="s">
        <v>128</v>
      </c>
      <c r="C29" s="19" t="s">
        <v>131</v>
      </c>
      <c r="D29" s="53">
        <v>0</v>
      </c>
      <c r="E29" s="53">
        <v>0</v>
      </c>
      <c r="F29" s="53">
        <v>0</v>
      </c>
      <c r="G29" s="30">
        <v>0</v>
      </c>
      <c r="H29" s="36">
        <v>40000</v>
      </c>
      <c r="I29" s="30">
        <v>40000</v>
      </c>
      <c r="J29" s="30">
        <v>0</v>
      </c>
      <c r="K29" s="30">
        <v>0</v>
      </c>
      <c r="L29" s="156"/>
    </row>
    <row r="30" spans="1:19" ht="30.75" customHeight="1" x14ac:dyDescent="0.25">
      <c r="A30" s="216" t="s">
        <v>47</v>
      </c>
      <c r="B30" s="278" t="s">
        <v>83</v>
      </c>
      <c r="C30" s="278"/>
      <c r="D30" s="216">
        <f>SUM(D31:D57)/2</f>
        <v>33320</v>
      </c>
      <c r="E30" s="216">
        <f t="shared" ref="E30:H30" si="18">SUM(E31:E57)/2</f>
        <v>10940</v>
      </c>
      <c r="F30" s="216">
        <f t="shared" si="18"/>
        <v>0</v>
      </c>
      <c r="G30" s="216">
        <f t="shared" si="18"/>
        <v>130168</v>
      </c>
      <c r="H30" s="216">
        <f t="shared" si="18"/>
        <v>809424</v>
      </c>
      <c r="I30" s="216">
        <f>SUM(I31:I57)/2</f>
        <v>772395</v>
      </c>
      <c r="J30" s="216">
        <f t="shared" ref="J30" si="19">SUM(J31:J57)/2</f>
        <v>0</v>
      </c>
      <c r="K30" s="216">
        <f>SUM(K31:K57)/2</f>
        <v>758964</v>
      </c>
      <c r="L30" s="150"/>
    </row>
    <row r="31" spans="1:19" s="27" customFormat="1" ht="72" customHeight="1" outlineLevel="1" x14ac:dyDescent="0.25">
      <c r="A31" s="151"/>
      <c r="B31" s="152" t="s">
        <v>179</v>
      </c>
      <c r="C31" s="151"/>
      <c r="D31" s="154">
        <f>SUM(D32:D32)</f>
        <v>0</v>
      </c>
      <c r="E31" s="154">
        <f>SUM(E32:E32)</f>
        <v>0</v>
      </c>
      <c r="F31" s="154">
        <f>SUM(F32:F32)</f>
        <v>0</v>
      </c>
      <c r="G31" s="153">
        <f>SUM(G32:G32)</f>
        <v>0</v>
      </c>
      <c r="H31" s="154">
        <v>107040</v>
      </c>
      <c r="I31" s="154">
        <v>107040</v>
      </c>
      <c r="J31" s="153">
        <f>SUM(J32:J32)</f>
        <v>0</v>
      </c>
      <c r="K31" s="153">
        <v>107040</v>
      </c>
      <c r="L31" s="159" t="s">
        <v>43</v>
      </c>
      <c r="S31" s="27" t="s">
        <v>44</v>
      </c>
    </row>
    <row r="32" spans="1:19" ht="43.5" customHeight="1" outlineLevel="1" x14ac:dyDescent="0.25">
      <c r="A32" s="29"/>
      <c r="B32" s="29" t="s">
        <v>128</v>
      </c>
      <c r="C32" s="19" t="s">
        <v>131</v>
      </c>
      <c r="D32" s="53"/>
      <c r="E32" s="53"/>
      <c r="F32" s="53"/>
      <c r="G32" s="36"/>
      <c r="H32" s="53">
        <v>107040</v>
      </c>
      <c r="I32" s="53">
        <v>107040</v>
      </c>
      <c r="J32" s="37"/>
      <c r="K32" s="116">
        <v>107040</v>
      </c>
      <c r="L32" s="156"/>
    </row>
    <row r="33" spans="1:18" ht="63.75" customHeight="1" outlineLevel="1" x14ac:dyDescent="0.25">
      <c r="A33" s="29"/>
      <c r="B33" s="151" t="s">
        <v>180</v>
      </c>
      <c r="C33" s="19"/>
      <c r="D33" s="53"/>
      <c r="E33" s="53"/>
      <c r="F33" s="53"/>
      <c r="G33" s="36"/>
      <c r="H33" s="53">
        <v>14000</v>
      </c>
      <c r="I33" s="53">
        <v>14000</v>
      </c>
      <c r="J33" s="37"/>
      <c r="K33" s="116">
        <v>14000</v>
      </c>
      <c r="L33" s="159" t="s">
        <v>43</v>
      </c>
    </row>
    <row r="34" spans="1:18" ht="43.5" customHeight="1" outlineLevel="1" x14ac:dyDescent="0.25">
      <c r="A34" s="29"/>
      <c r="B34" s="29" t="s">
        <v>128</v>
      </c>
      <c r="C34" s="19" t="s">
        <v>131</v>
      </c>
      <c r="D34" s="53"/>
      <c r="E34" s="53"/>
      <c r="F34" s="53"/>
      <c r="G34" s="36"/>
      <c r="H34" s="53">
        <v>14000</v>
      </c>
      <c r="I34" s="53">
        <v>14000</v>
      </c>
      <c r="J34" s="37"/>
      <c r="K34" s="37">
        <v>14000</v>
      </c>
      <c r="L34" s="156"/>
    </row>
    <row r="35" spans="1:18" s="27" customFormat="1" ht="167.25" customHeight="1" outlineLevel="1" x14ac:dyDescent="0.25">
      <c r="A35" s="151"/>
      <c r="B35" s="151" t="s">
        <v>228</v>
      </c>
      <c r="C35" s="151"/>
      <c r="D35" s="154">
        <f>SUM(D36)</f>
        <v>0</v>
      </c>
      <c r="E35" s="154">
        <f t="shared" ref="E35:K35" si="20">SUM(E36)</f>
        <v>0</v>
      </c>
      <c r="F35" s="154">
        <f t="shared" si="20"/>
        <v>0</v>
      </c>
      <c r="G35" s="153">
        <f t="shared" si="20"/>
        <v>0</v>
      </c>
      <c r="H35" s="153">
        <f t="shared" si="20"/>
        <v>0</v>
      </c>
      <c r="I35" s="153">
        <f t="shared" si="20"/>
        <v>0</v>
      </c>
      <c r="J35" s="153">
        <f t="shared" si="20"/>
        <v>0</v>
      </c>
      <c r="K35" s="153">
        <f t="shared" si="20"/>
        <v>0</v>
      </c>
      <c r="L35" s="159" t="s">
        <v>40</v>
      </c>
    </row>
    <row r="36" spans="1:18" ht="26.25" customHeight="1" outlineLevel="1" x14ac:dyDescent="0.25">
      <c r="A36" s="29"/>
      <c r="B36" s="29" t="s">
        <v>11</v>
      </c>
      <c r="C36" s="29"/>
      <c r="D36" s="53">
        <v>0</v>
      </c>
      <c r="E36" s="53">
        <v>0</v>
      </c>
      <c r="F36" s="53">
        <v>0</v>
      </c>
      <c r="G36" s="30">
        <v>0</v>
      </c>
      <c r="H36" s="30">
        <v>0</v>
      </c>
      <c r="I36" s="30">
        <v>0</v>
      </c>
      <c r="J36" s="30">
        <v>0</v>
      </c>
      <c r="K36" s="30">
        <v>0</v>
      </c>
      <c r="L36" s="156"/>
    </row>
    <row r="37" spans="1:18" s="27" customFormat="1" ht="80.25" customHeight="1" outlineLevel="1" x14ac:dyDescent="0.25">
      <c r="A37" s="151"/>
      <c r="B37" s="151" t="s">
        <v>182</v>
      </c>
      <c r="C37" s="151"/>
      <c r="D37" s="154">
        <f>SUM(D38)</f>
        <v>33320</v>
      </c>
      <c r="E37" s="154">
        <f t="shared" ref="E37:G37" si="21">SUM(E38)</f>
        <v>10940</v>
      </c>
      <c r="F37" s="154">
        <f t="shared" si="21"/>
        <v>0</v>
      </c>
      <c r="G37" s="153">
        <f t="shared" si="21"/>
        <v>0</v>
      </c>
      <c r="H37" s="30">
        <f>H39</f>
        <v>47556</v>
      </c>
      <c r="I37" s="30">
        <f t="shared" ref="I37:K37" si="22">I39</f>
        <v>47556</v>
      </c>
      <c r="J37" s="30">
        <f t="shared" si="22"/>
        <v>0</v>
      </c>
      <c r="K37" s="30">
        <f t="shared" si="22"/>
        <v>47556</v>
      </c>
      <c r="L37" s="159" t="s">
        <v>39</v>
      </c>
    </row>
    <row r="38" spans="1:18" ht="42.75" customHeight="1" outlineLevel="1" x14ac:dyDescent="0.25">
      <c r="A38" s="29"/>
      <c r="B38" s="29" t="s">
        <v>11</v>
      </c>
      <c r="C38" s="52" t="s">
        <v>33</v>
      </c>
      <c r="D38" s="53">
        <v>33320</v>
      </c>
      <c r="E38" s="53">
        <v>10940</v>
      </c>
      <c r="F38" s="53"/>
      <c r="G38" s="30">
        <v>0</v>
      </c>
      <c r="H38" s="30">
        <v>0</v>
      </c>
      <c r="I38" s="30">
        <v>0</v>
      </c>
      <c r="J38" s="30">
        <v>0</v>
      </c>
      <c r="K38" s="30">
        <v>0</v>
      </c>
      <c r="L38" s="156"/>
    </row>
    <row r="39" spans="1:18" ht="44.25" customHeight="1" outlineLevel="1" x14ac:dyDescent="0.25">
      <c r="A39" s="29"/>
      <c r="B39" s="29" t="s">
        <v>128</v>
      </c>
      <c r="C39" s="19" t="s">
        <v>131</v>
      </c>
      <c r="D39" s="53">
        <v>0</v>
      </c>
      <c r="E39" s="53">
        <v>0</v>
      </c>
      <c r="F39" s="53">
        <v>0</v>
      </c>
      <c r="G39" s="30">
        <v>0</v>
      </c>
      <c r="H39" s="30">
        <v>47556</v>
      </c>
      <c r="I39" s="30">
        <v>47556</v>
      </c>
      <c r="J39" s="30">
        <v>0</v>
      </c>
      <c r="K39" s="30">
        <v>47556</v>
      </c>
      <c r="L39" s="156"/>
    </row>
    <row r="40" spans="1:18" s="27" customFormat="1" ht="129.75" customHeight="1" outlineLevel="1" x14ac:dyDescent="0.25">
      <c r="A40" s="151"/>
      <c r="B40" s="151" t="s">
        <v>229</v>
      </c>
      <c r="C40" s="151"/>
      <c r="D40" s="154">
        <f>SUM(D41)</f>
        <v>0</v>
      </c>
      <c r="E40" s="154">
        <f t="shared" ref="E40:K40" si="23">SUM(E41)</f>
        <v>0</v>
      </c>
      <c r="F40" s="154">
        <f t="shared" si="23"/>
        <v>0</v>
      </c>
      <c r="G40" s="153">
        <f t="shared" si="23"/>
        <v>0</v>
      </c>
      <c r="H40" s="153">
        <v>10000</v>
      </c>
      <c r="I40" s="153">
        <f t="shared" si="23"/>
        <v>0</v>
      </c>
      <c r="J40" s="153">
        <f t="shared" si="23"/>
        <v>0</v>
      </c>
      <c r="K40" s="153">
        <f t="shared" si="23"/>
        <v>0</v>
      </c>
      <c r="L40" s="159" t="s">
        <v>38</v>
      </c>
    </row>
    <row r="41" spans="1:18" ht="41.25" customHeight="1" outlineLevel="1" x14ac:dyDescent="0.25">
      <c r="A41" s="29"/>
      <c r="B41" s="29" t="s">
        <v>128</v>
      </c>
      <c r="C41" s="19" t="s">
        <v>131</v>
      </c>
      <c r="D41" s="53">
        <v>0</v>
      </c>
      <c r="E41" s="53">
        <v>0</v>
      </c>
      <c r="F41" s="53">
        <v>0</v>
      </c>
      <c r="G41" s="30">
        <v>0</v>
      </c>
      <c r="H41" s="30">
        <v>10000</v>
      </c>
      <c r="I41" s="30">
        <v>0</v>
      </c>
      <c r="J41" s="30">
        <v>0</v>
      </c>
      <c r="K41" s="30">
        <v>0</v>
      </c>
      <c r="L41" s="156"/>
    </row>
    <row r="42" spans="1:18" s="27" customFormat="1" ht="86.25" customHeight="1" outlineLevel="1" x14ac:dyDescent="0.25">
      <c r="A42" s="151"/>
      <c r="B42" s="151" t="s">
        <v>184</v>
      </c>
      <c r="C42" s="151"/>
      <c r="D42" s="154">
        <f>SUM(D43)</f>
        <v>0</v>
      </c>
      <c r="E42" s="154">
        <f t="shared" ref="E42:K42" si="24">SUM(E43)</f>
        <v>0</v>
      </c>
      <c r="F42" s="154">
        <f t="shared" si="24"/>
        <v>0</v>
      </c>
      <c r="G42" s="153">
        <f t="shared" si="24"/>
        <v>0</v>
      </c>
      <c r="H42" s="153">
        <f t="shared" si="24"/>
        <v>0</v>
      </c>
      <c r="I42" s="153">
        <f t="shared" si="24"/>
        <v>0</v>
      </c>
      <c r="J42" s="153">
        <f t="shared" si="24"/>
        <v>0</v>
      </c>
      <c r="K42" s="153">
        <f t="shared" si="24"/>
        <v>0</v>
      </c>
      <c r="L42" s="159" t="s">
        <v>39</v>
      </c>
    </row>
    <row r="43" spans="1:18" ht="15.75" customHeight="1" outlineLevel="1" x14ac:dyDescent="0.25">
      <c r="A43" s="29"/>
      <c r="B43" s="29" t="s">
        <v>11</v>
      </c>
      <c r="C43" s="29"/>
      <c r="D43" s="53">
        <v>0</v>
      </c>
      <c r="E43" s="53">
        <v>0</v>
      </c>
      <c r="F43" s="53">
        <v>0</v>
      </c>
      <c r="G43" s="30">
        <v>0</v>
      </c>
      <c r="H43" s="30">
        <v>0</v>
      </c>
      <c r="I43" s="30">
        <v>0</v>
      </c>
      <c r="J43" s="30">
        <v>0</v>
      </c>
      <c r="K43" s="30">
        <v>0</v>
      </c>
      <c r="L43" s="156"/>
    </row>
    <row r="44" spans="1:18" s="27" customFormat="1" ht="96.75" customHeight="1" outlineLevel="1" x14ac:dyDescent="0.25">
      <c r="A44" s="151"/>
      <c r="B44" s="151" t="s">
        <v>230</v>
      </c>
      <c r="C44" s="151"/>
      <c r="D44" s="154">
        <f>SUM(D45)</f>
        <v>0</v>
      </c>
      <c r="E44" s="154">
        <f t="shared" ref="E44:K44" si="25">SUM(E45)</f>
        <v>0</v>
      </c>
      <c r="F44" s="154">
        <f t="shared" si="25"/>
        <v>0</v>
      </c>
      <c r="G44" s="153">
        <f t="shared" si="25"/>
        <v>0</v>
      </c>
      <c r="H44" s="153">
        <f t="shared" si="25"/>
        <v>0</v>
      </c>
      <c r="I44" s="153">
        <f t="shared" si="25"/>
        <v>0</v>
      </c>
      <c r="J44" s="153">
        <f t="shared" si="25"/>
        <v>0</v>
      </c>
      <c r="K44" s="153">
        <f t="shared" si="25"/>
        <v>0</v>
      </c>
      <c r="L44" s="159" t="s">
        <v>41</v>
      </c>
    </row>
    <row r="45" spans="1:18" ht="15.75" customHeight="1" outlineLevel="1" x14ac:dyDescent="0.25">
      <c r="A45" s="29"/>
      <c r="B45" s="29" t="s">
        <v>11</v>
      </c>
      <c r="C45" s="29"/>
      <c r="D45" s="53">
        <v>0</v>
      </c>
      <c r="E45" s="53">
        <v>0</v>
      </c>
      <c r="F45" s="53">
        <v>0</v>
      </c>
      <c r="G45" s="30">
        <v>0</v>
      </c>
      <c r="H45" s="30">
        <v>0</v>
      </c>
      <c r="I45" s="30">
        <v>0</v>
      </c>
      <c r="J45" s="30">
        <v>0</v>
      </c>
      <c r="K45" s="30">
        <v>0</v>
      </c>
      <c r="L45" s="156"/>
    </row>
    <row r="46" spans="1:18" s="27" customFormat="1" ht="52.5" customHeight="1" outlineLevel="1" x14ac:dyDescent="0.25">
      <c r="A46" s="151"/>
      <c r="B46" s="152" t="s">
        <v>186</v>
      </c>
      <c r="C46" s="151"/>
      <c r="D46" s="154">
        <f t="shared" ref="D46:J46" si="26">SUM(D47:D47)</f>
        <v>0</v>
      </c>
      <c r="E46" s="154">
        <f t="shared" si="26"/>
        <v>0</v>
      </c>
      <c r="F46" s="154">
        <f t="shared" si="26"/>
        <v>0</v>
      </c>
      <c r="G46" s="154">
        <v>130168</v>
      </c>
      <c r="H46" s="154">
        <v>123168</v>
      </c>
      <c r="I46" s="154">
        <v>123168</v>
      </c>
      <c r="J46" s="153">
        <f t="shared" si="26"/>
        <v>0</v>
      </c>
      <c r="K46" s="154">
        <v>123168</v>
      </c>
      <c r="L46" s="159" t="s">
        <v>43</v>
      </c>
    </row>
    <row r="47" spans="1:18" ht="51.75" customHeight="1" outlineLevel="1" x14ac:dyDescent="0.25">
      <c r="A47" s="29"/>
      <c r="B47" s="29" t="s">
        <v>128</v>
      </c>
      <c r="C47" s="19" t="s">
        <v>135</v>
      </c>
      <c r="D47" s="53"/>
      <c r="E47" s="53"/>
      <c r="F47" s="53"/>
      <c r="G47" s="154">
        <v>130168</v>
      </c>
      <c r="H47" s="53">
        <v>123168</v>
      </c>
      <c r="I47" s="53">
        <v>123168</v>
      </c>
      <c r="J47" s="53"/>
      <c r="K47" s="53">
        <f>I47</f>
        <v>123168</v>
      </c>
      <c r="L47" s="156"/>
      <c r="R47" s="2" t="s">
        <v>44</v>
      </c>
    </row>
    <row r="48" spans="1:18" s="27" customFormat="1" ht="110.25" customHeight="1" outlineLevel="1" x14ac:dyDescent="0.25">
      <c r="A48" s="151"/>
      <c r="B48" s="152" t="s">
        <v>187</v>
      </c>
      <c r="C48" s="151"/>
      <c r="D48" s="154">
        <f>SUM(D49)</f>
        <v>0</v>
      </c>
      <c r="E48" s="154">
        <f t="shared" ref="E48:K48" si="27">SUM(E49)</f>
        <v>0</v>
      </c>
      <c r="F48" s="154">
        <f t="shared" si="27"/>
        <v>0</v>
      </c>
      <c r="G48" s="153">
        <f t="shared" si="27"/>
        <v>0</v>
      </c>
      <c r="H48" s="154">
        <f t="shared" si="27"/>
        <v>467200</v>
      </c>
      <c r="I48" s="154">
        <f t="shared" si="27"/>
        <v>467200</v>
      </c>
      <c r="J48" s="153">
        <f t="shared" si="27"/>
        <v>0</v>
      </c>
      <c r="K48" s="153">
        <f t="shared" si="27"/>
        <v>467200</v>
      </c>
      <c r="L48" s="159" t="s">
        <v>43</v>
      </c>
    </row>
    <row r="49" spans="1:20" ht="51.75" customHeight="1" outlineLevel="1" x14ac:dyDescent="0.25">
      <c r="A49" s="29"/>
      <c r="B49" s="29" t="s">
        <v>128</v>
      </c>
      <c r="C49" s="19" t="s">
        <v>135</v>
      </c>
      <c r="D49" s="53">
        <v>0</v>
      </c>
      <c r="E49" s="53">
        <v>0</v>
      </c>
      <c r="F49" s="53">
        <v>0</v>
      </c>
      <c r="G49" s="30">
        <v>0</v>
      </c>
      <c r="H49" s="53">
        <v>467200</v>
      </c>
      <c r="I49" s="53">
        <v>467200</v>
      </c>
      <c r="J49" s="36"/>
      <c r="K49" s="36">
        <v>467200</v>
      </c>
      <c r="L49" s="156"/>
    </row>
    <row r="50" spans="1:20" s="27" customFormat="1" ht="95.25" customHeight="1" outlineLevel="1" x14ac:dyDescent="0.25">
      <c r="A50" s="151"/>
      <c r="B50" s="152" t="s">
        <v>188</v>
      </c>
      <c r="C50" s="151"/>
      <c r="D50" s="154">
        <f>SUM(D51)</f>
        <v>0</v>
      </c>
      <c r="E50" s="154">
        <f t="shared" ref="E50:K50" si="28">SUM(E51)</f>
        <v>0</v>
      </c>
      <c r="F50" s="154">
        <f t="shared" si="28"/>
        <v>0</v>
      </c>
      <c r="G50" s="153">
        <f t="shared" si="28"/>
        <v>0</v>
      </c>
      <c r="H50" s="154">
        <f t="shared" si="28"/>
        <v>20000</v>
      </c>
      <c r="I50" s="153">
        <f t="shared" si="28"/>
        <v>0</v>
      </c>
      <c r="J50" s="153">
        <f t="shared" si="28"/>
        <v>0</v>
      </c>
      <c r="K50" s="153">
        <f t="shared" si="28"/>
        <v>0</v>
      </c>
      <c r="L50" s="155" t="s">
        <v>39</v>
      </c>
    </row>
    <row r="51" spans="1:20" ht="26.25" customHeight="1" outlineLevel="1" x14ac:dyDescent="0.25">
      <c r="A51" s="29"/>
      <c r="B51" s="29" t="s">
        <v>128</v>
      </c>
      <c r="C51" s="19" t="s">
        <v>131</v>
      </c>
      <c r="D51" s="53"/>
      <c r="E51" s="53"/>
      <c r="F51" s="53"/>
      <c r="G51" s="36"/>
      <c r="H51" s="53">
        <v>20000</v>
      </c>
      <c r="I51" s="30">
        <v>0</v>
      </c>
      <c r="J51" s="30">
        <v>0</v>
      </c>
      <c r="K51" s="30">
        <v>0</v>
      </c>
      <c r="L51" s="156"/>
    </row>
    <row r="52" spans="1:20" s="27" customFormat="1" ht="76.5" customHeight="1" outlineLevel="1" x14ac:dyDescent="0.25">
      <c r="A52" s="151"/>
      <c r="B52" s="151" t="s">
        <v>189</v>
      </c>
      <c r="C52" s="151"/>
      <c r="D52" s="154">
        <f t="shared" ref="D52:J52" si="29">SUM(D53)</f>
        <v>0</v>
      </c>
      <c r="E52" s="154">
        <f t="shared" si="29"/>
        <v>0</v>
      </c>
      <c r="F52" s="154">
        <f t="shared" si="29"/>
        <v>0</v>
      </c>
      <c r="G52" s="153">
        <f t="shared" si="29"/>
        <v>0</v>
      </c>
      <c r="H52" s="153">
        <f t="shared" si="29"/>
        <v>10230</v>
      </c>
      <c r="I52" s="153">
        <f t="shared" si="29"/>
        <v>0</v>
      </c>
      <c r="J52" s="153">
        <f t="shared" si="29"/>
        <v>0</v>
      </c>
      <c r="K52" s="153"/>
      <c r="L52" s="155" t="s">
        <v>39</v>
      </c>
    </row>
    <row r="53" spans="1:20" s="27" customFormat="1" ht="26.25" customHeight="1" outlineLevel="1" x14ac:dyDescent="0.25">
      <c r="A53" s="151"/>
      <c r="B53" s="76" t="s">
        <v>128</v>
      </c>
      <c r="C53" s="19" t="s">
        <v>131</v>
      </c>
      <c r="D53" s="195"/>
      <c r="E53" s="195"/>
      <c r="F53" s="195"/>
      <c r="G53" s="105"/>
      <c r="H53" s="105">
        <v>10230</v>
      </c>
      <c r="I53" s="105"/>
      <c r="J53" s="77">
        <v>0</v>
      </c>
      <c r="K53" s="153"/>
      <c r="L53" s="204"/>
    </row>
    <row r="54" spans="1:20" s="27" customFormat="1" ht="57.75" customHeight="1" outlineLevel="1" x14ac:dyDescent="0.2">
      <c r="A54" s="193"/>
      <c r="B54" s="202" t="s">
        <v>154</v>
      </c>
      <c r="C54" s="198"/>
      <c r="D54" s="199"/>
      <c r="E54" s="199"/>
      <c r="F54" s="199"/>
      <c r="G54" s="200"/>
      <c r="H54" s="153">
        <f>SUM(H55)</f>
        <v>10230</v>
      </c>
      <c r="I54" s="200"/>
      <c r="J54" s="201"/>
      <c r="K54" s="203"/>
      <c r="L54" s="221" t="s">
        <v>155</v>
      </c>
    </row>
    <row r="55" spans="1:20" s="27" customFormat="1" ht="26.25" customHeight="1" outlineLevel="1" x14ac:dyDescent="0.25">
      <c r="A55" s="151"/>
      <c r="B55" s="76" t="s">
        <v>128</v>
      </c>
      <c r="C55" s="19" t="s">
        <v>131</v>
      </c>
      <c r="D55" s="195"/>
      <c r="E55" s="195"/>
      <c r="F55" s="195"/>
      <c r="G55" s="105"/>
      <c r="H55" s="105">
        <v>10230</v>
      </c>
      <c r="J55" s="201"/>
      <c r="K55" s="194"/>
      <c r="L55" s="205"/>
    </row>
    <row r="56" spans="1:20" s="27" customFormat="1" ht="57.75" customHeight="1" outlineLevel="1" x14ac:dyDescent="0.25">
      <c r="A56" s="193"/>
      <c r="B56" s="202" t="s">
        <v>190</v>
      </c>
      <c r="C56" s="19"/>
      <c r="D56" s="199"/>
      <c r="E56" s="199"/>
      <c r="F56" s="199"/>
      <c r="G56" s="207"/>
      <c r="H56" s="200"/>
      <c r="I56" s="207">
        <v>13431</v>
      </c>
      <c r="J56" s="201"/>
      <c r="K56" s="194"/>
      <c r="L56" s="155" t="s">
        <v>242</v>
      </c>
      <c r="T56" s="27" t="s">
        <v>44</v>
      </c>
    </row>
    <row r="57" spans="1:20" s="27" customFormat="1" ht="26.25" customHeight="1" outlineLevel="1" x14ac:dyDescent="0.25">
      <c r="A57" s="193"/>
      <c r="B57" s="76" t="s">
        <v>128</v>
      </c>
      <c r="C57" s="19" t="s">
        <v>131</v>
      </c>
      <c r="D57" s="199"/>
      <c r="E57" s="199"/>
      <c r="F57" s="199"/>
      <c r="G57" s="206"/>
      <c r="H57" s="200"/>
      <c r="I57" s="206">
        <v>13431</v>
      </c>
      <c r="J57" s="201"/>
      <c r="K57" s="194"/>
      <c r="L57" s="155"/>
    </row>
    <row r="58" spans="1:20" ht="39" customHeight="1" x14ac:dyDescent="0.25">
      <c r="A58" s="209" t="s">
        <v>48</v>
      </c>
      <c r="B58" s="280" t="s">
        <v>170</v>
      </c>
      <c r="C58" s="280"/>
      <c r="D58" s="210">
        <f t="shared" ref="D58:F58" si="30">SUM(D59:D97)/2</f>
        <v>0</v>
      </c>
      <c r="E58" s="196">
        <f t="shared" si="30"/>
        <v>0</v>
      </c>
      <c r="F58" s="196">
        <f t="shared" si="30"/>
        <v>0</v>
      </c>
      <c r="G58" s="197">
        <f>SUM(G59:G97)/2</f>
        <v>259773</v>
      </c>
      <c r="H58" s="197">
        <f t="shared" ref="H58:J58" si="31">SUM(H59:H97)/2</f>
        <v>401154</v>
      </c>
      <c r="I58" s="197">
        <f t="shared" si="31"/>
        <v>367666</v>
      </c>
      <c r="J58" s="197">
        <f t="shared" si="31"/>
        <v>0</v>
      </c>
      <c r="K58" s="197">
        <f>SUM(K59:K97)/2</f>
        <v>355566</v>
      </c>
      <c r="L58" s="150"/>
    </row>
    <row r="59" spans="1:20" s="27" customFormat="1" ht="68.25" customHeight="1" outlineLevel="1" x14ac:dyDescent="0.25">
      <c r="A59" s="151"/>
      <c r="B59" s="212" t="s">
        <v>191</v>
      </c>
      <c r="C59" s="71"/>
      <c r="D59" s="154">
        <f>SUM(D60)</f>
        <v>0</v>
      </c>
      <c r="E59" s="154">
        <f t="shared" ref="E59:K59" si="32">SUM(E60)</f>
        <v>0</v>
      </c>
      <c r="F59" s="154">
        <f t="shared" si="32"/>
        <v>0</v>
      </c>
      <c r="G59" s="153">
        <f t="shared" si="32"/>
        <v>0</v>
      </c>
      <c r="H59" s="154">
        <f t="shared" si="32"/>
        <v>8088</v>
      </c>
      <c r="I59" s="154">
        <f t="shared" si="32"/>
        <v>8088</v>
      </c>
      <c r="J59" s="153">
        <f t="shared" si="32"/>
        <v>0</v>
      </c>
      <c r="K59" s="153">
        <f t="shared" si="32"/>
        <v>8088</v>
      </c>
      <c r="L59" s="159" t="s">
        <v>43</v>
      </c>
    </row>
    <row r="60" spans="1:20" ht="33" customHeight="1" outlineLevel="1" x14ac:dyDescent="0.25">
      <c r="A60" s="29"/>
      <c r="B60" s="29" t="s">
        <v>129</v>
      </c>
      <c r="C60" s="19" t="s">
        <v>137</v>
      </c>
      <c r="D60" s="53"/>
      <c r="E60" s="53"/>
      <c r="F60" s="53"/>
      <c r="G60" s="36"/>
      <c r="H60" s="53">
        <v>8088</v>
      </c>
      <c r="I60" s="53">
        <v>8088</v>
      </c>
      <c r="J60" s="36"/>
      <c r="K60" s="36">
        <v>8088</v>
      </c>
      <c r="L60" s="156"/>
    </row>
    <row r="61" spans="1:20" s="27" customFormat="1" ht="65.25" customHeight="1" outlineLevel="1" x14ac:dyDescent="0.25">
      <c r="A61" s="151"/>
      <c r="B61" s="152" t="s">
        <v>192</v>
      </c>
      <c r="C61" s="151"/>
      <c r="D61" s="154">
        <f>SUM(D62)</f>
        <v>0</v>
      </c>
      <c r="E61" s="154">
        <f t="shared" ref="E61:K61" si="33">SUM(E62)</f>
        <v>0</v>
      </c>
      <c r="F61" s="154">
        <f t="shared" si="33"/>
        <v>0</v>
      </c>
      <c r="G61" s="153">
        <f t="shared" si="33"/>
        <v>285</v>
      </c>
      <c r="H61" s="154">
        <f t="shared" si="33"/>
        <v>285</v>
      </c>
      <c r="I61" s="154">
        <f t="shared" si="33"/>
        <v>285</v>
      </c>
      <c r="J61" s="153">
        <f t="shared" si="33"/>
        <v>0</v>
      </c>
      <c r="K61" s="153">
        <f t="shared" si="33"/>
        <v>285</v>
      </c>
      <c r="L61" s="159" t="s">
        <v>38</v>
      </c>
      <c r="O61" s="27" t="s">
        <v>44</v>
      </c>
    </row>
    <row r="62" spans="1:20" ht="28.5" customHeight="1" outlineLevel="1" x14ac:dyDescent="0.25">
      <c r="A62" s="29"/>
      <c r="B62" s="29" t="s">
        <v>129</v>
      </c>
      <c r="C62" s="19" t="s">
        <v>137</v>
      </c>
      <c r="D62" s="53"/>
      <c r="E62" s="53"/>
      <c r="F62" s="53"/>
      <c r="G62" s="36">
        <v>285</v>
      </c>
      <c r="H62" s="53">
        <v>285</v>
      </c>
      <c r="I62" s="53">
        <v>285</v>
      </c>
      <c r="J62" s="36"/>
      <c r="K62" s="36">
        <v>285</v>
      </c>
      <c r="L62" s="156"/>
    </row>
    <row r="63" spans="1:20" s="27" customFormat="1" ht="66.75" customHeight="1" outlineLevel="1" x14ac:dyDescent="0.25">
      <c r="A63" s="151"/>
      <c r="B63" s="152" t="s">
        <v>193</v>
      </c>
      <c r="C63" s="151"/>
      <c r="D63" s="154">
        <f>SUM(D64)</f>
        <v>0</v>
      </c>
      <c r="E63" s="154">
        <f t="shared" ref="E63:G63" si="34">SUM(E64)</f>
        <v>0</v>
      </c>
      <c r="F63" s="154">
        <f t="shared" si="34"/>
        <v>0</v>
      </c>
      <c r="G63" s="153">
        <f t="shared" si="34"/>
        <v>0</v>
      </c>
      <c r="H63" s="154">
        <f>H64</f>
        <v>2500</v>
      </c>
      <c r="I63" s="154">
        <f t="shared" ref="I63:K63" si="35">SUM(I64)</f>
        <v>0</v>
      </c>
      <c r="J63" s="153">
        <f t="shared" si="35"/>
        <v>0</v>
      </c>
      <c r="K63" s="153">
        <f t="shared" si="35"/>
        <v>0</v>
      </c>
      <c r="L63" s="159" t="s">
        <v>38</v>
      </c>
    </row>
    <row r="64" spans="1:20" ht="25.5" outlineLevel="1" x14ac:dyDescent="0.25">
      <c r="A64" s="29"/>
      <c r="B64" s="29" t="s">
        <v>129</v>
      </c>
      <c r="C64" s="19" t="s">
        <v>132</v>
      </c>
      <c r="D64" s="53"/>
      <c r="E64" s="53"/>
      <c r="F64" s="53"/>
      <c r="G64" s="36"/>
      <c r="H64" s="53">
        <v>2500</v>
      </c>
      <c r="I64" s="53">
        <v>0</v>
      </c>
      <c r="J64" s="36">
        <v>0</v>
      </c>
      <c r="K64" s="36">
        <v>0</v>
      </c>
      <c r="L64" s="156"/>
    </row>
    <row r="65" spans="1:14" s="27" customFormat="1" ht="93" customHeight="1" outlineLevel="1" x14ac:dyDescent="0.25">
      <c r="A65" s="151"/>
      <c r="B65" s="151" t="s">
        <v>194</v>
      </c>
      <c r="C65" s="151"/>
      <c r="D65" s="154">
        <f>SUM(D66)</f>
        <v>0</v>
      </c>
      <c r="E65" s="154">
        <f t="shared" ref="E65:K65" si="36">SUM(E66)</f>
        <v>0</v>
      </c>
      <c r="F65" s="154">
        <f t="shared" si="36"/>
        <v>0</v>
      </c>
      <c r="G65" s="153">
        <f t="shared" si="36"/>
        <v>1075</v>
      </c>
      <c r="H65" s="153">
        <f t="shared" si="36"/>
        <v>1075</v>
      </c>
      <c r="I65" s="153">
        <f t="shared" si="36"/>
        <v>1075</v>
      </c>
      <c r="J65" s="153">
        <f t="shared" si="36"/>
        <v>0</v>
      </c>
      <c r="K65" s="153">
        <f t="shared" si="36"/>
        <v>1075</v>
      </c>
      <c r="L65" s="155" t="s">
        <v>37</v>
      </c>
    </row>
    <row r="66" spans="1:14" ht="30.75" customHeight="1" outlineLevel="1" x14ac:dyDescent="0.25">
      <c r="A66" s="29"/>
      <c r="B66" s="29" t="s">
        <v>129</v>
      </c>
      <c r="C66" s="19" t="s">
        <v>137</v>
      </c>
      <c r="D66" s="53"/>
      <c r="E66" s="53"/>
      <c r="F66" s="53"/>
      <c r="G66" s="36">
        <v>1075</v>
      </c>
      <c r="H66" s="36">
        <v>1075</v>
      </c>
      <c r="I66" s="36">
        <v>1075</v>
      </c>
      <c r="J66" s="36"/>
      <c r="K66" s="36">
        <v>1075</v>
      </c>
      <c r="L66" s="156"/>
    </row>
    <row r="67" spans="1:14" s="27" customFormat="1" ht="76.5" customHeight="1" outlineLevel="1" x14ac:dyDescent="0.25">
      <c r="A67" s="151"/>
      <c r="B67" s="151" t="s">
        <v>195</v>
      </c>
      <c r="C67" s="151"/>
      <c r="D67" s="154">
        <f>SUM(D68)</f>
        <v>0</v>
      </c>
      <c r="E67" s="154">
        <f t="shared" ref="E67:K67" si="37">SUM(E68)</f>
        <v>0</v>
      </c>
      <c r="F67" s="154">
        <f t="shared" si="37"/>
        <v>0</v>
      </c>
      <c r="G67" s="153">
        <f t="shared" si="37"/>
        <v>1388</v>
      </c>
      <c r="H67" s="153">
        <f t="shared" si="37"/>
        <v>1388</v>
      </c>
      <c r="I67" s="153">
        <f t="shared" si="37"/>
        <v>1388</v>
      </c>
      <c r="J67" s="153">
        <f t="shared" si="37"/>
        <v>0</v>
      </c>
      <c r="K67" s="153">
        <f t="shared" si="37"/>
        <v>1388</v>
      </c>
      <c r="L67" s="155" t="s">
        <v>37</v>
      </c>
    </row>
    <row r="68" spans="1:14" ht="28.5" customHeight="1" outlineLevel="1" x14ac:dyDescent="0.25">
      <c r="A68" s="29"/>
      <c r="B68" s="29" t="s">
        <v>129</v>
      </c>
      <c r="C68" s="19" t="s">
        <v>137</v>
      </c>
      <c r="D68" s="53"/>
      <c r="E68" s="53"/>
      <c r="F68" s="53"/>
      <c r="G68" s="36">
        <v>1388</v>
      </c>
      <c r="H68" s="36">
        <v>1388</v>
      </c>
      <c r="I68" s="36">
        <v>1388</v>
      </c>
      <c r="J68" s="36">
        <v>0</v>
      </c>
      <c r="K68" s="36">
        <v>1388</v>
      </c>
      <c r="L68" s="156"/>
    </row>
    <row r="69" spans="1:14" s="27" customFormat="1" ht="67.5" customHeight="1" outlineLevel="1" x14ac:dyDescent="0.25">
      <c r="A69" s="151"/>
      <c r="B69" s="152" t="s">
        <v>196</v>
      </c>
      <c r="C69" s="151"/>
      <c r="D69" s="154">
        <f>SUM(D70)</f>
        <v>0</v>
      </c>
      <c r="E69" s="154">
        <f t="shared" ref="E69:K69" si="38">SUM(E70)</f>
        <v>0</v>
      </c>
      <c r="F69" s="154">
        <f t="shared" si="38"/>
        <v>0</v>
      </c>
      <c r="G69" s="153">
        <f t="shared" si="38"/>
        <v>107020</v>
      </c>
      <c r="H69" s="154">
        <f t="shared" si="38"/>
        <v>9590</v>
      </c>
      <c r="I69" s="154">
        <f t="shared" si="38"/>
        <v>9590</v>
      </c>
      <c r="J69" s="153">
        <f t="shared" si="38"/>
        <v>0</v>
      </c>
      <c r="K69" s="153">
        <f t="shared" si="38"/>
        <v>9590</v>
      </c>
      <c r="L69" s="155" t="s">
        <v>37</v>
      </c>
    </row>
    <row r="70" spans="1:14" ht="33" customHeight="1" outlineLevel="1" x14ac:dyDescent="0.25">
      <c r="A70" s="29"/>
      <c r="B70" s="29" t="s">
        <v>129</v>
      </c>
      <c r="C70" s="19" t="s">
        <v>137</v>
      </c>
      <c r="D70" s="53"/>
      <c r="E70" s="53"/>
      <c r="F70" s="53"/>
      <c r="G70" s="36">
        <v>107020</v>
      </c>
      <c r="H70" s="53">
        <v>9590</v>
      </c>
      <c r="I70" s="53">
        <v>9590</v>
      </c>
      <c r="J70" s="36"/>
      <c r="K70" s="36">
        <v>9590</v>
      </c>
      <c r="L70" s="156"/>
    </row>
    <row r="71" spans="1:14" s="27" customFormat="1" ht="106.5" customHeight="1" outlineLevel="1" x14ac:dyDescent="0.25">
      <c r="A71" s="151"/>
      <c r="B71" s="152" t="s">
        <v>197</v>
      </c>
      <c r="C71" s="151"/>
      <c r="D71" s="154">
        <f>SUM(D72)</f>
        <v>0</v>
      </c>
      <c r="E71" s="154">
        <f t="shared" ref="E71:K71" si="39">SUM(E72)</f>
        <v>0</v>
      </c>
      <c r="F71" s="154">
        <f t="shared" si="39"/>
        <v>0</v>
      </c>
      <c r="G71" s="153">
        <f t="shared" si="39"/>
        <v>101115</v>
      </c>
      <c r="H71" s="154">
        <f t="shared" si="39"/>
        <v>21060</v>
      </c>
      <c r="I71" s="154">
        <f t="shared" si="39"/>
        <v>21060</v>
      </c>
      <c r="J71" s="153">
        <f t="shared" si="39"/>
        <v>0</v>
      </c>
      <c r="K71" s="153">
        <f t="shared" si="39"/>
        <v>21060</v>
      </c>
      <c r="L71" s="155" t="s">
        <v>37</v>
      </c>
    </row>
    <row r="72" spans="1:14" ht="28.5" customHeight="1" outlineLevel="1" x14ac:dyDescent="0.25">
      <c r="A72" s="29"/>
      <c r="B72" s="29" t="s">
        <v>129</v>
      </c>
      <c r="C72" s="19" t="s">
        <v>137</v>
      </c>
      <c r="D72" s="53"/>
      <c r="E72" s="53"/>
      <c r="F72" s="53"/>
      <c r="G72" s="36">
        <v>101115</v>
      </c>
      <c r="H72" s="53">
        <v>21060</v>
      </c>
      <c r="I72" s="53">
        <v>21060</v>
      </c>
      <c r="J72" s="53"/>
      <c r="K72" s="53">
        <v>21060</v>
      </c>
      <c r="L72" s="156"/>
    </row>
    <row r="73" spans="1:14" s="27" customFormat="1" ht="118.5" customHeight="1" outlineLevel="1" x14ac:dyDescent="0.25">
      <c r="A73" s="151"/>
      <c r="B73" s="151" t="s">
        <v>198</v>
      </c>
      <c r="C73" s="151"/>
      <c r="D73" s="154">
        <f>SUM(D74)</f>
        <v>0</v>
      </c>
      <c r="E73" s="154">
        <f t="shared" ref="E73:K73" si="40">SUM(E74)</f>
        <v>0</v>
      </c>
      <c r="F73" s="154">
        <f t="shared" si="40"/>
        <v>0</v>
      </c>
      <c r="G73" s="153">
        <f t="shared" si="40"/>
        <v>12100</v>
      </c>
      <c r="H73" s="153">
        <f t="shared" si="40"/>
        <v>12100</v>
      </c>
      <c r="I73" s="153">
        <f t="shared" si="40"/>
        <v>12100</v>
      </c>
      <c r="J73" s="153">
        <f t="shared" si="40"/>
        <v>0</v>
      </c>
      <c r="K73" s="153">
        <f t="shared" si="40"/>
        <v>0</v>
      </c>
      <c r="L73" s="159" t="s">
        <v>38</v>
      </c>
    </row>
    <row r="74" spans="1:14" ht="28.5" customHeight="1" outlineLevel="1" x14ac:dyDescent="0.25">
      <c r="A74" s="29"/>
      <c r="B74" s="29" t="s">
        <v>129</v>
      </c>
      <c r="C74" s="19" t="s">
        <v>137</v>
      </c>
      <c r="D74" s="53"/>
      <c r="E74" s="53"/>
      <c r="F74" s="53"/>
      <c r="G74" s="36">
        <v>12100</v>
      </c>
      <c r="H74" s="36">
        <v>12100</v>
      </c>
      <c r="I74" s="36">
        <v>12100</v>
      </c>
      <c r="J74" s="36"/>
      <c r="K74" s="36"/>
      <c r="L74" s="156"/>
    </row>
    <row r="75" spans="1:14" s="27" customFormat="1" ht="117" customHeight="1" outlineLevel="1" x14ac:dyDescent="0.25">
      <c r="A75" s="151"/>
      <c r="B75" s="151" t="s">
        <v>158</v>
      </c>
      <c r="C75" s="151"/>
      <c r="D75" s="154">
        <f>SUM(D76)</f>
        <v>0</v>
      </c>
      <c r="E75" s="154">
        <f t="shared" ref="E75:K75" si="41">SUM(E76)</f>
        <v>0</v>
      </c>
      <c r="F75" s="154">
        <f t="shared" si="41"/>
        <v>0</v>
      </c>
      <c r="G75" s="153">
        <f t="shared" si="41"/>
        <v>0</v>
      </c>
      <c r="H75" s="153">
        <f t="shared" si="41"/>
        <v>0</v>
      </c>
      <c r="I75" s="153">
        <f t="shared" si="41"/>
        <v>0</v>
      </c>
      <c r="J75" s="153">
        <f t="shared" si="41"/>
        <v>0</v>
      </c>
      <c r="K75" s="153">
        <f t="shared" si="41"/>
        <v>0</v>
      </c>
      <c r="L75" s="159" t="s">
        <v>61</v>
      </c>
    </row>
    <row r="76" spans="1:14" ht="21.75" customHeight="1" outlineLevel="1" x14ac:dyDescent="0.25">
      <c r="A76" s="29"/>
      <c r="B76" s="29" t="s">
        <v>11</v>
      </c>
      <c r="C76" s="19"/>
      <c r="D76" s="53"/>
      <c r="E76" s="53"/>
      <c r="F76" s="53"/>
      <c r="G76" s="36"/>
      <c r="H76" s="36"/>
      <c r="I76" s="36"/>
      <c r="J76" s="36"/>
      <c r="K76" s="36"/>
      <c r="L76" s="156"/>
    </row>
    <row r="77" spans="1:14" s="27" customFormat="1" ht="57.75" customHeight="1" outlineLevel="1" x14ac:dyDescent="0.25">
      <c r="A77" s="151"/>
      <c r="B77" s="152" t="s">
        <v>199</v>
      </c>
      <c r="C77" s="151"/>
      <c r="D77" s="154">
        <f>SUM(D78)</f>
        <v>0</v>
      </c>
      <c r="E77" s="154">
        <f>SUM(E78)</f>
        <v>0</v>
      </c>
      <c r="F77" s="154">
        <f>SUM(F78)</f>
        <v>0</v>
      </c>
      <c r="G77" s="153">
        <f>SUM(G78)</f>
        <v>0</v>
      </c>
      <c r="H77" s="153">
        <f>H78</f>
        <v>500</v>
      </c>
      <c r="I77" s="153">
        <f>I78</f>
        <v>500</v>
      </c>
      <c r="J77" s="153">
        <f>SUM(J78)</f>
        <v>0</v>
      </c>
      <c r="K77" s="153">
        <f>SUM(K78)</f>
        <v>500</v>
      </c>
      <c r="L77" s="155" t="s">
        <v>61</v>
      </c>
      <c r="N77" s="67"/>
    </row>
    <row r="78" spans="1:14" ht="30.75" customHeight="1" outlineLevel="1" x14ac:dyDescent="0.25">
      <c r="A78" s="29"/>
      <c r="B78" s="29" t="s">
        <v>129</v>
      </c>
      <c r="C78" s="19" t="s">
        <v>137</v>
      </c>
      <c r="D78" s="53"/>
      <c r="E78" s="53"/>
      <c r="F78" s="53"/>
      <c r="G78" s="37"/>
      <c r="H78" s="191">
        <v>500</v>
      </c>
      <c r="I78" s="185">
        <v>500</v>
      </c>
      <c r="J78" s="192"/>
      <c r="K78" s="192">
        <v>500</v>
      </c>
      <c r="L78" s="183"/>
      <c r="N78" s="55"/>
    </row>
    <row r="79" spans="1:14" s="27" customFormat="1" ht="75" customHeight="1" outlineLevel="1" x14ac:dyDescent="0.25">
      <c r="A79" s="151"/>
      <c r="B79" s="160" t="s">
        <v>159</v>
      </c>
      <c r="C79" s="151"/>
      <c r="D79" s="154">
        <f>SUM(D80)</f>
        <v>0</v>
      </c>
      <c r="E79" s="154">
        <f t="shared" ref="E79:K79" si="42">SUM(E80)</f>
        <v>0</v>
      </c>
      <c r="F79" s="154">
        <f t="shared" si="42"/>
        <v>0</v>
      </c>
      <c r="G79" s="153">
        <f t="shared" si="42"/>
        <v>0</v>
      </c>
      <c r="H79" s="153">
        <f t="shared" si="42"/>
        <v>0</v>
      </c>
      <c r="I79" s="153">
        <f t="shared" si="42"/>
        <v>0</v>
      </c>
      <c r="J79" s="153">
        <f t="shared" si="42"/>
        <v>0</v>
      </c>
      <c r="K79" s="153">
        <f t="shared" si="42"/>
        <v>0</v>
      </c>
      <c r="L79" s="159" t="s">
        <v>40</v>
      </c>
    </row>
    <row r="80" spans="1:14" ht="16.5" customHeight="1" outlineLevel="1" x14ac:dyDescent="0.25">
      <c r="A80" s="29"/>
      <c r="B80" s="29" t="s">
        <v>11</v>
      </c>
      <c r="C80" s="19"/>
      <c r="D80" s="53"/>
      <c r="E80" s="53"/>
      <c r="F80" s="53"/>
      <c r="G80" s="36"/>
      <c r="H80" s="36"/>
      <c r="I80" s="36"/>
      <c r="J80" s="36"/>
      <c r="K80" s="36"/>
      <c r="L80" s="156"/>
    </row>
    <row r="81" spans="1:13" s="27" customFormat="1" ht="69.75" customHeight="1" outlineLevel="1" x14ac:dyDescent="0.25">
      <c r="A81" s="151"/>
      <c r="B81" s="160" t="s">
        <v>160</v>
      </c>
      <c r="C81" s="151"/>
      <c r="D81" s="154">
        <f>SUM(D82)</f>
        <v>0</v>
      </c>
      <c r="E81" s="154">
        <f t="shared" ref="E81:K81" si="43">SUM(E82)</f>
        <v>0</v>
      </c>
      <c r="F81" s="154">
        <f t="shared" si="43"/>
        <v>0</v>
      </c>
      <c r="G81" s="153">
        <f t="shared" si="43"/>
        <v>0</v>
      </c>
      <c r="H81" s="153">
        <f t="shared" si="43"/>
        <v>0</v>
      </c>
      <c r="I81" s="153">
        <f t="shared" si="43"/>
        <v>0</v>
      </c>
      <c r="J81" s="153">
        <f t="shared" si="43"/>
        <v>0</v>
      </c>
      <c r="K81" s="153">
        <f t="shared" si="43"/>
        <v>0</v>
      </c>
      <c r="L81" s="159" t="s">
        <v>40</v>
      </c>
    </row>
    <row r="82" spans="1:13" ht="33.75" customHeight="1" outlineLevel="1" x14ac:dyDescent="0.25">
      <c r="A82" s="29"/>
      <c r="B82" s="29" t="s">
        <v>11</v>
      </c>
      <c r="C82" s="29"/>
      <c r="D82" s="53">
        <v>0</v>
      </c>
      <c r="E82" s="53">
        <v>0</v>
      </c>
      <c r="F82" s="53">
        <v>0</v>
      </c>
      <c r="G82" s="30">
        <v>0</v>
      </c>
      <c r="H82" s="30">
        <v>0</v>
      </c>
      <c r="I82" s="30">
        <v>0</v>
      </c>
      <c r="J82" s="30">
        <v>0</v>
      </c>
      <c r="K82" s="30">
        <v>0</v>
      </c>
      <c r="L82" s="156"/>
    </row>
    <row r="83" spans="1:13" s="27" customFormat="1" ht="121.5" customHeight="1" outlineLevel="1" x14ac:dyDescent="0.25">
      <c r="A83" s="151"/>
      <c r="B83" s="160" t="s">
        <v>161</v>
      </c>
      <c r="C83" s="151"/>
      <c r="D83" s="154">
        <f>SUM(D84)</f>
        <v>0</v>
      </c>
      <c r="E83" s="154">
        <f t="shared" ref="E83:K83" si="44">SUM(E84)</f>
        <v>0</v>
      </c>
      <c r="F83" s="154">
        <f t="shared" si="44"/>
        <v>0</v>
      </c>
      <c r="G83" s="153">
        <f t="shared" si="44"/>
        <v>0</v>
      </c>
      <c r="H83" s="153">
        <f t="shared" si="44"/>
        <v>0</v>
      </c>
      <c r="I83" s="153">
        <f t="shared" si="44"/>
        <v>0</v>
      </c>
      <c r="J83" s="153">
        <f t="shared" si="44"/>
        <v>0</v>
      </c>
      <c r="K83" s="153">
        <f t="shared" si="44"/>
        <v>0</v>
      </c>
      <c r="L83" s="159" t="s">
        <v>38</v>
      </c>
    </row>
    <row r="84" spans="1:13" ht="15.75" customHeight="1" outlineLevel="1" x14ac:dyDescent="0.25">
      <c r="A84" s="29"/>
      <c r="B84" s="29" t="s">
        <v>11</v>
      </c>
      <c r="C84" s="29"/>
      <c r="D84" s="53">
        <v>0</v>
      </c>
      <c r="E84" s="53">
        <v>0</v>
      </c>
      <c r="F84" s="53">
        <v>0</v>
      </c>
      <c r="G84" s="30">
        <v>0</v>
      </c>
      <c r="H84" s="30">
        <v>0</v>
      </c>
      <c r="I84" s="30">
        <v>0</v>
      </c>
      <c r="J84" s="30">
        <v>0</v>
      </c>
      <c r="K84" s="30">
        <v>0</v>
      </c>
      <c r="L84" s="156"/>
    </row>
    <row r="85" spans="1:13" s="27" customFormat="1" ht="167.25" customHeight="1" outlineLevel="1" x14ac:dyDescent="0.25">
      <c r="A85" s="151"/>
      <c r="B85" s="160" t="s">
        <v>200</v>
      </c>
      <c r="C85" s="151"/>
      <c r="D85" s="154"/>
      <c r="E85" s="154"/>
      <c r="F85" s="154"/>
      <c r="G85" s="153"/>
      <c r="H85" s="153"/>
      <c r="I85" s="153"/>
      <c r="J85" s="153"/>
      <c r="K85" s="153"/>
      <c r="L85" s="159" t="s">
        <v>38</v>
      </c>
    </row>
    <row r="86" spans="1:13" ht="15.75" customHeight="1" outlineLevel="1" x14ac:dyDescent="0.25">
      <c r="A86" s="29"/>
      <c r="B86" s="29" t="s">
        <v>11</v>
      </c>
      <c r="C86" s="29"/>
      <c r="D86" s="53">
        <v>0</v>
      </c>
      <c r="E86" s="53">
        <v>0</v>
      </c>
      <c r="F86" s="53">
        <v>0</v>
      </c>
      <c r="G86" s="30">
        <v>0</v>
      </c>
      <c r="H86" s="30">
        <v>0</v>
      </c>
      <c r="I86" s="30">
        <v>0</v>
      </c>
      <c r="J86" s="30">
        <v>0</v>
      </c>
      <c r="K86" s="30">
        <v>0</v>
      </c>
      <c r="L86" s="156"/>
    </row>
    <row r="87" spans="1:13" s="27" customFormat="1" ht="78.75" customHeight="1" outlineLevel="1" x14ac:dyDescent="0.25">
      <c r="A87" s="151"/>
      <c r="B87" s="160" t="s">
        <v>163</v>
      </c>
      <c r="C87" s="151"/>
      <c r="D87" s="154">
        <f>SUM(D88)</f>
        <v>0</v>
      </c>
      <c r="E87" s="154">
        <f t="shared" ref="E87:K87" si="45">SUM(E88)</f>
        <v>0</v>
      </c>
      <c r="F87" s="154">
        <f t="shared" si="45"/>
        <v>0</v>
      </c>
      <c r="G87" s="153">
        <f t="shared" si="45"/>
        <v>0</v>
      </c>
      <c r="H87" s="153">
        <f t="shared" si="45"/>
        <v>0</v>
      </c>
      <c r="I87" s="153">
        <f t="shared" si="45"/>
        <v>0</v>
      </c>
      <c r="J87" s="153">
        <f t="shared" si="45"/>
        <v>0</v>
      </c>
      <c r="K87" s="153">
        <f t="shared" si="45"/>
        <v>0</v>
      </c>
      <c r="L87" s="159" t="s">
        <v>38</v>
      </c>
    </row>
    <row r="88" spans="1:13" ht="15.75" customHeight="1" outlineLevel="1" x14ac:dyDescent="0.25">
      <c r="A88" s="29"/>
      <c r="B88" s="29" t="s">
        <v>11</v>
      </c>
      <c r="C88" s="29"/>
      <c r="D88" s="53">
        <v>0</v>
      </c>
      <c r="E88" s="53">
        <v>0</v>
      </c>
      <c r="F88" s="53">
        <v>0</v>
      </c>
      <c r="G88" s="30">
        <v>0</v>
      </c>
      <c r="H88" s="30">
        <v>0</v>
      </c>
      <c r="I88" s="30">
        <v>0</v>
      </c>
      <c r="J88" s="30">
        <v>0</v>
      </c>
      <c r="K88" s="30">
        <v>0</v>
      </c>
      <c r="L88" s="156"/>
    </row>
    <row r="89" spans="1:13" s="27" customFormat="1" ht="55.5" customHeight="1" outlineLevel="1" x14ac:dyDescent="0.25">
      <c r="A89" s="151"/>
      <c r="B89" s="151" t="s">
        <v>201</v>
      </c>
      <c r="C89" s="151"/>
      <c r="D89" s="154">
        <f>SUM(D90)</f>
        <v>0</v>
      </c>
      <c r="E89" s="154">
        <f t="shared" ref="E89:F89" si="46">SUM(E90)</f>
        <v>0</v>
      </c>
      <c r="F89" s="154">
        <f t="shared" si="46"/>
        <v>0</v>
      </c>
      <c r="G89" s="154">
        <f>G90+G91+G92</f>
        <v>36790</v>
      </c>
      <c r="H89" s="154">
        <f t="shared" ref="H89:K89" si="47">H90+H91+H92</f>
        <v>341080</v>
      </c>
      <c r="I89" s="154">
        <f t="shared" si="47"/>
        <v>313580</v>
      </c>
      <c r="J89" s="154">
        <f t="shared" si="47"/>
        <v>0</v>
      </c>
      <c r="K89" s="154">
        <f t="shared" si="47"/>
        <v>313580</v>
      </c>
      <c r="L89" s="155" t="s">
        <v>37</v>
      </c>
    </row>
    <row r="90" spans="1:13" ht="31.5" customHeight="1" outlineLevel="1" x14ac:dyDescent="0.25">
      <c r="A90" s="29"/>
      <c r="B90" s="29" t="s">
        <v>129</v>
      </c>
      <c r="C90" s="19" t="s">
        <v>137</v>
      </c>
      <c r="D90" s="53">
        <v>0</v>
      </c>
      <c r="E90" s="53">
        <v>0</v>
      </c>
      <c r="F90" s="53">
        <v>0</v>
      </c>
      <c r="G90" s="53"/>
      <c r="H90" s="53">
        <v>27500</v>
      </c>
      <c r="I90" s="53">
        <v>0</v>
      </c>
      <c r="J90" s="53">
        <v>0</v>
      </c>
      <c r="K90" s="53">
        <v>0</v>
      </c>
      <c r="L90" s="156"/>
    </row>
    <row r="91" spans="1:13" ht="63.75" customHeight="1" outlineLevel="1" x14ac:dyDescent="0.25">
      <c r="A91" s="29"/>
      <c r="B91" s="29" t="s">
        <v>128</v>
      </c>
      <c r="C91" s="19" t="s">
        <v>153</v>
      </c>
      <c r="D91" s="53">
        <v>0</v>
      </c>
      <c r="E91" s="53">
        <v>0</v>
      </c>
      <c r="F91" s="53">
        <v>0</v>
      </c>
      <c r="G91" s="53"/>
      <c r="H91" s="53">
        <v>221605</v>
      </c>
      <c r="I91" s="53">
        <v>221605</v>
      </c>
      <c r="J91" s="53"/>
      <c r="K91" s="53">
        <v>221605</v>
      </c>
      <c r="L91" s="156"/>
    </row>
    <row r="92" spans="1:13" ht="52.5" customHeight="1" outlineLevel="1" x14ac:dyDescent="0.25">
      <c r="A92" s="29"/>
      <c r="B92" s="29" t="s">
        <v>128</v>
      </c>
      <c r="C92" s="19" t="s">
        <v>135</v>
      </c>
      <c r="D92" s="53">
        <v>0</v>
      </c>
      <c r="E92" s="53">
        <v>0</v>
      </c>
      <c r="F92" s="53">
        <v>0</v>
      </c>
      <c r="G92" s="53">
        <v>36790</v>
      </c>
      <c r="H92" s="53">
        <v>91975</v>
      </c>
      <c r="I92" s="53">
        <v>91975</v>
      </c>
      <c r="J92" s="53"/>
      <c r="K92" s="53">
        <v>91975</v>
      </c>
      <c r="L92" s="156"/>
    </row>
    <row r="93" spans="1:13" s="27" customFormat="1" ht="114" customHeight="1" outlineLevel="1" x14ac:dyDescent="0.25">
      <c r="A93" s="151"/>
      <c r="B93" s="152" t="s">
        <v>202</v>
      </c>
      <c r="C93" s="163"/>
      <c r="D93" s="164">
        <f>SUM(D94)</f>
        <v>0</v>
      </c>
      <c r="E93" s="164">
        <f t="shared" ref="E93:G93" si="48">SUM(E94)</f>
        <v>0</v>
      </c>
      <c r="F93" s="164">
        <f t="shared" si="48"/>
        <v>0</v>
      </c>
      <c r="G93" s="164">
        <f t="shared" si="48"/>
        <v>0</v>
      </c>
      <c r="H93" s="154">
        <f>H94+H95</f>
        <v>3488</v>
      </c>
      <c r="I93" s="154">
        <f t="shared" ref="I93:K93" si="49">I94+I95</f>
        <v>0</v>
      </c>
      <c r="J93" s="154">
        <f t="shared" si="49"/>
        <v>0</v>
      </c>
      <c r="K93" s="154">
        <f t="shared" si="49"/>
        <v>0</v>
      </c>
      <c r="L93" s="155" t="s">
        <v>38</v>
      </c>
      <c r="M93" s="67"/>
    </row>
    <row r="94" spans="1:13" ht="25.5" outlineLevel="1" x14ac:dyDescent="0.25">
      <c r="A94" s="29"/>
      <c r="B94" s="29" t="s">
        <v>129</v>
      </c>
      <c r="C94" s="19" t="s">
        <v>137</v>
      </c>
      <c r="D94" s="53">
        <v>0</v>
      </c>
      <c r="E94" s="53">
        <v>0</v>
      </c>
      <c r="F94" s="53">
        <v>0</v>
      </c>
      <c r="G94" s="30">
        <v>0</v>
      </c>
      <c r="H94" s="30">
        <v>988</v>
      </c>
      <c r="I94" s="30"/>
      <c r="J94" s="30">
        <v>0</v>
      </c>
      <c r="K94" s="30"/>
      <c r="L94" s="156"/>
    </row>
    <row r="95" spans="1:13" ht="25.5" outlineLevel="1" x14ac:dyDescent="0.25">
      <c r="A95" s="29"/>
      <c r="B95" s="29" t="s">
        <v>129</v>
      </c>
      <c r="C95" s="19" t="s">
        <v>132</v>
      </c>
      <c r="D95" s="53"/>
      <c r="E95" s="53"/>
      <c r="F95" s="53"/>
      <c r="G95" s="36"/>
      <c r="H95" s="53">
        <v>2500</v>
      </c>
      <c r="I95" s="53">
        <v>0</v>
      </c>
      <c r="J95" s="36">
        <v>0</v>
      </c>
      <c r="K95" s="36">
        <v>0</v>
      </c>
      <c r="L95" s="156"/>
    </row>
    <row r="96" spans="1:13" ht="128.25" customHeight="1" outlineLevel="1" x14ac:dyDescent="0.25">
      <c r="A96" s="29"/>
      <c r="B96" s="151" t="s">
        <v>203</v>
      </c>
      <c r="C96" s="29"/>
      <c r="D96" s="53"/>
      <c r="E96" s="53"/>
      <c r="F96" s="53"/>
      <c r="G96" s="30"/>
      <c r="H96" s="30"/>
      <c r="I96" s="30"/>
      <c r="J96" s="30"/>
      <c r="K96" s="30"/>
      <c r="L96" s="159" t="s">
        <v>38</v>
      </c>
    </row>
    <row r="97" spans="1:16" ht="23.25" customHeight="1" outlineLevel="1" x14ac:dyDescent="0.25">
      <c r="A97" s="29"/>
      <c r="B97" s="29" t="s">
        <v>11</v>
      </c>
      <c r="C97" s="29"/>
      <c r="D97" s="53"/>
      <c r="E97" s="53"/>
      <c r="F97" s="53"/>
      <c r="G97" s="30"/>
      <c r="H97" s="30"/>
      <c r="I97" s="30"/>
      <c r="J97" s="30"/>
      <c r="K97" s="30"/>
      <c r="L97" s="159"/>
    </row>
    <row r="98" spans="1:16" ht="26.25" customHeight="1" x14ac:dyDescent="0.25">
      <c r="A98" s="216" t="s">
        <v>49</v>
      </c>
      <c r="B98" s="279" t="s">
        <v>50</v>
      </c>
      <c r="C98" s="279"/>
      <c r="D98" s="216">
        <f t="shared" ref="D98:K98" si="50">D99+D118+D127</f>
        <v>6329706</v>
      </c>
      <c r="E98" s="216">
        <f t="shared" si="50"/>
        <v>6329706</v>
      </c>
      <c r="F98" s="216">
        <f t="shared" si="50"/>
        <v>6329706</v>
      </c>
      <c r="G98" s="149">
        <f t="shared" si="50"/>
        <v>17292695.5</v>
      </c>
      <c r="H98" s="149">
        <f t="shared" si="50"/>
        <v>26231195.5</v>
      </c>
      <c r="I98" s="149">
        <f t="shared" si="50"/>
        <v>28469295.5</v>
      </c>
      <c r="J98" s="149">
        <f t="shared" si="50"/>
        <v>0</v>
      </c>
      <c r="K98" s="149">
        <f t="shared" si="50"/>
        <v>28553545</v>
      </c>
      <c r="L98" s="150"/>
    </row>
    <row r="99" spans="1:16" ht="27.75" customHeight="1" x14ac:dyDescent="0.25">
      <c r="A99" s="216" t="s">
        <v>51</v>
      </c>
      <c r="B99" s="278" t="s">
        <v>171</v>
      </c>
      <c r="C99" s="278"/>
      <c r="D99" s="216">
        <f t="shared" ref="D99:K99" si="51">SUM(D100:D117)/2</f>
        <v>6329706</v>
      </c>
      <c r="E99" s="216">
        <f t="shared" si="51"/>
        <v>6329706</v>
      </c>
      <c r="F99" s="216">
        <f t="shared" si="51"/>
        <v>6329706</v>
      </c>
      <c r="G99" s="149">
        <f t="shared" si="51"/>
        <v>17202821.5</v>
      </c>
      <c r="H99" s="149">
        <f t="shared" si="51"/>
        <v>26197321.5</v>
      </c>
      <c r="I99" s="149">
        <f t="shared" si="51"/>
        <v>28438421.5</v>
      </c>
      <c r="J99" s="149">
        <f t="shared" si="51"/>
        <v>0</v>
      </c>
      <c r="K99" s="149">
        <f t="shared" si="51"/>
        <v>28523671</v>
      </c>
      <c r="L99" s="150"/>
    </row>
    <row r="100" spans="1:16" s="27" customFormat="1" ht="52.5" customHeight="1" outlineLevel="1" x14ac:dyDescent="0.25">
      <c r="A100" s="151"/>
      <c r="B100" s="152" t="s">
        <v>204</v>
      </c>
      <c r="C100" s="151"/>
      <c r="D100" s="154">
        <f>SUM(D101)</f>
        <v>1947384</v>
      </c>
      <c r="E100" s="154">
        <f t="shared" ref="E100:F100" si="52">SUM(E101)</f>
        <v>1947384</v>
      </c>
      <c r="F100" s="154">
        <f t="shared" si="52"/>
        <v>1947384</v>
      </c>
      <c r="G100" s="154">
        <f>SUM(H100)</f>
        <v>6335000</v>
      </c>
      <c r="H100" s="154">
        <f>SUM(H101)</f>
        <v>6335000</v>
      </c>
      <c r="I100" s="154">
        <f>SUM(I101)</f>
        <v>8487600</v>
      </c>
      <c r="J100" s="154">
        <f t="shared" ref="J100:K100" si="53">SUM(J101)</f>
        <v>0</v>
      </c>
      <c r="K100" s="154">
        <f t="shared" si="53"/>
        <v>8487600</v>
      </c>
      <c r="L100" s="155" t="s">
        <v>37</v>
      </c>
      <c r="M100" s="86"/>
    </row>
    <row r="101" spans="1:16" ht="63.75" customHeight="1" outlineLevel="1" x14ac:dyDescent="0.25">
      <c r="A101" s="29"/>
      <c r="B101" s="29" t="s">
        <v>128</v>
      </c>
      <c r="C101" s="19" t="s">
        <v>147</v>
      </c>
      <c r="D101" s="53">
        <v>1947384</v>
      </c>
      <c r="E101" s="53">
        <v>1947384</v>
      </c>
      <c r="F101" s="53">
        <v>1947384</v>
      </c>
      <c r="G101" s="53">
        <v>4203000</v>
      </c>
      <c r="H101" s="53">
        <v>6335000</v>
      </c>
      <c r="I101" s="53">
        <v>8487600</v>
      </c>
      <c r="J101" s="53"/>
      <c r="K101" s="53">
        <v>8487600</v>
      </c>
      <c r="L101" s="165"/>
      <c r="M101" s="55"/>
    </row>
    <row r="102" spans="1:16" s="27" customFormat="1" ht="34.5" customHeight="1" outlineLevel="1" x14ac:dyDescent="0.25">
      <c r="A102" s="151"/>
      <c r="B102" s="151" t="s">
        <v>231</v>
      </c>
      <c r="C102" s="151"/>
      <c r="D102" s="154">
        <f>SUM(D103)</f>
        <v>0</v>
      </c>
      <c r="E102" s="154">
        <f t="shared" ref="E102:J102" si="54">SUM(E103)</f>
        <v>0</v>
      </c>
      <c r="F102" s="154">
        <f t="shared" si="54"/>
        <v>0</v>
      </c>
      <c r="G102" s="153">
        <f>SUM(G103)</f>
        <v>120542</v>
      </c>
      <c r="H102" s="153">
        <f t="shared" si="54"/>
        <v>120542</v>
      </c>
      <c r="I102" s="153">
        <f t="shared" si="54"/>
        <v>120542</v>
      </c>
      <c r="J102" s="153">
        <f t="shared" si="54"/>
        <v>0</v>
      </c>
      <c r="K102" s="153">
        <v>314000</v>
      </c>
      <c r="L102" s="159" t="s">
        <v>37</v>
      </c>
    </row>
    <row r="103" spans="1:16" ht="66" customHeight="1" outlineLevel="1" x14ac:dyDescent="0.25">
      <c r="A103" s="29"/>
      <c r="B103" s="29" t="s">
        <v>128</v>
      </c>
      <c r="C103" s="19" t="s">
        <v>147</v>
      </c>
      <c r="D103" s="53">
        <v>0</v>
      </c>
      <c r="E103" s="53">
        <v>0</v>
      </c>
      <c r="F103" s="53">
        <v>0</v>
      </c>
      <c r="G103" s="53">
        <v>120542</v>
      </c>
      <c r="H103" s="53">
        <v>120542</v>
      </c>
      <c r="I103" s="53">
        <v>120542</v>
      </c>
      <c r="J103" s="53"/>
      <c r="K103" s="53">
        <v>120542</v>
      </c>
      <c r="L103" s="155" t="s">
        <v>37</v>
      </c>
    </row>
    <row r="104" spans="1:16" s="27" customFormat="1" ht="66.75" customHeight="1" outlineLevel="1" x14ac:dyDescent="0.25">
      <c r="A104" s="151"/>
      <c r="B104" s="151" t="s">
        <v>206</v>
      </c>
      <c r="C104" s="151"/>
      <c r="D104" s="154">
        <f>SUM(D105)</f>
        <v>0</v>
      </c>
      <c r="E104" s="154">
        <f t="shared" ref="E104:K104" si="55">SUM(E105)</f>
        <v>0</v>
      </c>
      <c r="F104" s="154">
        <f t="shared" si="55"/>
        <v>0</v>
      </c>
      <c r="G104" s="153">
        <f t="shared" si="55"/>
        <v>0</v>
      </c>
      <c r="H104" s="153">
        <f t="shared" si="55"/>
        <v>0</v>
      </c>
      <c r="I104" s="153">
        <f t="shared" si="55"/>
        <v>0</v>
      </c>
      <c r="J104" s="153">
        <f t="shared" si="55"/>
        <v>0</v>
      </c>
      <c r="K104" s="153">
        <f t="shared" si="55"/>
        <v>0</v>
      </c>
      <c r="L104" s="159" t="s">
        <v>43</v>
      </c>
    </row>
    <row r="105" spans="1:16" ht="15.75" customHeight="1" outlineLevel="1" x14ac:dyDescent="0.25">
      <c r="A105" s="29"/>
      <c r="B105" s="29" t="s">
        <v>11</v>
      </c>
      <c r="C105" s="29"/>
      <c r="D105" s="53">
        <v>0</v>
      </c>
      <c r="E105" s="53">
        <v>0</v>
      </c>
      <c r="F105" s="53">
        <v>0</v>
      </c>
      <c r="G105" s="30">
        <v>0</v>
      </c>
      <c r="H105" s="30">
        <v>0</v>
      </c>
      <c r="I105" s="30">
        <v>0</v>
      </c>
      <c r="J105" s="30">
        <v>0</v>
      </c>
      <c r="K105" s="30">
        <v>0</v>
      </c>
      <c r="L105" s="156"/>
    </row>
    <row r="106" spans="1:16" s="44" customFormat="1" ht="66" customHeight="1" outlineLevel="1" x14ac:dyDescent="0.2">
      <c r="A106" s="160"/>
      <c r="B106" s="213" t="s">
        <v>172</v>
      </c>
      <c r="C106" s="160"/>
      <c r="D106" s="154">
        <f>SUM(D107)</f>
        <v>0</v>
      </c>
      <c r="E106" s="154">
        <f t="shared" ref="E106:K106" si="56">SUM(E107)</f>
        <v>0</v>
      </c>
      <c r="F106" s="154">
        <f t="shared" si="56"/>
        <v>0</v>
      </c>
      <c r="G106" s="116">
        <f t="shared" si="56"/>
        <v>0</v>
      </c>
      <c r="H106" s="116">
        <f t="shared" si="56"/>
        <v>0</v>
      </c>
      <c r="I106" s="116">
        <f t="shared" si="56"/>
        <v>0</v>
      </c>
      <c r="J106" s="116">
        <f t="shared" si="56"/>
        <v>0</v>
      </c>
      <c r="K106" s="116">
        <f t="shared" si="56"/>
        <v>0</v>
      </c>
      <c r="L106" s="159" t="s">
        <v>43</v>
      </c>
    </row>
    <row r="107" spans="1:16" ht="15.75" customHeight="1" outlineLevel="1" x14ac:dyDescent="0.25">
      <c r="A107" s="29"/>
      <c r="B107" s="29" t="s">
        <v>11</v>
      </c>
      <c r="C107" s="29"/>
      <c r="D107" s="53">
        <v>0</v>
      </c>
      <c r="E107" s="53">
        <v>0</v>
      </c>
      <c r="F107" s="53">
        <v>0</v>
      </c>
      <c r="G107" s="30">
        <v>0</v>
      </c>
      <c r="H107" s="30">
        <v>0</v>
      </c>
      <c r="I107" s="30">
        <v>0</v>
      </c>
      <c r="J107" s="30">
        <v>0</v>
      </c>
      <c r="K107" s="30">
        <v>0</v>
      </c>
      <c r="L107" s="156"/>
    </row>
    <row r="108" spans="1:16" s="44" customFormat="1" ht="75" customHeight="1" outlineLevel="1" x14ac:dyDescent="0.25">
      <c r="A108" s="160"/>
      <c r="B108" s="160" t="s">
        <v>207</v>
      </c>
      <c r="C108" s="160"/>
      <c r="D108" s="154">
        <f>SUM(D109)</f>
        <v>4382322</v>
      </c>
      <c r="E108" s="154">
        <f t="shared" ref="E108:K108" si="57">SUM(E109)</f>
        <v>4382322</v>
      </c>
      <c r="F108" s="154">
        <f t="shared" si="57"/>
        <v>4382322</v>
      </c>
      <c r="G108" s="116">
        <f t="shared" si="57"/>
        <v>11200000</v>
      </c>
      <c r="H108" s="116">
        <f t="shared" si="57"/>
        <v>19040000</v>
      </c>
      <c r="I108" s="116">
        <f t="shared" si="57"/>
        <v>19040000</v>
      </c>
      <c r="J108" s="116">
        <f t="shared" si="57"/>
        <v>0</v>
      </c>
      <c r="K108" s="116">
        <f t="shared" si="57"/>
        <v>19040000</v>
      </c>
      <c r="L108" s="155" t="s">
        <v>37</v>
      </c>
    </row>
    <row r="109" spans="1:16" ht="64.5" customHeight="1" outlineLevel="1" x14ac:dyDescent="0.25">
      <c r="A109" s="29"/>
      <c r="B109" s="29" t="s">
        <v>128</v>
      </c>
      <c r="C109" s="19" t="s">
        <v>147</v>
      </c>
      <c r="D109" s="53">
        <v>4382322</v>
      </c>
      <c r="E109" s="53">
        <v>4382322</v>
      </c>
      <c r="F109" s="53">
        <v>4382322</v>
      </c>
      <c r="G109" s="30">
        <v>11200000</v>
      </c>
      <c r="H109" s="30">
        <v>19040000</v>
      </c>
      <c r="I109" s="30">
        <v>19040000</v>
      </c>
      <c r="J109" s="30"/>
      <c r="K109" s="30">
        <f>I109</f>
        <v>19040000</v>
      </c>
      <c r="L109" s="156"/>
    </row>
    <row r="110" spans="1:16" s="27" customFormat="1" ht="30.75" customHeight="1" outlineLevel="1" x14ac:dyDescent="0.25">
      <c r="A110" s="151"/>
      <c r="B110" s="152" t="s">
        <v>208</v>
      </c>
      <c r="C110" s="151"/>
      <c r="D110" s="154">
        <f>SUM(D111)</f>
        <v>0</v>
      </c>
      <c r="E110" s="154">
        <f t="shared" ref="E110:K110" si="58">SUM(E111)</f>
        <v>0</v>
      </c>
      <c r="F110" s="154">
        <f t="shared" si="58"/>
        <v>0</v>
      </c>
      <c r="G110" s="154">
        <f t="shared" si="58"/>
        <v>601800</v>
      </c>
      <c r="H110" s="154">
        <f t="shared" si="58"/>
        <v>690300</v>
      </c>
      <c r="I110" s="154">
        <f t="shared" si="58"/>
        <v>778800</v>
      </c>
      <c r="J110" s="154">
        <f t="shared" si="58"/>
        <v>0</v>
      </c>
      <c r="K110" s="154">
        <f t="shared" si="58"/>
        <v>778800</v>
      </c>
      <c r="L110" s="155" t="s">
        <v>37</v>
      </c>
      <c r="M110" s="67"/>
    </row>
    <row r="111" spans="1:16" ht="63.75" customHeight="1" outlineLevel="1" x14ac:dyDescent="0.25">
      <c r="A111" s="29"/>
      <c r="B111" s="29" t="s">
        <v>128</v>
      </c>
      <c r="C111" s="19" t="s">
        <v>147</v>
      </c>
      <c r="D111" s="53"/>
      <c r="E111" s="53"/>
      <c r="F111" s="53"/>
      <c r="G111" s="53">
        <v>601800</v>
      </c>
      <c r="H111" s="53">
        <v>690300</v>
      </c>
      <c r="I111" s="53">
        <v>778800</v>
      </c>
      <c r="J111" s="53"/>
      <c r="K111" s="53">
        <f>I111</f>
        <v>778800</v>
      </c>
      <c r="L111" s="165"/>
      <c r="M111" s="55"/>
    </row>
    <row r="112" spans="1:16" ht="69.75" customHeight="1" outlineLevel="1" x14ac:dyDescent="0.25">
      <c r="A112" s="29"/>
      <c r="B112" s="160" t="s">
        <v>232</v>
      </c>
      <c r="C112" s="19"/>
      <c r="D112" s="53"/>
      <c r="E112" s="53"/>
      <c r="F112" s="53"/>
      <c r="G112" s="154"/>
      <c r="H112" s="154"/>
      <c r="I112" s="154"/>
      <c r="J112" s="154"/>
      <c r="K112" s="154"/>
      <c r="L112" s="155" t="s">
        <v>37</v>
      </c>
      <c r="M112" s="55"/>
      <c r="P112" s="2" t="s">
        <v>44</v>
      </c>
    </row>
    <row r="113" spans="1:14" ht="19.5" customHeight="1" outlineLevel="1" x14ac:dyDescent="0.25">
      <c r="A113" s="29"/>
      <c r="B113" s="29" t="s">
        <v>11</v>
      </c>
      <c r="C113" s="19"/>
      <c r="D113" s="53"/>
      <c r="E113" s="53"/>
      <c r="F113" s="53"/>
      <c r="G113" s="53"/>
      <c r="H113" s="53"/>
      <c r="I113" s="53"/>
      <c r="J113" s="53"/>
      <c r="K113" s="53"/>
      <c r="L113" s="165"/>
      <c r="M113" s="55"/>
    </row>
    <row r="114" spans="1:14" s="27" customFormat="1" ht="59.25" customHeight="1" outlineLevel="1" x14ac:dyDescent="0.25">
      <c r="A114" s="151"/>
      <c r="B114" s="160" t="s">
        <v>166</v>
      </c>
      <c r="C114" s="152"/>
      <c r="D114" s="154">
        <f>SUM(D117)</f>
        <v>0</v>
      </c>
      <c r="E114" s="154">
        <f>SUM(E117)</f>
        <v>0</v>
      </c>
      <c r="F114" s="154">
        <f>SUM(F117)</f>
        <v>0</v>
      </c>
      <c r="G114" s="154">
        <f>SUM(G117)</f>
        <v>0</v>
      </c>
      <c r="H114" s="154"/>
      <c r="I114" s="154">
        <f>SUM(I117)</f>
        <v>0</v>
      </c>
      <c r="J114" s="154">
        <f>SUM(J117)</f>
        <v>0</v>
      </c>
      <c r="K114" s="154">
        <f>SUM(K117)</f>
        <v>0</v>
      </c>
      <c r="L114" s="155" t="s">
        <v>43</v>
      </c>
      <c r="M114" s="67"/>
    </row>
    <row r="115" spans="1:14" s="27" customFormat="1" ht="59.25" customHeight="1" outlineLevel="1" x14ac:dyDescent="0.25">
      <c r="A115" s="151"/>
      <c r="B115" s="29" t="s">
        <v>11</v>
      </c>
      <c r="C115" s="152"/>
      <c r="D115" s="154"/>
      <c r="E115" s="154"/>
      <c r="F115" s="154"/>
      <c r="G115" s="154"/>
      <c r="H115" s="154"/>
      <c r="I115" s="154"/>
      <c r="J115" s="154"/>
      <c r="K115" s="154"/>
      <c r="L115" s="155"/>
      <c r="M115" s="67"/>
    </row>
    <row r="116" spans="1:14" s="27" customFormat="1" ht="105.75" customHeight="1" outlineLevel="1" x14ac:dyDescent="0.25">
      <c r="A116" s="151"/>
      <c r="B116" s="160" t="s">
        <v>245</v>
      </c>
      <c r="C116" s="152"/>
      <c r="D116" s="154"/>
      <c r="E116" s="154"/>
      <c r="F116" s="154"/>
      <c r="G116" s="154">
        <v>22959</v>
      </c>
      <c r="H116" s="154">
        <v>22959</v>
      </c>
      <c r="I116" s="154">
        <v>22959</v>
      </c>
      <c r="J116" s="154"/>
      <c r="K116" s="154"/>
      <c r="L116" s="155" t="s">
        <v>37</v>
      </c>
      <c r="M116" s="67"/>
    </row>
    <row r="117" spans="1:14" ht="15" customHeight="1" outlineLevel="1" x14ac:dyDescent="0.25">
      <c r="A117" s="29"/>
      <c r="B117" s="29" t="s">
        <v>128</v>
      </c>
      <c r="C117" s="29"/>
      <c r="D117" s="53">
        <v>0</v>
      </c>
      <c r="E117" s="53">
        <v>0</v>
      </c>
      <c r="F117" s="53">
        <v>0</v>
      </c>
      <c r="G117" s="30">
        <v>0</v>
      </c>
      <c r="H117" s="53"/>
      <c r="I117" s="53"/>
      <c r="J117" s="53">
        <v>0</v>
      </c>
      <c r="K117" s="53">
        <v>0</v>
      </c>
      <c r="L117" s="165"/>
      <c r="M117" s="55"/>
    </row>
    <row r="118" spans="1:14" ht="45" customHeight="1" x14ac:dyDescent="0.25">
      <c r="A118" s="216" t="s">
        <v>54</v>
      </c>
      <c r="B118" s="279" t="s">
        <v>110</v>
      </c>
      <c r="C118" s="279"/>
      <c r="D118" s="216">
        <f t="shared" ref="D118:J118" si="59">SUM(D119:D125)/2</f>
        <v>0</v>
      </c>
      <c r="E118" s="216">
        <f t="shared" si="59"/>
        <v>0</v>
      </c>
      <c r="F118" s="216">
        <f t="shared" si="59"/>
        <v>0</v>
      </c>
      <c r="G118" s="149">
        <f t="shared" si="59"/>
        <v>29874</v>
      </c>
      <c r="H118" s="149">
        <f t="shared" si="59"/>
        <v>32874</v>
      </c>
      <c r="I118" s="149">
        <f t="shared" si="59"/>
        <v>29874</v>
      </c>
      <c r="J118" s="149">
        <f t="shared" si="59"/>
        <v>0</v>
      </c>
      <c r="K118" s="149">
        <f>SUM(K119:K125)/2</f>
        <v>29874</v>
      </c>
      <c r="L118" s="150"/>
    </row>
    <row r="119" spans="1:14" s="27" customFormat="1" ht="73.5" customHeight="1" outlineLevel="1" x14ac:dyDescent="0.25">
      <c r="A119" s="151"/>
      <c r="B119" s="160" t="s">
        <v>233</v>
      </c>
      <c r="C119" s="160"/>
      <c r="D119" s="154">
        <f>SUM(D120)</f>
        <v>0</v>
      </c>
      <c r="E119" s="154">
        <f t="shared" ref="E119:K119" si="60">SUM(E120)</f>
        <v>0</v>
      </c>
      <c r="F119" s="154">
        <f t="shared" si="60"/>
        <v>0</v>
      </c>
      <c r="G119" s="116">
        <f t="shared" si="60"/>
        <v>0</v>
      </c>
      <c r="H119" s="116">
        <f t="shared" si="60"/>
        <v>3000</v>
      </c>
      <c r="I119" s="116">
        <f t="shared" si="60"/>
        <v>0</v>
      </c>
      <c r="J119" s="116">
        <f t="shared" si="60"/>
        <v>0</v>
      </c>
      <c r="K119" s="116">
        <f t="shared" si="60"/>
        <v>0</v>
      </c>
      <c r="L119" s="166" t="s">
        <v>39</v>
      </c>
      <c r="M119" s="99"/>
    </row>
    <row r="120" spans="1:14" ht="38.25" outlineLevel="1" x14ac:dyDescent="0.25">
      <c r="A120" s="29"/>
      <c r="B120" s="29" t="s">
        <v>128</v>
      </c>
      <c r="C120" s="45" t="s">
        <v>131</v>
      </c>
      <c r="D120" s="53">
        <v>0</v>
      </c>
      <c r="E120" s="53">
        <v>0</v>
      </c>
      <c r="F120" s="53">
        <v>0</v>
      </c>
      <c r="G120" s="37">
        <v>0</v>
      </c>
      <c r="H120" s="37">
        <v>3000</v>
      </c>
      <c r="I120" s="37">
        <v>0</v>
      </c>
      <c r="J120" s="37">
        <v>0</v>
      </c>
      <c r="K120" s="37">
        <v>0</v>
      </c>
      <c r="L120" s="169"/>
      <c r="M120" s="101"/>
    </row>
    <row r="121" spans="1:14" s="27" customFormat="1" ht="102" customHeight="1" outlineLevel="1" x14ac:dyDescent="0.25">
      <c r="A121" s="151"/>
      <c r="B121" s="151" t="s">
        <v>234</v>
      </c>
      <c r="C121" s="151"/>
      <c r="D121" s="154">
        <f>SUM(D122)</f>
        <v>0</v>
      </c>
      <c r="E121" s="154">
        <f t="shared" ref="E121:K121" si="61">SUM(E122)</f>
        <v>0</v>
      </c>
      <c r="F121" s="154">
        <f t="shared" si="61"/>
        <v>0</v>
      </c>
      <c r="G121" s="153">
        <f t="shared" si="61"/>
        <v>0</v>
      </c>
      <c r="H121" s="153">
        <f t="shared" si="61"/>
        <v>0</v>
      </c>
      <c r="I121" s="153">
        <f t="shared" si="61"/>
        <v>0</v>
      </c>
      <c r="J121" s="153">
        <f t="shared" si="61"/>
        <v>0</v>
      </c>
      <c r="K121" s="153">
        <f t="shared" si="61"/>
        <v>0</v>
      </c>
      <c r="L121" s="159" t="s">
        <v>39</v>
      </c>
    </row>
    <row r="122" spans="1:14" ht="15.75" customHeight="1" outlineLevel="1" x14ac:dyDescent="0.25">
      <c r="A122" s="29"/>
      <c r="B122" s="29" t="s">
        <v>11</v>
      </c>
      <c r="C122" s="29"/>
      <c r="D122" s="53"/>
      <c r="E122" s="53"/>
      <c r="F122" s="53"/>
      <c r="G122" s="36"/>
      <c r="H122" s="36">
        <v>0</v>
      </c>
      <c r="I122" s="36">
        <v>0</v>
      </c>
      <c r="J122" s="36"/>
      <c r="K122" s="36">
        <v>0</v>
      </c>
      <c r="L122" s="156"/>
    </row>
    <row r="123" spans="1:14" s="27" customFormat="1" ht="115.5" customHeight="1" outlineLevel="1" x14ac:dyDescent="0.25">
      <c r="A123" s="151"/>
      <c r="B123" s="160" t="s">
        <v>211</v>
      </c>
      <c r="C123" s="160"/>
      <c r="D123" s="154">
        <f t="shared" ref="D123:K123" si="62">SUM(D124)</f>
        <v>0</v>
      </c>
      <c r="E123" s="154">
        <f t="shared" si="62"/>
        <v>0</v>
      </c>
      <c r="F123" s="154">
        <f t="shared" si="62"/>
        <v>0</v>
      </c>
      <c r="G123" s="154">
        <f t="shared" si="62"/>
        <v>29874</v>
      </c>
      <c r="H123" s="154">
        <f t="shared" si="62"/>
        <v>29874</v>
      </c>
      <c r="I123" s="154">
        <f t="shared" si="62"/>
        <v>29874</v>
      </c>
      <c r="J123" s="154">
        <f t="shared" si="62"/>
        <v>0</v>
      </c>
      <c r="K123" s="154">
        <f t="shared" si="62"/>
        <v>29874</v>
      </c>
      <c r="L123" s="166" t="s">
        <v>37</v>
      </c>
      <c r="M123" s="44"/>
    </row>
    <row r="124" spans="1:14" s="27" customFormat="1" ht="44.25" customHeight="1" outlineLevel="1" x14ac:dyDescent="0.25">
      <c r="A124" s="151"/>
      <c r="B124" s="29" t="s">
        <v>128</v>
      </c>
      <c r="C124" s="45" t="s">
        <v>134</v>
      </c>
      <c r="D124" s="53"/>
      <c r="E124" s="53"/>
      <c r="F124" s="53"/>
      <c r="G124" s="53">
        <v>29874</v>
      </c>
      <c r="H124" s="53">
        <v>29874</v>
      </c>
      <c r="I124" s="53">
        <v>29874</v>
      </c>
      <c r="J124" s="53"/>
      <c r="K124" s="53">
        <v>29874</v>
      </c>
      <c r="L124" s="166"/>
      <c r="M124" s="44"/>
    </row>
    <row r="125" spans="1:14" s="27" customFormat="1" ht="83.25" customHeight="1" outlineLevel="1" x14ac:dyDescent="0.2">
      <c r="A125" s="151"/>
      <c r="B125" s="213" t="s">
        <v>212</v>
      </c>
      <c r="C125" s="160"/>
      <c r="D125" s="154"/>
      <c r="E125" s="154"/>
      <c r="F125" s="154"/>
      <c r="G125" s="154"/>
      <c r="H125" s="154"/>
      <c r="I125" s="154"/>
      <c r="J125" s="154"/>
      <c r="K125" s="154"/>
      <c r="L125" s="159" t="s">
        <v>43</v>
      </c>
      <c r="M125" s="44"/>
    </row>
    <row r="126" spans="1:14" s="55" customFormat="1" ht="39" customHeight="1" outlineLevel="1" x14ac:dyDescent="0.25">
      <c r="A126" s="52"/>
      <c r="B126" s="29" t="s">
        <v>128</v>
      </c>
      <c r="C126" s="45" t="s">
        <v>134</v>
      </c>
      <c r="D126" s="218"/>
      <c r="E126" s="218"/>
      <c r="F126" s="218"/>
      <c r="G126" s="218"/>
      <c r="H126" s="218"/>
      <c r="I126" s="218"/>
      <c r="J126" s="218"/>
      <c r="K126" s="218"/>
      <c r="L126" s="169"/>
      <c r="M126" s="101"/>
    </row>
    <row r="127" spans="1:14" ht="27" customHeight="1" x14ac:dyDescent="0.25">
      <c r="A127" s="216" t="s">
        <v>56</v>
      </c>
      <c r="B127" s="278" t="s">
        <v>21</v>
      </c>
      <c r="C127" s="278"/>
      <c r="D127" s="216">
        <f t="shared" ref="D127:F127" si="63">SUM(D128:D133)/2</f>
        <v>0</v>
      </c>
      <c r="E127" s="216">
        <f t="shared" si="63"/>
        <v>0</v>
      </c>
      <c r="F127" s="216">
        <f t="shared" si="63"/>
        <v>0</v>
      </c>
      <c r="G127" s="149">
        <f>SUM(G128:G137)/2</f>
        <v>60000</v>
      </c>
      <c r="H127" s="149">
        <f t="shared" ref="H127:K127" si="64">SUM(H128:H137)/2</f>
        <v>1000</v>
      </c>
      <c r="I127" s="149">
        <f t="shared" si="64"/>
        <v>1000</v>
      </c>
      <c r="J127" s="149">
        <f t="shared" si="64"/>
        <v>0</v>
      </c>
      <c r="K127" s="149">
        <f t="shared" si="64"/>
        <v>0</v>
      </c>
      <c r="L127" s="170"/>
      <c r="M127" s="55"/>
      <c r="N127" s="17"/>
    </row>
    <row r="128" spans="1:14" s="27" customFormat="1" ht="50.25" customHeight="1" outlineLevel="1" x14ac:dyDescent="0.25">
      <c r="A128" s="151"/>
      <c r="B128" s="152" t="s">
        <v>213</v>
      </c>
      <c r="C128" s="152"/>
      <c r="D128" s="154">
        <f>SUM(D129)</f>
        <v>0</v>
      </c>
      <c r="E128" s="154">
        <f t="shared" ref="E128:K128" si="65">SUM(E129)</f>
        <v>0</v>
      </c>
      <c r="F128" s="154">
        <f>SUM(F129)</f>
        <v>0</v>
      </c>
      <c r="G128" s="154">
        <f t="shared" si="65"/>
        <v>60000</v>
      </c>
      <c r="H128" s="154">
        <f>SUM(H129)</f>
        <v>0</v>
      </c>
      <c r="I128" s="154">
        <f t="shared" si="65"/>
        <v>0</v>
      </c>
      <c r="J128" s="154">
        <f t="shared" si="65"/>
        <v>0</v>
      </c>
      <c r="K128" s="154">
        <f t="shared" si="65"/>
        <v>0</v>
      </c>
      <c r="L128" s="155" t="s">
        <v>40</v>
      </c>
      <c r="M128" s="86"/>
    </row>
    <row r="129" spans="1:19" ht="43.5" customHeight="1" outlineLevel="1" x14ac:dyDescent="0.25">
      <c r="A129" s="29"/>
      <c r="B129" s="29" t="s">
        <v>128</v>
      </c>
      <c r="C129" s="45" t="s">
        <v>131</v>
      </c>
      <c r="D129" s="53">
        <v>0</v>
      </c>
      <c r="E129" s="53">
        <v>0</v>
      </c>
      <c r="F129" s="53"/>
      <c r="G129" s="53">
        <v>60000</v>
      </c>
      <c r="H129" s="53"/>
      <c r="I129" s="53">
        <v>0</v>
      </c>
      <c r="J129" s="53">
        <v>0</v>
      </c>
      <c r="K129" s="53">
        <v>0</v>
      </c>
      <c r="L129" s="165"/>
      <c r="M129" s="55"/>
    </row>
    <row r="130" spans="1:19" s="27" customFormat="1" ht="39.75" customHeight="1" outlineLevel="1" x14ac:dyDescent="0.25">
      <c r="A130" s="151"/>
      <c r="B130" s="152" t="s">
        <v>214</v>
      </c>
      <c r="C130" s="152"/>
      <c r="D130" s="154">
        <f>SUM(D131)</f>
        <v>0</v>
      </c>
      <c r="E130" s="154">
        <f t="shared" ref="E130:K130" si="66">SUM(E131)</f>
        <v>0</v>
      </c>
      <c r="F130" s="154">
        <f t="shared" si="66"/>
        <v>0</v>
      </c>
      <c r="G130" s="154">
        <f t="shared" si="66"/>
        <v>0</v>
      </c>
      <c r="H130" s="154">
        <f t="shared" si="66"/>
        <v>1000</v>
      </c>
      <c r="I130" s="154">
        <f t="shared" si="66"/>
        <v>1000</v>
      </c>
      <c r="J130" s="154">
        <f t="shared" si="66"/>
        <v>0</v>
      </c>
      <c r="K130" s="154">
        <f t="shared" si="66"/>
        <v>0</v>
      </c>
      <c r="L130" s="155" t="s">
        <v>61</v>
      </c>
      <c r="M130" s="67"/>
    </row>
    <row r="131" spans="1:19" ht="40.5" customHeight="1" outlineLevel="1" x14ac:dyDescent="0.25">
      <c r="A131" s="29"/>
      <c r="B131" s="29" t="s">
        <v>128</v>
      </c>
      <c r="C131" s="45" t="s">
        <v>131</v>
      </c>
      <c r="D131" s="53">
        <v>0</v>
      </c>
      <c r="E131" s="53">
        <v>0</v>
      </c>
      <c r="F131" s="53">
        <v>0</v>
      </c>
      <c r="G131" s="53">
        <v>0</v>
      </c>
      <c r="H131" s="53">
        <v>1000</v>
      </c>
      <c r="I131" s="53">
        <v>1000</v>
      </c>
      <c r="J131" s="53">
        <v>0</v>
      </c>
      <c r="K131" s="53">
        <v>0</v>
      </c>
      <c r="L131" s="165"/>
      <c r="M131" s="55"/>
    </row>
    <row r="132" spans="1:19" s="27" customFormat="1" ht="27" customHeight="1" outlineLevel="1" x14ac:dyDescent="0.25">
      <c r="A132" s="151"/>
      <c r="B132" s="151" t="s">
        <v>215</v>
      </c>
      <c r="C132" s="151"/>
      <c r="D132" s="154">
        <f>SUM(D133)</f>
        <v>0</v>
      </c>
      <c r="E132" s="154">
        <f t="shared" ref="E132:K132" si="67">SUM(E133)</f>
        <v>0</v>
      </c>
      <c r="F132" s="154">
        <f t="shared" si="67"/>
        <v>0</v>
      </c>
      <c r="G132" s="153">
        <f t="shared" si="67"/>
        <v>0</v>
      </c>
      <c r="H132" s="153">
        <f t="shared" si="67"/>
        <v>0</v>
      </c>
      <c r="I132" s="153">
        <f t="shared" si="67"/>
        <v>0</v>
      </c>
      <c r="J132" s="153">
        <f t="shared" si="67"/>
        <v>0</v>
      </c>
      <c r="K132" s="153">
        <f t="shared" si="67"/>
        <v>0</v>
      </c>
      <c r="L132" s="159" t="s">
        <v>40</v>
      </c>
    </row>
    <row r="133" spans="1:19" outlineLevel="1" x14ac:dyDescent="0.25">
      <c r="A133" s="29"/>
      <c r="B133" s="29" t="s">
        <v>11</v>
      </c>
      <c r="C133" s="19"/>
      <c r="D133" s="53"/>
      <c r="E133" s="53"/>
      <c r="F133" s="53"/>
      <c r="G133" s="36">
        <v>0</v>
      </c>
      <c r="H133" s="36"/>
      <c r="I133" s="36"/>
      <c r="J133" s="30">
        <v>0</v>
      </c>
      <c r="K133" s="30">
        <v>0</v>
      </c>
      <c r="L133" s="156"/>
    </row>
    <row r="134" spans="1:19" s="27" customFormat="1" ht="54" customHeight="1" outlineLevel="1" x14ac:dyDescent="0.25">
      <c r="A134" s="151"/>
      <c r="B134" s="151" t="s">
        <v>216</v>
      </c>
      <c r="C134" s="151"/>
      <c r="D134" s="154">
        <f>SUM(D135)</f>
        <v>0</v>
      </c>
      <c r="E134" s="154">
        <f t="shared" ref="E134:K136" si="68">SUM(E135)</f>
        <v>0</v>
      </c>
      <c r="F134" s="154">
        <f t="shared" si="68"/>
        <v>0</v>
      </c>
      <c r="G134" s="153">
        <f t="shared" si="68"/>
        <v>0</v>
      </c>
      <c r="H134" s="153">
        <f t="shared" si="68"/>
        <v>0</v>
      </c>
      <c r="I134" s="153">
        <f t="shared" si="68"/>
        <v>0</v>
      </c>
      <c r="J134" s="153">
        <f t="shared" si="68"/>
        <v>0</v>
      </c>
      <c r="K134" s="153">
        <f t="shared" si="68"/>
        <v>0</v>
      </c>
      <c r="L134" s="159" t="s">
        <v>43</v>
      </c>
    </row>
    <row r="135" spans="1:19" ht="15.75" customHeight="1" outlineLevel="1" x14ac:dyDescent="0.25">
      <c r="A135" s="29"/>
      <c r="B135" s="29" t="s">
        <v>11</v>
      </c>
      <c r="C135" s="45"/>
      <c r="D135" s="53"/>
      <c r="E135" s="53">
        <v>0</v>
      </c>
      <c r="F135" s="53">
        <v>0</v>
      </c>
      <c r="G135" s="30">
        <v>0</v>
      </c>
      <c r="H135" s="30"/>
      <c r="I135" s="30"/>
      <c r="J135" s="30">
        <v>0</v>
      </c>
      <c r="K135" s="30">
        <v>0</v>
      </c>
      <c r="L135" s="156"/>
    </row>
    <row r="136" spans="1:19" s="27" customFormat="1" ht="57.75" customHeight="1" outlineLevel="1" x14ac:dyDescent="0.25">
      <c r="A136" s="151"/>
      <c r="B136" s="151" t="s">
        <v>217</v>
      </c>
      <c r="C136" s="151"/>
      <c r="D136" s="154">
        <f>SUM(D137)</f>
        <v>0</v>
      </c>
      <c r="E136" s="154">
        <f t="shared" si="68"/>
        <v>0</v>
      </c>
      <c r="F136" s="154">
        <f t="shared" si="68"/>
        <v>0</v>
      </c>
      <c r="G136" s="153">
        <f t="shared" si="68"/>
        <v>0</v>
      </c>
      <c r="H136" s="153">
        <f t="shared" si="68"/>
        <v>0</v>
      </c>
      <c r="I136" s="153">
        <f t="shared" si="68"/>
        <v>0</v>
      </c>
      <c r="J136" s="153">
        <f t="shared" si="68"/>
        <v>0</v>
      </c>
      <c r="K136" s="153">
        <f t="shared" si="68"/>
        <v>0</v>
      </c>
      <c r="L136" s="159" t="s">
        <v>43</v>
      </c>
    </row>
    <row r="137" spans="1:19" ht="15" customHeight="1" outlineLevel="1" x14ac:dyDescent="0.25">
      <c r="A137" s="29"/>
      <c r="B137" s="29" t="s">
        <v>11</v>
      </c>
      <c r="C137" s="45"/>
      <c r="D137" s="53"/>
      <c r="E137" s="53">
        <v>0</v>
      </c>
      <c r="F137" s="53">
        <v>0</v>
      </c>
      <c r="G137" s="30">
        <v>0</v>
      </c>
      <c r="H137" s="30"/>
      <c r="I137" s="30"/>
      <c r="J137" s="30">
        <v>0</v>
      </c>
      <c r="K137" s="30">
        <v>0</v>
      </c>
      <c r="L137" s="156"/>
    </row>
    <row r="138" spans="1:19" ht="27" customHeight="1" x14ac:dyDescent="0.25">
      <c r="A138" s="216" t="s">
        <v>58</v>
      </c>
      <c r="B138" s="279" t="s">
        <v>59</v>
      </c>
      <c r="C138" s="279"/>
      <c r="D138" s="216">
        <f>SUM(D139:D148)/2</f>
        <v>0</v>
      </c>
      <c r="E138" s="216">
        <f t="shared" ref="E138:F138" si="69">SUM(E139:E148)/2</f>
        <v>0</v>
      </c>
      <c r="F138" s="216">
        <f t="shared" si="69"/>
        <v>0</v>
      </c>
      <c r="G138" s="149">
        <f>SUM(G139:G154)/2</f>
        <v>0</v>
      </c>
      <c r="H138" s="149">
        <f t="shared" ref="H138:K138" si="70">SUM(H139:H154)/2</f>
        <v>32000</v>
      </c>
      <c r="I138" s="149">
        <f t="shared" si="70"/>
        <v>7000</v>
      </c>
      <c r="J138" s="149">
        <f t="shared" si="70"/>
        <v>0</v>
      </c>
      <c r="K138" s="149">
        <f t="shared" si="70"/>
        <v>0</v>
      </c>
      <c r="L138" s="150">
        <f>SUM(H138:I138)</f>
        <v>39000</v>
      </c>
    </row>
    <row r="139" spans="1:19" s="27" customFormat="1" ht="78" customHeight="1" outlineLevel="1" x14ac:dyDescent="0.25">
      <c r="A139" s="151"/>
      <c r="B139" s="152" t="s">
        <v>218</v>
      </c>
      <c r="C139" s="152"/>
      <c r="D139" s="154">
        <f>SUM(D140)</f>
        <v>0</v>
      </c>
      <c r="E139" s="154">
        <f t="shared" ref="E139:K139" si="71">SUM(E140)</f>
        <v>0</v>
      </c>
      <c r="F139" s="154">
        <f t="shared" si="71"/>
        <v>0</v>
      </c>
      <c r="G139" s="154">
        <f t="shared" si="71"/>
        <v>0</v>
      </c>
      <c r="H139" s="154">
        <v>7000</v>
      </c>
      <c r="I139" s="154">
        <f t="shared" si="71"/>
        <v>0</v>
      </c>
      <c r="J139" s="154">
        <f t="shared" si="71"/>
        <v>0</v>
      </c>
      <c r="K139" s="154">
        <f t="shared" si="71"/>
        <v>0</v>
      </c>
      <c r="L139" s="155" t="s">
        <v>38</v>
      </c>
      <c r="M139" s="67"/>
    </row>
    <row r="140" spans="1:19" ht="41.25" customHeight="1" outlineLevel="1" x14ac:dyDescent="0.25">
      <c r="A140" s="29"/>
      <c r="B140" s="29" t="s">
        <v>128</v>
      </c>
      <c r="C140" s="45" t="s">
        <v>131</v>
      </c>
      <c r="D140" s="53"/>
      <c r="E140" s="53"/>
      <c r="F140" s="53"/>
      <c r="G140" s="53"/>
      <c r="H140" s="154">
        <v>7000</v>
      </c>
      <c r="I140" s="53">
        <v>0</v>
      </c>
      <c r="J140" s="53">
        <v>0</v>
      </c>
      <c r="K140" s="53">
        <v>0</v>
      </c>
      <c r="L140" s="165"/>
      <c r="M140" s="55"/>
      <c r="R140" s="2" t="s">
        <v>44</v>
      </c>
      <c r="S140" s="2" t="s">
        <v>44</v>
      </c>
    </row>
    <row r="141" spans="1:19" s="27" customFormat="1" ht="63.75" customHeight="1" outlineLevel="1" x14ac:dyDescent="0.25">
      <c r="A141" s="151"/>
      <c r="B141" s="151" t="s">
        <v>219</v>
      </c>
      <c r="C141" s="151"/>
      <c r="D141" s="154">
        <f>SUM(D142)</f>
        <v>0</v>
      </c>
      <c r="E141" s="154">
        <f t="shared" ref="E141:K141" si="72">SUM(E142)</f>
        <v>0</v>
      </c>
      <c r="F141" s="154">
        <f t="shared" si="72"/>
        <v>0</v>
      </c>
      <c r="G141" s="153">
        <f t="shared" si="72"/>
        <v>0</v>
      </c>
      <c r="H141" s="154"/>
      <c r="I141" s="154">
        <v>7000</v>
      </c>
      <c r="J141" s="153">
        <f t="shared" si="72"/>
        <v>0</v>
      </c>
      <c r="K141" s="153">
        <f t="shared" si="72"/>
        <v>0</v>
      </c>
      <c r="L141" s="159" t="s">
        <v>43</v>
      </c>
    </row>
    <row r="142" spans="1:19" ht="38.25" outlineLevel="1" x14ac:dyDescent="0.25">
      <c r="A142" s="29"/>
      <c r="B142" s="29" t="s">
        <v>128</v>
      </c>
      <c r="C142" s="45" t="s">
        <v>131</v>
      </c>
      <c r="D142" s="53"/>
      <c r="E142" s="53"/>
      <c r="F142" s="53"/>
      <c r="G142" s="36"/>
      <c r="H142" s="154"/>
      <c r="I142" s="154">
        <v>7000</v>
      </c>
      <c r="J142" s="30">
        <v>0</v>
      </c>
      <c r="K142" s="30">
        <v>0</v>
      </c>
      <c r="L142" s="156"/>
    </row>
    <row r="143" spans="1:19" s="27" customFormat="1" ht="25.5" outlineLevel="1" x14ac:dyDescent="0.25">
      <c r="A143" s="151"/>
      <c r="B143" s="151" t="s">
        <v>220</v>
      </c>
      <c r="C143" s="151"/>
      <c r="D143" s="154">
        <f>SUM(D144)</f>
        <v>0</v>
      </c>
      <c r="E143" s="154">
        <f t="shared" ref="E143:K143" si="73">SUM(E144)</f>
        <v>0</v>
      </c>
      <c r="F143" s="154">
        <f t="shared" si="73"/>
        <v>0</v>
      </c>
      <c r="G143" s="153">
        <f t="shared" si="73"/>
        <v>0</v>
      </c>
      <c r="H143" s="154">
        <v>7000</v>
      </c>
      <c r="I143" s="153">
        <f t="shared" si="73"/>
        <v>0</v>
      </c>
      <c r="J143" s="153">
        <f t="shared" si="73"/>
        <v>0</v>
      </c>
      <c r="K143" s="153">
        <f t="shared" si="73"/>
        <v>0</v>
      </c>
      <c r="L143" s="159" t="s">
        <v>39</v>
      </c>
    </row>
    <row r="144" spans="1:19" ht="38.25" outlineLevel="1" x14ac:dyDescent="0.25">
      <c r="A144" s="29"/>
      <c r="B144" s="29" t="s">
        <v>128</v>
      </c>
      <c r="C144" s="45" t="s">
        <v>131</v>
      </c>
      <c r="D144" s="53"/>
      <c r="E144" s="53"/>
      <c r="F144" s="53"/>
      <c r="G144" s="36"/>
      <c r="H144" s="154">
        <v>7000</v>
      </c>
      <c r="I144" s="30">
        <v>0</v>
      </c>
      <c r="J144" s="30">
        <v>0</v>
      </c>
      <c r="K144" s="30">
        <v>0</v>
      </c>
      <c r="L144" s="156"/>
    </row>
    <row r="145" spans="1:18" s="27" customFormat="1" ht="45.75" customHeight="1" outlineLevel="1" x14ac:dyDescent="0.25">
      <c r="A145" s="151"/>
      <c r="B145" s="151" t="s">
        <v>221</v>
      </c>
      <c r="C145" s="151"/>
      <c r="D145" s="154">
        <f>SUM(D146)</f>
        <v>0</v>
      </c>
      <c r="E145" s="154">
        <f t="shared" ref="E145:K145" si="74">SUM(E146)</f>
        <v>0</v>
      </c>
      <c r="F145" s="154">
        <f t="shared" si="74"/>
        <v>0</v>
      </c>
      <c r="G145" s="153">
        <f t="shared" si="74"/>
        <v>0</v>
      </c>
      <c r="H145" s="154">
        <v>7000</v>
      </c>
      <c r="I145" s="153">
        <f t="shared" si="74"/>
        <v>0</v>
      </c>
      <c r="J145" s="153">
        <f t="shared" si="74"/>
        <v>0</v>
      </c>
      <c r="K145" s="153">
        <f t="shared" si="74"/>
        <v>0</v>
      </c>
      <c r="L145" s="159" t="s">
        <v>39</v>
      </c>
    </row>
    <row r="146" spans="1:18" ht="38.25" outlineLevel="1" x14ac:dyDescent="0.25">
      <c r="A146" s="29"/>
      <c r="B146" s="29" t="s">
        <v>128</v>
      </c>
      <c r="C146" s="45" t="s">
        <v>131</v>
      </c>
      <c r="D146" s="53"/>
      <c r="E146" s="53"/>
      <c r="F146" s="53"/>
      <c r="G146" s="36"/>
      <c r="H146" s="154">
        <v>7000</v>
      </c>
      <c r="I146" s="30">
        <v>0</v>
      </c>
      <c r="J146" s="30">
        <v>0</v>
      </c>
      <c r="K146" s="30">
        <v>0</v>
      </c>
      <c r="L146" s="156"/>
    </row>
    <row r="147" spans="1:18" s="27" customFormat="1" ht="57" customHeight="1" outlineLevel="1" x14ac:dyDescent="0.25">
      <c r="A147" s="151"/>
      <c r="B147" s="151" t="s">
        <v>222</v>
      </c>
      <c r="C147" s="151"/>
      <c r="D147" s="154">
        <f>SUM(D148)</f>
        <v>0</v>
      </c>
      <c r="E147" s="154">
        <f t="shared" ref="E147:K149" si="75">SUM(E148)</f>
        <v>0</v>
      </c>
      <c r="F147" s="154">
        <f t="shared" si="75"/>
        <v>0</v>
      </c>
      <c r="G147" s="153">
        <f t="shared" si="75"/>
        <v>0</v>
      </c>
      <c r="H147" s="153">
        <f t="shared" si="75"/>
        <v>0</v>
      </c>
      <c r="I147" s="153">
        <f t="shared" si="75"/>
        <v>0</v>
      </c>
      <c r="J147" s="153">
        <f t="shared" si="75"/>
        <v>0</v>
      </c>
      <c r="K147" s="153">
        <f t="shared" si="75"/>
        <v>0</v>
      </c>
      <c r="L147" s="159" t="s">
        <v>38</v>
      </c>
    </row>
    <row r="148" spans="1:18" ht="15.75" customHeight="1" outlineLevel="1" x14ac:dyDescent="0.25">
      <c r="A148" s="29"/>
      <c r="B148" s="29" t="s">
        <v>11</v>
      </c>
      <c r="C148" s="19"/>
      <c r="D148" s="53"/>
      <c r="E148" s="53"/>
      <c r="F148" s="53"/>
      <c r="G148" s="36"/>
      <c r="H148" s="36">
        <v>0</v>
      </c>
      <c r="I148" s="30">
        <v>0</v>
      </c>
      <c r="J148" s="30">
        <v>0</v>
      </c>
      <c r="K148" s="30">
        <v>0</v>
      </c>
      <c r="L148" s="156"/>
    </row>
    <row r="149" spans="1:18" s="27" customFormat="1" ht="38.25" outlineLevel="1" x14ac:dyDescent="0.25">
      <c r="A149" s="151"/>
      <c r="B149" s="151" t="s">
        <v>235</v>
      </c>
      <c r="C149" s="151"/>
      <c r="D149" s="154">
        <f>SUM(D150)</f>
        <v>0</v>
      </c>
      <c r="E149" s="154">
        <f t="shared" si="75"/>
        <v>0</v>
      </c>
      <c r="F149" s="154">
        <f t="shared" si="75"/>
        <v>0</v>
      </c>
      <c r="G149" s="153">
        <f t="shared" si="75"/>
        <v>0</v>
      </c>
      <c r="H149" s="153">
        <v>4000</v>
      </c>
      <c r="I149" s="153">
        <f t="shared" si="75"/>
        <v>0</v>
      </c>
      <c r="J149" s="153">
        <f t="shared" si="75"/>
        <v>0</v>
      </c>
      <c r="K149" s="153">
        <f t="shared" si="75"/>
        <v>0</v>
      </c>
      <c r="L149" s="159" t="s">
        <v>39</v>
      </c>
    </row>
    <row r="150" spans="1:18" ht="15" customHeight="1" outlineLevel="1" x14ac:dyDescent="0.25">
      <c r="A150" s="29"/>
      <c r="B150" s="29" t="s">
        <v>11</v>
      </c>
      <c r="C150" s="19"/>
      <c r="D150" s="53"/>
      <c r="E150" s="53"/>
      <c r="F150" s="53"/>
      <c r="G150" s="36"/>
      <c r="H150" s="153">
        <v>4000</v>
      </c>
      <c r="I150" s="30">
        <v>0</v>
      </c>
      <c r="J150" s="30">
        <v>0</v>
      </c>
      <c r="K150" s="30">
        <v>0</v>
      </c>
      <c r="L150" s="156"/>
    </row>
    <row r="151" spans="1:18" ht="76.5" customHeight="1" outlineLevel="1" x14ac:dyDescent="0.25">
      <c r="A151" s="29"/>
      <c r="B151" s="29" t="s">
        <v>224</v>
      </c>
      <c r="C151" s="19"/>
      <c r="D151" s="53"/>
      <c r="E151" s="53"/>
      <c r="F151" s="53"/>
      <c r="G151" s="36"/>
      <c r="H151" s="154">
        <v>7000</v>
      </c>
      <c r="I151" s="30"/>
      <c r="J151" s="30"/>
      <c r="K151" s="30"/>
      <c r="L151" s="159" t="s">
        <v>61</v>
      </c>
    </row>
    <row r="152" spans="1:18" ht="41.25" customHeight="1" outlineLevel="1" x14ac:dyDescent="0.25">
      <c r="A152" s="29"/>
      <c r="B152" s="29" t="s">
        <v>128</v>
      </c>
      <c r="C152" s="45" t="s">
        <v>131</v>
      </c>
      <c r="D152" s="53"/>
      <c r="E152" s="53"/>
      <c r="F152" s="53"/>
      <c r="G152" s="36"/>
      <c r="H152" s="154">
        <v>7000</v>
      </c>
      <c r="I152" s="30"/>
      <c r="J152" s="30"/>
      <c r="K152" s="30"/>
      <c r="L152" s="159"/>
    </row>
    <row r="153" spans="1:18" ht="98.25" customHeight="1" outlineLevel="1" x14ac:dyDescent="0.25">
      <c r="A153" s="29"/>
      <c r="B153" s="29" t="s">
        <v>236</v>
      </c>
      <c r="C153" s="19"/>
      <c r="D153" s="53"/>
      <c r="E153" s="53"/>
      <c r="F153" s="53"/>
      <c r="G153" s="36"/>
      <c r="H153" s="154"/>
      <c r="I153" s="30"/>
      <c r="J153" s="30"/>
      <c r="K153" s="30"/>
      <c r="L153" s="159" t="s">
        <v>61</v>
      </c>
    </row>
    <row r="154" spans="1:18" ht="16.5" customHeight="1" outlineLevel="1" x14ac:dyDescent="0.25">
      <c r="A154" s="29"/>
      <c r="B154" s="29" t="s">
        <v>11</v>
      </c>
      <c r="C154" s="45"/>
      <c r="D154" s="53"/>
      <c r="E154" s="53"/>
      <c r="F154" s="53"/>
      <c r="G154" s="36"/>
      <c r="H154" s="154"/>
      <c r="I154" s="30"/>
      <c r="J154" s="30"/>
      <c r="K154" s="30"/>
      <c r="L154" s="156"/>
    </row>
    <row r="155" spans="1:18" ht="27.75" customHeight="1" x14ac:dyDescent="0.25">
      <c r="A155" s="216" t="s">
        <v>62</v>
      </c>
      <c r="B155" s="278" t="s">
        <v>18</v>
      </c>
      <c r="C155" s="278"/>
      <c r="D155" s="216">
        <f t="shared" ref="D155:K155" si="76">SUM(D156:D161)/2</f>
        <v>0</v>
      </c>
      <c r="E155" s="216">
        <f t="shared" si="76"/>
        <v>0</v>
      </c>
      <c r="F155" s="216">
        <f t="shared" si="76"/>
        <v>0</v>
      </c>
      <c r="G155" s="149">
        <f t="shared" si="76"/>
        <v>2000</v>
      </c>
      <c r="H155" s="149">
        <f t="shared" si="76"/>
        <v>1000</v>
      </c>
      <c r="I155" s="149">
        <f t="shared" si="76"/>
        <v>1000</v>
      </c>
      <c r="J155" s="149">
        <f t="shared" si="76"/>
        <v>0</v>
      </c>
      <c r="K155" s="149">
        <f t="shared" si="76"/>
        <v>0</v>
      </c>
      <c r="L155" s="171">
        <v>0</v>
      </c>
    </row>
    <row r="156" spans="1:18" s="27" customFormat="1" ht="43.5" customHeight="1" outlineLevel="1" x14ac:dyDescent="0.25">
      <c r="A156" s="151"/>
      <c r="B156" s="151" t="s">
        <v>225</v>
      </c>
      <c r="C156" s="151"/>
      <c r="D156" s="154">
        <f>SUM(D157)</f>
        <v>0</v>
      </c>
      <c r="E156" s="154">
        <f t="shared" ref="E156:K156" si="77">SUM(E157)</f>
        <v>0</v>
      </c>
      <c r="F156" s="154">
        <f t="shared" si="77"/>
        <v>0</v>
      </c>
      <c r="G156" s="153">
        <f t="shared" si="77"/>
        <v>0</v>
      </c>
      <c r="H156" s="153">
        <f t="shared" si="77"/>
        <v>0</v>
      </c>
      <c r="I156" s="153">
        <f t="shared" si="77"/>
        <v>0</v>
      </c>
      <c r="J156" s="153">
        <f t="shared" si="77"/>
        <v>0</v>
      </c>
      <c r="K156" s="153">
        <f t="shared" si="77"/>
        <v>0</v>
      </c>
      <c r="L156" s="159" t="s">
        <v>41</v>
      </c>
    </row>
    <row r="157" spans="1:18" ht="15.75" customHeight="1" outlineLevel="1" x14ac:dyDescent="0.25">
      <c r="A157" s="29"/>
      <c r="B157" s="29" t="s">
        <v>11</v>
      </c>
      <c r="C157" s="29"/>
      <c r="D157" s="53"/>
      <c r="E157" s="53"/>
      <c r="F157" s="53"/>
      <c r="G157" s="36"/>
      <c r="H157" s="36">
        <v>0</v>
      </c>
      <c r="I157" s="30">
        <v>0</v>
      </c>
      <c r="J157" s="30">
        <v>0</v>
      </c>
      <c r="K157" s="30">
        <v>0</v>
      </c>
      <c r="L157" s="156"/>
    </row>
    <row r="158" spans="1:18" s="27" customFormat="1" ht="117.75" customHeight="1" outlineLevel="1" x14ac:dyDescent="0.25">
      <c r="A158" s="151"/>
      <c r="B158" s="151" t="s">
        <v>226</v>
      </c>
      <c r="C158" s="151"/>
      <c r="D158" s="154">
        <f>SUM(D161)</f>
        <v>0</v>
      </c>
      <c r="E158" s="154">
        <f t="shared" ref="E158:F158" si="78">SUM(E161)</f>
        <v>0</v>
      </c>
      <c r="F158" s="154">
        <f t="shared" si="78"/>
        <v>0</v>
      </c>
      <c r="G158" s="153">
        <v>2000</v>
      </c>
      <c r="H158" s="153">
        <v>1000</v>
      </c>
      <c r="I158" s="153">
        <v>1000</v>
      </c>
      <c r="J158" s="153">
        <f t="shared" ref="J158:K158" si="79">SUM(J161)</f>
        <v>0</v>
      </c>
      <c r="K158" s="153">
        <f t="shared" si="79"/>
        <v>0</v>
      </c>
      <c r="L158" s="159" t="s">
        <v>61</v>
      </c>
    </row>
    <row r="159" spans="1:18" s="27" customFormat="1" ht="38.25" customHeight="1" outlineLevel="1" x14ac:dyDescent="0.25">
      <c r="A159" s="151"/>
      <c r="B159" s="29" t="s">
        <v>128</v>
      </c>
      <c r="C159" s="45" t="s">
        <v>131</v>
      </c>
      <c r="D159" s="154"/>
      <c r="E159" s="154"/>
      <c r="F159" s="154"/>
      <c r="G159" s="153">
        <v>2000</v>
      </c>
      <c r="H159" s="153">
        <v>1000</v>
      </c>
      <c r="I159" s="153">
        <v>1000</v>
      </c>
      <c r="J159" s="153"/>
      <c r="K159" s="153"/>
      <c r="L159" s="159"/>
    </row>
    <row r="160" spans="1:18" s="27" customFormat="1" ht="116.25" customHeight="1" outlineLevel="1" x14ac:dyDescent="0.25">
      <c r="A160" s="151"/>
      <c r="B160" s="151" t="s">
        <v>237</v>
      </c>
      <c r="C160" s="151"/>
      <c r="D160" s="154"/>
      <c r="E160" s="154"/>
      <c r="F160" s="154"/>
      <c r="G160" s="153"/>
      <c r="H160" s="153"/>
      <c r="I160" s="153"/>
      <c r="J160" s="153"/>
      <c r="K160" s="153"/>
      <c r="L160" s="159" t="s">
        <v>61</v>
      </c>
      <c r="R160" s="27" t="s">
        <v>44</v>
      </c>
    </row>
    <row r="161" spans="1:12" ht="15" customHeight="1" outlineLevel="1" x14ac:dyDescent="0.25">
      <c r="A161" s="29"/>
      <c r="B161" s="29" t="s">
        <v>11</v>
      </c>
      <c r="C161" s="29"/>
      <c r="D161" s="53"/>
      <c r="E161" s="53"/>
      <c r="F161" s="53"/>
      <c r="G161" s="36"/>
      <c r="H161" s="36">
        <v>0</v>
      </c>
      <c r="I161" s="30">
        <v>0</v>
      </c>
      <c r="J161" s="30">
        <v>0</v>
      </c>
      <c r="K161" s="30">
        <v>0</v>
      </c>
      <c r="L161" s="156"/>
    </row>
    <row r="162" spans="1:12" ht="46.5" customHeight="1" outlineLevel="1" x14ac:dyDescent="0.25">
      <c r="A162" s="219" t="s">
        <v>238</v>
      </c>
      <c r="B162" s="278" t="s">
        <v>239</v>
      </c>
      <c r="C162" s="278"/>
      <c r="D162" s="168"/>
      <c r="E162" s="168"/>
      <c r="F162" s="168"/>
      <c r="G162" s="168"/>
      <c r="H162" s="168"/>
      <c r="I162" s="168"/>
      <c r="J162" s="168"/>
      <c r="K162" s="168"/>
      <c r="L162" s="222"/>
    </row>
    <row r="163" spans="1:12" ht="72" customHeight="1" outlineLevel="1" x14ac:dyDescent="0.25">
      <c r="A163" s="45"/>
      <c r="B163" s="151" t="s">
        <v>240</v>
      </c>
      <c r="C163" s="45"/>
      <c r="D163" s="53"/>
      <c r="E163" s="53"/>
      <c r="F163" s="53"/>
      <c r="G163" s="36"/>
      <c r="H163" s="36"/>
      <c r="I163" s="30"/>
      <c r="J163" s="30"/>
      <c r="K163" s="30"/>
      <c r="L163" s="159" t="s">
        <v>41</v>
      </c>
    </row>
    <row r="164" spans="1:12" s="27" customFormat="1" ht="21" customHeight="1" outlineLevel="1" x14ac:dyDescent="0.25">
      <c r="A164" s="151"/>
      <c r="B164" s="29" t="s">
        <v>11</v>
      </c>
      <c r="C164" s="151"/>
      <c r="D164" s="154"/>
      <c r="E164" s="154"/>
      <c r="F164" s="154"/>
      <c r="G164" s="153"/>
      <c r="H164" s="153"/>
      <c r="I164" s="153"/>
      <c r="J164" s="153"/>
      <c r="K164" s="153"/>
      <c r="L164" s="159"/>
    </row>
    <row r="165" spans="1:12" s="27" customFormat="1" ht="93" customHeight="1" outlineLevel="1" x14ac:dyDescent="0.25">
      <c r="A165" s="151"/>
      <c r="B165" s="151" t="s">
        <v>241</v>
      </c>
      <c r="C165" s="151"/>
      <c r="D165" s="154"/>
      <c r="E165" s="154"/>
      <c r="F165" s="154"/>
      <c r="G165" s="153"/>
      <c r="H165" s="153"/>
      <c r="I165" s="153"/>
      <c r="J165" s="153"/>
      <c r="K165" s="153"/>
      <c r="L165" s="159" t="s">
        <v>43</v>
      </c>
    </row>
    <row r="166" spans="1:12" s="27" customFormat="1" ht="18" customHeight="1" outlineLevel="1" x14ac:dyDescent="0.25">
      <c r="A166" s="151"/>
      <c r="B166" s="29" t="s">
        <v>11</v>
      </c>
      <c r="C166" s="151"/>
      <c r="D166" s="154"/>
      <c r="E166" s="154"/>
      <c r="F166" s="154"/>
      <c r="G166" s="153"/>
      <c r="H166" s="153"/>
      <c r="I166" s="153"/>
      <c r="J166" s="153"/>
      <c r="K166" s="153"/>
      <c r="L166" s="159"/>
    </row>
    <row r="168" spans="1:12" x14ac:dyDescent="0.25">
      <c r="G168" s="17" t="s">
        <v>44</v>
      </c>
    </row>
    <row r="169" spans="1:12" x14ac:dyDescent="0.25">
      <c r="C169" s="2" t="s">
        <v>44</v>
      </c>
    </row>
  </sheetData>
  <sheetProtection formatCells="0" formatColumns="0" formatRows="0" insertColumns="0" insertRows="0" deleteColumns="0" deleteRows="0" selectLockedCells="1" selectUnlockedCells="1"/>
  <autoFilter ref="A1:L161">
    <filterColumn colId="3" showButton="0"/>
    <filterColumn colId="4" showButton="0"/>
    <filterColumn colId="6" showButton="0"/>
    <filterColumn colId="7" showButton="0"/>
    <filterColumn colId="8" showButton="0"/>
    <filterColumn colId="9" showButton="0"/>
  </autoFilter>
  <mergeCells count="20">
    <mergeCell ref="B162:C162"/>
    <mergeCell ref="B127:C127"/>
    <mergeCell ref="B138:C138"/>
    <mergeCell ref="B155:C155"/>
    <mergeCell ref="B19:C19"/>
    <mergeCell ref="B30:C30"/>
    <mergeCell ref="B58:C58"/>
    <mergeCell ref="B98:C98"/>
    <mergeCell ref="B99:C99"/>
    <mergeCell ref="B118:C118"/>
    <mergeCell ref="A1:A3"/>
    <mergeCell ref="B1:B3"/>
    <mergeCell ref="D1:F1"/>
    <mergeCell ref="G1:K1"/>
    <mergeCell ref="D2:D3"/>
    <mergeCell ref="E2:E3"/>
    <mergeCell ref="F2:F3"/>
    <mergeCell ref="G2:G3"/>
    <mergeCell ref="H2:H3"/>
    <mergeCell ref="I2:I3"/>
  </mergeCells>
  <pageMargins left="0.25" right="0.25" top="0.75" bottom="0.75" header="0.3" footer="0.3"/>
  <pageSetup paperSize="9" scale="82" fitToHeight="0" orientation="landscape" r:id="rId1"/>
  <headerFooter>
    <oddFooter>&amp;L&amp;Z&amp;F&amp;R&amp;P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70"/>
  <sheetViews>
    <sheetView showZeros="0" zoomScale="85" zoomScaleNormal="85" workbookViewId="0">
      <pane ySplit="3" topLeftCell="A97" activePane="bottomLeft" state="frozen"/>
      <selection activeCell="S15" sqref="S15"/>
      <selection pane="bottomLeft" activeCell="A102" sqref="A102"/>
    </sheetView>
  </sheetViews>
  <sheetFormatPr defaultRowHeight="15" outlineLevelRow="1" x14ac:dyDescent="0.25"/>
  <cols>
    <col min="1" max="1" width="33.85546875" style="2" customWidth="1"/>
    <col min="2" max="2" width="25.28515625" style="2" customWidth="1"/>
    <col min="3" max="3" width="18.5703125" style="2" customWidth="1"/>
    <col min="4" max="4" width="8.85546875" style="63" customWidth="1"/>
    <col min="5" max="6" width="10.42578125" style="63" bestFit="1" customWidth="1"/>
    <col min="7" max="7" width="10.28515625" style="17" bestFit="1" customWidth="1"/>
    <col min="8" max="8" width="11" style="17" bestFit="1" customWidth="1"/>
    <col min="9" max="9" width="10.42578125" style="17" bestFit="1" customWidth="1"/>
    <col min="10" max="10" width="10.85546875" style="17" customWidth="1"/>
    <col min="11" max="11" width="11.28515625" style="17" customWidth="1"/>
    <col min="12" max="12" width="11.42578125" style="46" customWidth="1"/>
    <col min="13" max="13" width="3" style="2" customWidth="1"/>
    <col min="14" max="14" width="15" style="2" customWidth="1"/>
    <col min="15" max="15" width="10.28515625" style="2" bestFit="1" customWidth="1"/>
    <col min="16" max="16384" width="9.140625" style="2"/>
  </cols>
  <sheetData>
    <row r="1" spans="1:21" ht="25.5" x14ac:dyDescent="0.25">
      <c r="A1" s="272" t="s">
        <v>0</v>
      </c>
      <c r="B1" s="272" t="s">
        <v>1</v>
      </c>
      <c r="C1" s="172" t="s">
        <v>25</v>
      </c>
      <c r="D1" s="274" t="s">
        <v>3</v>
      </c>
      <c r="E1" s="274"/>
      <c r="F1" s="274"/>
      <c r="G1" s="273" t="s">
        <v>4</v>
      </c>
      <c r="H1" s="273"/>
      <c r="I1" s="273"/>
      <c r="J1" s="273"/>
      <c r="K1" s="273"/>
      <c r="L1" s="161" t="s">
        <v>23</v>
      </c>
    </row>
    <row r="2" spans="1:21" ht="63.75" x14ac:dyDescent="0.25">
      <c r="A2" s="272"/>
      <c r="B2" s="272"/>
      <c r="C2" s="172" t="s">
        <v>2</v>
      </c>
      <c r="D2" s="274">
        <v>2018</v>
      </c>
      <c r="E2" s="275">
        <v>2019</v>
      </c>
      <c r="F2" s="275">
        <v>2020</v>
      </c>
      <c r="G2" s="275">
        <v>2018</v>
      </c>
      <c r="H2" s="275">
        <v>2019</v>
      </c>
      <c r="I2" s="275">
        <v>2020</v>
      </c>
      <c r="J2" s="223" t="s">
        <v>6</v>
      </c>
      <c r="K2" s="223" t="s">
        <v>7</v>
      </c>
      <c r="L2" s="161" t="s">
        <v>24</v>
      </c>
    </row>
    <row r="3" spans="1:21" ht="50.25" customHeight="1" x14ac:dyDescent="0.25">
      <c r="A3" s="272"/>
      <c r="B3" s="272"/>
      <c r="C3" s="172"/>
      <c r="D3" s="274"/>
      <c r="E3" s="275"/>
      <c r="F3" s="275"/>
      <c r="G3" s="275"/>
      <c r="H3" s="275"/>
      <c r="I3" s="275"/>
      <c r="J3" s="223" t="s">
        <v>5</v>
      </c>
      <c r="K3" s="223" t="s">
        <v>8</v>
      </c>
      <c r="L3" s="161"/>
      <c r="P3" s="2" t="s">
        <v>44</v>
      </c>
    </row>
    <row r="4" spans="1:21" x14ac:dyDescent="0.25">
      <c r="A4" s="138" t="s">
        <v>9</v>
      </c>
      <c r="B4" s="139"/>
      <c r="C4" s="139"/>
      <c r="D4" s="154">
        <f>D6+D9</f>
        <v>6363026</v>
      </c>
      <c r="E4" s="154">
        <f t="shared" ref="E4:K4" si="0">E6+E9</f>
        <v>6340646</v>
      </c>
      <c r="F4" s="154">
        <f t="shared" si="0"/>
        <v>6329706</v>
      </c>
      <c r="G4" s="140">
        <f>G6+G9</f>
        <v>16811970</v>
      </c>
      <c r="H4" s="140">
        <f>H6+H9</f>
        <v>27708107</v>
      </c>
      <c r="I4" s="140">
        <f t="shared" si="0"/>
        <v>29850690</v>
      </c>
      <c r="J4" s="140">
        <f t="shared" si="0"/>
        <v>0</v>
      </c>
      <c r="K4" s="140">
        <f t="shared" si="0"/>
        <v>29496160</v>
      </c>
      <c r="L4" s="141"/>
    </row>
    <row r="5" spans="1:21" x14ac:dyDescent="0.25">
      <c r="A5" s="142" t="s">
        <v>10</v>
      </c>
      <c r="B5" s="142"/>
      <c r="C5" s="142"/>
      <c r="D5" s="188"/>
      <c r="E5" s="188"/>
      <c r="F5" s="188"/>
      <c r="G5" s="189"/>
      <c r="H5" s="189"/>
      <c r="I5" s="189"/>
      <c r="J5" s="189"/>
      <c r="K5" s="189"/>
      <c r="L5" s="144"/>
    </row>
    <row r="6" spans="1:21" s="27" customFormat="1" x14ac:dyDescent="0.25">
      <c r="A6" s="174" t="s">
        <v>129</v>
      </c>
      <c r="B6" s="174"/>
      <c r="C6" s="174"/>
      <c r="D6" s="186">
        <f>SUM(D7:D8)</f>
        <v>0</v>
      </c>
      <c r="E6" s="186">
        <f t="shared" ref="E6:K6" si="1">SUM(E7:E8)</f>
        <v>0</v>
      </c>
      <c r="F6" s="186">
        <f t="shared" si="1"/>
        <v>0</v>
      </c>
      <c r="G6" s="190">
        <f>SUM(G7:G8)</f>
        <v>222983</v>
      </c>
      <c r="H6" s="190">
        <f t="shared" si="1"/>
        <v>87574</v>
      </c>
      <c r="I6" s="190">
        <f t="shared" si="1"/>
        <v>54086</v>
      </c>
      <c r="J6" s="190">
        <f t="shared" si="1"/>
        <v>0</v>
      </c>
      <c r="K6" s="190">
        <f t="shared" si="1"/>
        <v>41986</v>
      </c>
      <c r="L6" s="187">
        <v>0</v>
      </c>
    </row>
    <row r="7" spans="1:21" x14ac:dyDescent="0.25">
      <c r="A7" s="146" t="s">
        <v>130</v>
      </c>
      <c r="B7" s="147"/>
      <c r="C7" s="142"/>
      <c r="D7" s="53">
        <f>SUMIF($C$1:$C$163,"04.01.00*",D$1:D$163)</f>
        <v>0</v>
      </c>
      <c r="E7" s="53">
        <f>SUMIF($C$1:$C$163,"04.01.00*",E$1:E$163)</f>
        <v>0</v>
      </c>
      <c r="F7" s="53">
        <f>SUMIF($C$1:$C$163,"04.01.00*",F$1:F$163)</f>
        <v>0</v>
      </c>
      <c r="G7" s="145">
        <f>SUMIF($C$1:$C$163,"04.01.00*",G$1:G$163)</f>
        <v>222983</v>
      </c>
      <c r="H7" s="145">
        <f t="shared" ref="H7:K7" si="2">SUMIF($C$1:$C$163,"04.01.00*",H$1:H$163)</f>
        <v>82574</v>
      </c>
      <c r="I7" s="145">
        <f t="shared" si="2"/>
        <v>54086</v>
      </c>
      <c r="J7" s="145">
        <f t="shared" si="2"/>
        <v>0</v>
      </c>
      <c r="K7" s="145">
        <f t="shared" si="2"/>
        <v>41986</v>
      </c>
      <c r="L7" s="144"/>
      <c r="N7" s="17"/>
    </row>
    <row r="8" spans="1:21" x14ac:dyDescent="0.25">
      <c r="A8" s="146" t="s">
        <v>132</v>
      </c>
      <c r="B8" s="147"/>
      <c r="C8" s="142"/>
      <c r="D8" s="53">
        <f>SUMIF($C$1:$C$163,"04.03.00*",D$1:D$163)</f>
        <v>0</v>
      </c>
      <c r="E8" s="53">
        <f>SUMIF($C$1:$C$163,"04.03.00*",E$1:E$163)</f>
        <v>0</v>
      </c>
      <c r="F8" s="53">
        <f>SUMIF($C$1:$C$163,"04.03.00*",F$1:F$163)</f>
        <v>0</v>
      </c>
      <c r="G8" s="145">
        <f>SUMIF($C$1:$C$163,"04.03.00*",G$1:G$163)</f>
        <v>0</v>
      </c>
      <c r="H8" s="145">
        <f t="shared" ref="H8:K8" si="3">SUMIF($C$1:$C$163,"04.03.00*",H$1:H$163)</f>
        <v>5000</v>
      </c>
      <c r="I8" s="145">
        <f t="shared" si="3"/>
        <v>0</v>
      </c>
      <c r="J8" s="145">
        <f t="shared" si="3"/>
        <v>0</v>
      </c>
      <c r="K8" s="145">
        <f t="shared" si="3"/>
        <v>0</v>
      </c>
      <c r="L8" s="144">
        <v>0</v>
      </c>
    </row>
    <row r="9" spans="1:21" s="27" customFormat="1" x14ac:dyDescent="0.25">
      <c r="A9" s="174" t="s">
        <v>128</v>
      </c>
      <c r="B9" s="174"/>
      <c r="C9" s="174"/>
      <c r="D9" s="186">
        <f>SUM(D10:D16)</f>
        <v>6363026</v>
      </c>
      <c r="E9" s="186">
        <f>SUM(E10:E16)</f>
        <v>6340646</v>
      </c>
      <c r="F9" s="186">
        <f>SUM(F10:F16)</f>
        <v>6329706</v>
      </c>
      <c r="G9" s="140">
        <f>SUM(G10:G16)</f>
        <v>16588987</v>
      </c>
      <c r="H9" s="140">
        <f t="shared" ref="H9:L9" si="4">SUM(H10:H16)</f>
        <v>27620533</v>
      </c>
      <c r="I9" s="140">
        <f t="shared" si="4"/>
        <v>29796604</v>
      </c>
      <c r="J9" s="140">
        <f t="shared" si="4"/>
        <v>0</v>
      </c>
      <c r="K9" s="140">
        <f t="shared" si="4"/>
        <v>29454174</v>
      </c>
      <c r="L9" s="140">
        <f t="shared" si="4"/>
        <v>0</v>
      </c>
    </row>
    <row r="10" spans="1:21" ht="25.5" x14ac:dyDescent="0.25">
      <c r="A10" s="142" t="s">
        <v>133</v>
      </c>
      <c r="B10" s="147"/>
      <c r="C10" s="142"/>
      <c r="D10" s="53">
        <f>D101+D103+D109+D111</f>
        <v>6329706</v>
      </c>
      <c r="E10" s="53">
        <f t="shared" ref="E10:F10" si="5">E101+E103+E109+E111</f>
        <v>6329706</v>
      </c>
      <c r="F10" s="53">
        <f t="shared" si="5"/>
        <v>6329706</v>
      </c>
      <c r="G10" s="145">
        <f>SUMIF($C$1:$C$163,"33.03.00*",G$1:G$163)</f>
        <v>16004800</v>
      </c>
      <c r="H10" s="145">
        <f>SUMIF($C$1:$C$163,"33.03.00*",H$1:H$163)</f>
        <v>26065300</v>
      </c>
      <c r="I10" s="145">
        <f t="shared" ref="I10:K10" si="6">SUMIF($C$1:$C$163,"33.03.00*",I$1:I$163)</f>
        <v>28306400</v>
      </c>
      <c r="J10" s="145">
        <f t="shared" si="6"/>
        <v>0</v>
      </c>
      <c r="K10" s="145">
        <f t="shared" si="6"/>
        <v>28306400</v>
      </c>
      <c r="L10" s="144"/>
    </row>
    <row r="11" spans="1:21" ht="25.5" x14ac:dyDescent="0.25">
      <c r="A11" s="142" t="s">
        <v>134</v>
      </c>
      <c r="B11" s="147"/>
      <c r="C11" s="142"/>
      <c r="D11" s="53">
        <f>SUMIF($C$1:$C$163,"33.01.00*",D$1:D$163)</f>
        <v>0</v>
      </c>
      <c r="E11" s="53">
        <f>SUMIF($C$1:$C$163,"33.01.00*",E$1:E$163)</f>
        <v>0</v>
      </c>
      <c r="F11" s="53">
        <f>SUMIF($C$1:$C$163,"33.01.00*",F$1:F$163)</f>
        <v>0</v>
      </c>
      <c r="G11" s="145">
        <f>SUMIF($C$1:$C$163,"33.04.00*",G$1:G$163)</f>
        <v>29874</v>
      </c>
      <c r="H11" s="145">
        <f t="shared" ref="H11:K11" si="7">SUMIF($C$1:$C$163,"33.04.00*",H$1:H$163)</f>
        <v>29874</v>
      </c>
      <c r="I11" s="145">
        <f t="shared" si="7"/>
        <v>29874</v>
      </c>
      <c r="J11" s="145">
        <f t="shared" si="7"/>
        <v>0</v>
      </c>
      <c r="K11" s="145">
        <f t="shared" si="7"/>
        <v>29874</v>
      </c>
      <c r="L11" s="144"/>
    </row>
    <row r="12" spans="1:21" ht="25.5" x14ac:dyDescent="0.25">
      <c r="A12" s="226" t="s">
        <v>246</v>
      </c>
      <c r="B12" s="147"/>
      <c r="C12" s="142"/>
      <c r="D12" s="53">
        <f t="shared" ref="D12:F12" si="8">D46+D48</f>
        <v>0</v>
      </c>
      <c r="E12" s="53">
        <f t="shared" si="8"/>
        <v>0</v>
      </c>
      <c r="F12" s="53">
        <f t="shared" si="8"/>
        <v>0</v>
      </c>
      <c r="G12" s="145">
        <f>SUMIF($C$1:$C$163,"33.15.00*",G$1:G$163)</f>
        <v>0</v>
      </c>
      <c r="H12" s="145">
        <f t="shared" ref="H12:K12" si="9">SUMIF($C$1:$C$163,"33.15.00*",H$1:H$163)</f>
        <v>221605</v>
      </c>
      <c r="I12" s="145">
        <f t="shared" si="9"/>
        <v>221605</v>
      </c>
      <c r="J12" s="145">
        <f t="shared" si="9"/>
        <v>0</v>
      </c>
      <c r="K12" s="145">
        <f t="shared" si="9"/>
        <v>221605</v>
      </c>
      <c r="L12" s="144"/>
      <c r="N12" s="227"/>
      <c r="O12" s="55"/>
    </row>
    <row r="13" spans="1:21" ht="25.5" x14ac:dyDescent="0.25">
      <c r="A13" s="142" t="s">
        <v>135</v>
      </c>
      <c r="B13" s="147"/>
      <c r="C13" s="142"/>
      <c r="D13" s="53">
        <f t="shared" ref="D13:F13" si="10">D47+D49+D92</f>
        <v>0</v>
      </c>
      <c r="E13" s="53">
        <f t="shared" si="10"/>
        <v>0</v>
      </c>
      <c r="F13" s="53">
        <f t="shared" si="10"/>
        <v>0</v>
      </c>
      <c r="G13" s="145">
        <f>SUMIF($C$1:$C$163,"33.16.00*",G$1:G$163)</f>
        <v>212314</v>
      </c>
      <c r="H13" s="145">
        <f t="shared" ref="H13:K13" si="11">SUMIF($C$1:$C$163,"33.16.00*",H$1:H$163)</f>
        <v>727699</v>
      </c>
      <c r="I13" s="145">
        <f t="shared" si="11"/>
        <v>727699</v>
      </c>
      <c r="J13" s="145">
        <f t="shared" si="11"/>
        <v>0</v>
      </c>
      <c r="K13" s="145">
        <f t="shared" si="11"/>
        <v>727699</v>
      </c>
      <c r="L13" s="144"/>
    </row>
    <row r="14" spans="1:21" ht="25.5" x14ac:dyDescent="0.25">
      <c r="A14" s="142" t="s">
        <v>131</v>
      </c>
      <c r="B14" s="147"/>
      <c r="C14" s="142"/>
      <c r="D14" s="53">
        <f t="shared" ref="D14:F14" si="12">D23+D29+D32+D34+D39+D41+D120+D129+D131+D140+D142+D144+D146+D154+D159+D51+D53+D55</f>
        <v>0</v>
      </c>
      <c r="E14" s="53">
        <f t="shared" si="12"/>
        <v>0</v>
      </c>
      <c r="F14" s="53">
        <f t="shared" si="12"/>
        <v>0</v>
      </c>
      <c r="G14" s="145">
        <f>SUMIF($C$1:$C$163,"46.03.00*",G$1:G$163)</f>
        <v>62000</v>
      </c>
      <c r="H14" s="145">
        <f t="shared" ref="H14:K14" si="13">SUMIF($C$1:$C$163,"46.03.00*",H$1:H$163)</f>
        <v>296056</v>
      </c>
      <c r="I14" s="145">
        <f t="shared" si="13"/>
        <v>231027</v>
      </c>
      <c r="J14" s="145">
        <f t="shared" si="13"/>
        <v>0</v>
      </c>
      <c r="K14" s="145">
        <f t="shared" si="13"/>
        <v>168596</v>
      </c>
      <c r="L14" s="144"/>
    </row>
    <row r="15" spans="1:21" ht="25.5" x14ac:dyDescent="0.25">
      <c r="A15" s="142" t="s">
        <v>33</v>
      </c>
      <c r="B15" s="147"/>
      <c r="C15" s="142"/>
      <c r="D15" s="53">
        <f t="shared" ref="D15:K15" si="14">SUMIF($C$1:$C$163,"70.07.00*",D$1:D$163)</f>
        <v>33320</v>
      </c>
      <c r="E15" s="53">
        <f t="shared" si="14"/>
        <v>10940</v>
      </c>
      <c r="F15" s="53">
        <f t="shared" si="14"/>
        <v>0</v>
      </c>
      <c r="G15" s="145">
        <f>SUMIF($C$1:$C$163,"70.07.00*",G$1:G$163)</f>
        <v>0</v>
      </c>
      <c r="H15" s="145">
        <f t="shared" si="14"/>
        <v>0</v>
      </c>
      <c r="I15" s="145">
        <f t="shared" si="14"/>
        <v>0</v>
      </c>
      <c r="J15" s="145">
        <f t="shared" si="14"/>
        <v>0</v>
      </c>
      <c r="K15" s="145">
        <f t="shared" si="14"/>
        <v>0</v>
      </c>
      <c r="L15" s="144"/>
      <c r="U15" s="2" t="s">
        <v>44</v>
      </c>
    </row>
    <row r="16" spans="1:21" x14ac:dyDescent="0.25">
      <c r="A16" s="142" t="s">
        <v>13</v>
      </c>
      <c r="B16" s="142"/>
      <c r="C16" s="142"/>
      <c r="D16" s="53">
        <f t="shared" ref="D16:K16" si="15">SUMIF($C$1:$C$163,"Eiropas*",D$1:D$163)</f>
        <v>0</v>
      </c>
      <c r="E16" s="53">
        <f t="shared" si="15"/>
        <v>0</v>
      </c>
      <c r="F16" s="53">
        <f t="shared" si="15"/>
        <v>0</v>
      </c>
      <c r="G16" s="145">
        <f>SUMIF($C$1:$C$163,"Eiropas*",G$1:G$163)</f>
        <v>279999</v>
      </c>
      <c r="H16" s="145">
        <f>SUMIF($C$1:$C$163,"Eiropas*",H$1:H$163)</f>
        <v>279999</v>
      </c>
      <c r="I16" s="145">
        <f>SUMIF($C$1:$C$163,"Eiropas*",I$1:I$163)</f>
        <v>279999</v>
      </c>
      <c r="J16" s="145">
        <f t="shared" si="15"/>
        <v>0</v>
      </c>
      <c r="K16" s="145">
        <f t="shared" si="15"/>
        <v>0</v>
      </c>
      <c r="L16" s="144"/>
    </row>
    <row r="17" spans="1:19" hidden="1" x14ac:dyDescent="0.25">
      <c r="A17" s="142" t="s">
        <v>26</v>
      </c>
      <c r="B17" s="142"/>
      <c r="C17" s="142"/>
      <c r="D17" s="53">
        <f t="shared" ref="D17:K17" si="16">SUMIF($C$1:$C$163,"NVO*",D$1:D$163)</f>
        <v>0</v>
      </c>
      <c r="E17" s="53">
        <f t="shared" si="16"/>
        <v>0</v>
      </c>
      <c r="F17" s="53">
        <f t="shared" si="16"/>
        <v>0</v>
      </c>
      <c r="G17" s="145">
        <f t="shared" si="16"/>
        <v>0</v>
      </c>
      <c r="H17" s="145">
        <f t="shared" si="16"/>
        <v>0</v>
      </c>
      <c r="I17" s="145">
        <f t="shared" si="16"/>
        <v>0</v>
      </c>
      <c r="J17" s="145">
        <f t="shared" si="16"/>
        <v>0</v>
      </c>
      <c r="K17" s="145">
        <f t="shared" si="16"/>
        <v>0</v>
      </c>
      <c r="L17" s="144">
        <v>0</v>
      </c>
    </row>
    <row r="18" spans="1:19" hidden="1" x14ac:dyDescent="0.25">
      <c r="A18" s="142" t="s">
        <v>12</v>
      </c>
      <c r="B18" s="142"/>
      <c r="C18" s="142"/>
      <c r="D18" s="53">
        <f t="shared" ref="D18:K18" si="17">SUMIF($C$1:$C$163,"Pašvaldību*",D$1:D$163)</f>
        <v>0</v>
      </c>
      <c r="E18" s="53">
        <f t="shared" si="17"/>
        <v>0</v>
      </c>
      <c r="F18" s="53">
        <f t="shared" si="17"/>
        <v>0</v>
      </c>
      <c r="G18" s="145">
        <f t="shared" si="17"/>
        <v>0</v>
      </c>
      <c r="H18" s="145">
        <f t="shared" si="17"/>
        <v>0</v>
      </c>
      <c r="I18" s="145">
        <f t="shared" si="17"/>
        <v>0</v>
      </c>
      <c r="J18" s="145">
        <f t="shared" si="17"/>
        <v>0</v>
      </c>
      <c r="K18" s="145">
        <f t="shared" si="17"/>
        <v>0</v>
      </c>
      <c r="L18" s="144"/>
    </row>
    <row r="19" spans="1:19" ht="36" customHeight="1" x14ac:dyDescent="0.25">
      <c r="A19" s="224" t="s">
        <v>46</v>
      </c>
      <c r="B19" s="278" t="s">
        <v>82</v>
      </c>
      <c r="C19" s="278"/>
      <c r="D19" s="224">
        <f>SUM(D20:D29)/2</f>
        <v>0</v>
      </c>
      <c r="E19" s="224">
        <f t="shared" ref="E19:J19" si="18">SUM(E20:E29)/2</f>
        <v>0</v>
      </c>
      <c r="F19" s="224">
        <f t="shared" si="18"/>
        <v>0</v>
      </c>
      <c r="G19" s="149">
        <f>SUM(G20:G29)/2</f>
        <v>279999</v>
      </c>
      <c r="H19" s="149">
        <f>SUM(H20:H29)/2</f>
        <v>319999</v>
      </c>
      <c r="I19" s="149">
        <f>SUM(I20:I29)/2</f>
        <v>319999</v>
      </c>
      <c r="J19" s="149">
        <f t="shared" si="18"/>
        <v>0</v>
      </c>
      <c r="K19" s="149">
        <f>SUM(K20:K29)/2</f>
        <v>0</v>
      </c>
      <c r="L19" s="150"/>
    </row>
    <row r="20" spans="1:19" s="27" customFormat="1" ht="75.75" customHeight="1" outlineLevel="1" x14ac:dyDescent="0.25">
      <c r="A20" s="151"/>
      <c r="B20" s="152" t="s">
        <v>243</v>
      </c>
      <c r="C20" s="220"/>
      <c r="D20" s="154">
        <f>SUM(D21)</f>
        <v>0</v>
      </c>
      <c r="E20" s="154">
        <f t="shared" ref="E20:K20" si="19">SUM(E21)</f>
        <v>0</v>
      </c>
      <c r="F20" s="154">
        <f t="shared" si="19"/>
        <v>0</v>
      </c>
      <c r="G20" s="153">
        <v>253333</v>
      </c>
      <c r="H20" s="153">
        <v>253333</v>
      </c>
      <c r="I20" s="153">
        <v>253333</v>
      </c>
      <c r="J20" s="153">
        <f t="shared" si="19"/>
        <v>0</v>
      </c>
      <c r="K20" s="153">
        <f t="shared" si="19"/>
        <v>0</v>
      </c>
      <c r="L20" s="155" t="s">
        <v>43</v>
      </c>
      <c r="O20" s="123"/>
    </row>
    <row r="21" spans="1:19" ht="15.75" customHeight="1" outlineLevel="1" x14ac:dyDescent="0.25">
      <c r="A21" s="29"/>
      <c r="B21" s="29" t="s">
        <v>128</v>
      </c>
      <c r="C21" s="18" t="s">
        <v>13</v>
      </c>
      <c r="D21" s="53">
        <v>0</v>
      </c>
      <c r="E21" s="53">
        <v>0</v>
      </c>
      <c r="F21" s="53">
        <v>0</v>
      </c>
      <c r="G21" s="225">
        <v>253333</v>
      </c>
      <c r="H21" s="225">
        <v>253333</v>
      </c>
      <c r="I21" s="225">
        <v>253333</v>
      </c>
      <c r="J21" s="30">
        <v>0</v>
      </c>
      <c r="K21" s="30">
        <v>0</v>
      </c>
      <c r="L21" s="156"/>
      <c r="O21" s="17"/>
    </row>
    <row r="22" spans="1:19" s="27" customFormat="1" ht="67.5" customHeight="1" outlineLevel="1" x14ac:dyDescent="0.25">
      <c r="A22" s="157"/>
      <c r="B22" s="157" t="s">
        <v>175</v>
      </c>
      <c r="C22" s="157"/>
      <c r="D22" s="154">
        <f>SUM(D23)</f>
        <v>0</v>
      </c>
      <c r="E22" s="154">
        <f t="shared" ref="E22:K22" si="20">SUM(E23)</f>
        <v>0</v>
      </c>
      <c r="F22" s="154">
        <f t="shared" si="20"/>
        <v>0</v>
      </c>
      <c r="G22" s="153">
        <f t="shared" si="20"/>
        <v>0</v>
      </c>
      <c r="H22" s="153">
        <f t="shared" si="20"/>
        <v>0</v>
      </c>
      <c r="I22" s="153">
        <f t="shared" si="20"/>
        <v>0</v>
      </c>
      <c r="J22" s="153">
        <f t="shared" si="20"/>
        <v>0</v>
      </c>
      <c r="K22" s="153">
        <f t="shared" si="20"/>
        <v>0</v>
      </c>
      <c r="L22" s="159" t="s">
        <v>43</v>
      </c>
      <c r="O22" s="123"/>
    </row>
    <row r="23" spans="1:19" ht="38.25" outlineLevel="1" x14ac:dyDescent="0.25">
      <c r="A23" s="19"/>
      <c r="B23" s="29" t="s">
        <v>128</v>
      </c>
      <c r="C23" s="19" t="s">
        <v>136</v>
      </c>
      <c r="D23" s="53">
        <v>0</v>
      </c>
      <c r="E23" s="53">
        <v>0</v>
      </c>
      <c r="F23" s="53">
        <v>0</v>
      </c>
      <c r="G23" s="30">
        <v>0</v>
      </c>
      <c r="H23" s="30">
        <v>0</v>
      </c>
      <c r="I23" s="30">
        <v>0</v>
      </c>
      <c r="J23" s="30">
        <v>0</v>
      </c>
      <c r="K23" s="30">
        <v>0</v>
      </c>
      <c r="L23" s="156"/>
    </row>
    <row r="24" spans="1:19" s="27" customFormat="1" ht="138.75" customHeight="1" outlineLevel="1" x14ac:dyDescent="0.25">
      <c r="A24" s="151"/>
      <c r="B24" s="160" t="s">
        <v>244</v>
      </c>
      <c r="C24" s="151"/>
      <c r="D24" s="154">
        <f>SUM(D25)</f>
        <v>0</v>
      </c>
      <c r="E24" s="154">
        <f t="shared" ref="E24:K24" si="21">SUM(E25)</f>
        <v>0</v>
      </c>
      <c r="F24" s="154">
        <f t="shared" si="21"/>
        <v>0</v>
      </c>
      <c r="G24" s="153">
        <v>26666</v>
      </c>
      <c r="H24" s="153">
        <v>26666</v>
      </c>
      <c r="I24" s="153">
        <v>26666</v>
      </c>
      <c r="J24" s="153">
        <f t="shared" si="21"/>
        <v>0</v>
      </c>
      <c r="K24" s="153">
        <f t="shared" si="21"/>
        <v>0</v>
      </c>
      <c r="L24" s="159" t="s">
        <v>43</v>
      </c>
    </row>
    <row r="25" spans="1:19" outlineLevel="1" x14ac:dyDescent="0.25">
      <c r="A25" s="29"/>
      <c r="B25" s="29" t="s">
        <v>128</v>
      </c>
      <c r="C25" s="18" t="s">
        <v>13</v>
      </c>
      <c r="D25" s="53">
        <v>0</v>
      </c>
      <c r="E25" s="53">
        <v>0</v>
      </c>
      <c r="F25" s="53">
        <v>0</v>
      </c>
      <c r="G25" s="225">
        <v>26666</v>
      </c>
      <c r="H25" s="225">
        <v>26666</v>
      </c>
      <c r="I25" s="225">
        <v>26666</v>
      </c>
      <c r="J25" s="30">
        <v>0</v>
      </c>
      <c r="K25" s="30">
        <v>0</v>
      </c>
      <c r="L25" s="156"/>
    </row>
    <row r="26" spans="1:19" s="27" customFormat="1" ht="140.25" customHeight="1" outlineLevel="1" x14ac:dyDescent="0.25">
      <c r="A26" s="151"/>
      <c r="B26" s="152" t="s">
        <v>177</v>
      </c>
      <c r="C26" s="151"/>
      <c r="D26" s="154">
        <f>SUM(D27)</f>
        <v>0</v>
      </c>
      <c r="E26" s="154">
        <f t="shared" ref="E26:K26" si="22">SUM(E27)</f>
        <v>0</v>
      </c>
      <c r="F26" s="154">
        <f t="shared" si="22"/>
        <v>0</v>
      </c>
      <c r="G26" s="153">
        <f t="shared" si="22"/>
        <v>0</v>
      </c>
      <c r="H26" s="154">
        <f t="shared" si="22"/>
        <v>0</v>
      </c>
      <c r="I26" s="153">
        <f t="shared" si="22"/>
        <v>0</v>
      </c>
      <c r="J26" s="153">
        <f t="shared" si="22"/>
        <v>0</v>
      </c>
      <c r="K26" s="153">
        <f t="shared" si="22"/>
        <v>0</v>
      </c>
      <c r="L26" s="155" t="s">
        <v>37</v>
      </c>
    </row>
    <row r="27" spans="1:19" ht="25.5" customHeight="1" outlineLevel="1" x14ac:dyDescent="0.25">
      <c r="A27" s="29"/>
      <c r="B27" s="52" t="s">
        <v>11</v>
      </c>
      <c r="C27" s="52"/>
      <c r="D27" s="53">
        <v>0</v>
      </c>
      <c r="E27" s="53">
        <v>0</v>
      </c>
      <c r="F27" s="53">
        <v>0</v>
      </c>
      <c r="G27" s="30">
        <v>0</v>
      </c>
      <c r="H27" s="53"/>
      <c r="I27" s="30">
        <v>0</v>
      </c>
      <c r="J27" s="30">
        <v>0</v>
      </c>
      <c r="K27" s="30">
        <v>0</v>
      </c>
      <c r="L27" s="156"/>
    </row>
    <row r="28" spans="1:19" s="27" customFormat="1" ht="102.75" customHeight="1" outlineLevel="1" x14ac:dyDescent="0.25">
      <c r="A28" s="151"/>
      <c r="B28" s="151" t="s">
        <v>178</v>
      </c>
      <c r="C28" s="151"/>
      <c r="D28" s="154">
        <f>SUM(D29)</f>
        <v>0</v>
      </c>
      <c r="E28" s="154">
        <f t="shared" ref="E28:K28" si="23">SUM(E29)</f>
        <v>0</v>
      </c>
      <c r="F28" s="154">
        <f t="shared" si="23"/>
        <v>0</v>
      </c>
      <c r="G28" s="153">
        <f t="shared" si="23"/>
        <v>0</v>
      </c>
      <c r="H28" s="153">
        <v>40000</v>
      </c>
      <c r="I28" s="153">
        <v>40000</v>
      </c>
      <c r="J28" s="153">
        <f t="shared" si="23"/>
        <v>0</v>
      </c>
      <c r="K28" s="153">
        <f t="shared" si="23"/>
        <v>0</v>
      </c>
      <c r="L28" s="159" t="s">
        <v>61</v>
      </c>
    </row>
    <row r="29" spans="1:19" ht="40.5" customHeight="1" outlineLevel="1" x14ac:dyDescent="0.25">
      <c r="A29" s="29"/>
      <c r="B29" s="29" t="s">
        <v>128</v>
      </c>
      <c r="C29" s="19" t="s">
        <v>131</v>
      </c>
      <c r="D29" s="53">
        <v>0</v>
      </c>
      <c r="E29" s="53">
        <v>0</v>
      </c>
      <c r="F29" s="53">
        <v>0</v>
      </c>
      <c r="G29" s="30">
        <v>0</v>
      </c>
      <c r="H29" s="36">
        <v>40000</v>
      </c>
      <c r="I29" s="30">
        <v>40000</v>
      </c>
      <c r="J29" s="30">
        <v>0</v>
      </c>
      <c r="K29" s="30">
        <v>0</v>
      </c>
      <c r="L29" s="156"/>
    </row>
    <row r="30" spans="1:19" ht="30.75" customHeight="1" x14ac:dyDescent="0.25">
      <c r="A30" s="224" t="s">
        <v>47</v>
      </c>
      <c r="B30" s="278" t="s">
        <v>83</v>
      </c>
      <c r="C30" s="278"/>
      <c r="D30" s="224">
        <f>SUM(D31:D57)/2</f>
        <v>33320</v>
      </c>
      <c r="E30" s="224">
        <f t="shared" ref="E30:F30" si="24">SUM(E31:E57)/2</f>
        <v>10940</v>
      </c>
      <c r="F30" s="224">
        <f t="shared" si="24"/>
        <v>0</v>
      </c>
      <c r="G30" s="224">
        <f>SUM(G31:G57)/2</f>
        <v>150984</v>
      </c>
      <c r="H30" s="224">
        <f t="shared" ref="H30" si="25">SUM(H31:H57)/2</f>
        <v>830240</v>
      </c>
      <c r="I30" s="224">
        <f>SUM(I31:I57)/2</f>
        <v>793211</v>
      </c>
      <c r="J30" s="224">
        <f t="shared" ref="J30" si="26">SUM(J31:J57)/2</f>
        <v>0</v>
      </c>
      <c r="K30" s="224">
        <f>SUM(K31:K57)/2</f>
        <v>779780</v>
      </c>
      <c r="L30" s="150"/>
    </row>
    <row r="31" spans="1:19" s="27" customFormat="1" ht="72" customHeight="1" outlineLevel="1" x14ac:dyDescent="0.25">
      <c r="A31" s="151"/>
      <c r="B31" s="152" t="s">
        <v>179</v>
      </c>
      <c r="C31" s="151"/>
      <c r="D31" s="154">
        <f>SUM(D32:D32)</f>
        <v>0</v>
      </c>
      <c r="E31" s="154">
        <f>SUM(E32:E32)</f>
        <v>0</v>
      </c>
      <c r="F31" s="154">
        <f>SUM(F32:F32)</f>
        <v>0</v>
      </c>
      <c r="G31" s="153">
        <f>SUM(G32:G32)</f>
        <v>0</v>
      </c>
      <c r="H31" s="154">
        <v>107040</v>
      </c>
      <c r="I31" s="154">
        <v>107040</v>
      </c>
      <c r="J31" s="153">
        <f>SUM(J32:J32)</f>
        <v>0</v>
      </c>
      <c r="K31" s="153">
        <v>107040</v>
      </c>
      <c r="L31" s="159" t="s">
        <v>43</v>
      </c>
      <c r="S31" s="27" t="s">
        <v>44</v>
      </c>
    </row>
    <row r="32" spans="1:19" ht="43.5" customHeight="1" outlineLevel="1" x14ac:dyDescent="0.25">
      <c r="A32" s="29"/>
      <c r="B32" s="29" t="s">
        <v>128</v>
      </c>
      <c r="C32" s="19" t="s">
        <v>131</v>
      </c>
      <c r="D32" s="53"/>
      <c r="E32" s="53"/>
      <c r="F32" s="53"/>
      <c r="G32" s="36"/>
      <c r="H32" s="53">
        <v>107040</v>
      </c>
      <c r="I32" s="53">
        <v>107040</v>
      </c>
      <c r="J32" s="37"/>
      <c r="K32" s="116">
        <v>107040</v>
      </c>
      <c r="L32" s="156"/>
    </row>
    <row r="33" spans="1:18" ht="63.75" customHeight="1" outlineLevel="1" x14ac:dyDescent="0.25">
      <c r="A33" s="29"/>
      <c r="B33" s="151" t="s">
        <v>180</v>
      </c>
      <c r="C33" s="19"/>
      <c r="D33" s="53"/>
      <c r="E33" s="53"/>
      <c r="F33" s="53"/>
      <c r="G33" s="36"/>
      <c r="H33" s="53">
        <v>14000</v>
      </c>
      <c r="I33" s="53">
        <v>14000</v>
      </c>
      <c r="J33" s="37"/>
      <c r="K33" s="116">
        <v>14000</v>
      </c>
      <c r="L33" s="159" t="s">
        <v>43</v>
      </c>
    </row>
    <row r="34" spans="1:18" ht="43.5" customHeight="1" outlineLevel="1" x14ac:dyDescent="0.25">
      <c r="A34" s="29"/>
      <c r="B34" s="29" t="s">
        <v>128</v>
      </c>
      <c r="C34" s="19" t="s">
        <v>131</v>
      </c>
      <c r="D34" s="53"/>
      <c r="E34" s="53"/>
      <c r="F34" s="53"/>
      <c r="G34" s="36"/>
      <c r="H34" s="53">
        <v>14000</v>
      </c>
      <c r="I34" s="53">
        <v>14000</v>
      </c>
      <c r="J34" s="37"/>
      <c r="K34" s="37">
        <v>14000</v>
      </c>
      <c r="L34" s="156"/>
    </row>
    <row r="35" spans="1:18" s="27" customFormat="1" ht="167.25" customHeight="1" outlineLevel="1" x14ac:dyDescent="0.25">
      <c r="A35" s="151"/>
      <c r="B35" s="151" t="s">
        <v>228</v>
      </c>
      <c r="C35" s="151"/>
      <c r="D35" s="154">
        <f>SUM(D36)</f>
        <v>0</v>
      </c>
      <c r="E35" s="154">
        <f t="shared" ref="E35:K35" si="27">SUM(E36)</f>
        <v>0</v>
      </c>
      <c r="F35" s="154">
        <f t="shared" si="27"/>
        <v>0</v>
      </c>
      <c r="G35" s="153">
        <f t="shared" si="27"/>
        <v>0</v>
      </c>
      <c r="H35" s="153">
        <f t="shared" si="27"/>
        <v>0</v>
      </c>
      <c r="I35" s="153">
        <f t="shared" si="27"/>
        <v>0</v>
      </c>
      <c r="J35" s="153">
        <f t="shared" si="27"/>
        <v>0</v>
      </c>
      <c r="K35" s="153">
        <f t="shared" si="27"/>
        <v>0</v>
      </c>
      <c r="L35" s="159" t="s">
        <v>40</v>
      </c>
    </row>
    <row r="36" spans="1:18" ht="26.25" customHeight="1" outlineLevel="1" x14ac:dyDescent="0.25">
      <c r="A36" s="29"/>
      <c r="B36" s="29" t="s">
        <v>11</v>
      </c>
      <c r="C36" s="29"/>
      <c r="D36" s="53">
        <v>0</v>
      </c>
      <c r="E36" s="53">
        <v>0</v>
      </c>
      <c r="F36" s="53">
        <v>0</v>
      </c>
      <c r="G36" s="30">
        <v>0</v>
      </c>
      <c r="H36" s="30">
        <v>0</v>
      </c>
      <c r="I36" s="30">
        <v>0</v>
      </c>
      <c r="J36" s="30">
        <v>0</v>
      </c>
      <c r="K36" s="30">
        <v>0</v>
      </c>
      <c r="L36" s="156"/>
    </row>
    <row r="37" spans="1:18" s="27" customFormat="1" ht="80.25" customHeight="1" outlineLevel="1" x14ac:dyDescent="0.25">
      <c r="A37" s="151"/>
      <c r="B37" s="151" t="s">
        <v>182</v>
      </c>
      <c r="C37" s="151"/>
      <c r="D37" s="154">
        <f>SUM(D38)</f>
        <v>33320</v>
      </c>
      <c r="E37" s="154">
        <f t="shared" ref="E37:G37" si="28">SUM(E38)</f>
        <v>10940</v>
      </c>
      <c r="F37" s="154">
        <f t="shared" si="28"/>
        <v>0</v>
      </c>
      <c r="G37" s="153">
        <f t="shared" si="28"/>
        <v>0</v>
      </c>
      <c r="H37" s="30">
        <f>H39</f>
        <v>47556</v>
      </c>
      <c r="I37" s="30">
        <f t="shared" ref="I37:K37" si="29">I39</f>
        <v>47556</v>
      </c>
      <c r="J37" s="30">
        <f t="shared" si="29"/>
        <v>0</v>
      </c>
      <c r="K37" s="30">
        <f t="shared" si="29"/>
        <v>47556</v>
      </c>
      <c r="L37" s="159" t="s">
        <v>39</v>
      </c>
    </row>
    <row r="38" spans="1:18" ht="42.75" customHeight="1" outlineLevel="1" x14ac:dyDescent="0.25">
      <c r="A38" s="29"/>
      <c r="B38" s="29" t="s">
        <v>11</v>
      </c>
      <c r="C38" s="52" t="s">
        <v>33</v>
      </c>
      <c r="D38" s="53">
        <v>33320</v>
      </c>
      <c r="E38" s="53">
        <v>10940</v>
      </c>
      <c r="F38" s="53"/>
      <c r="G38" s="30">
        <v>0</v>
      </c>
      <c r="H38" s="30">
        <v>0</v>
      </c>
      <c r="I38" s="30">
        <v>0</v>
      </c>
      <c r="J38" s="30">
        <v>0</v>
      </c>
      <c r="K38" s="30">
        <v>0</v>
      </c>
      <c r="L38" s="156"/>
    </row>
    <row r="39" spans="1:18" ht="44.25" customHeight="1" outlineLevel="1" x14ac:dyDescent="0.25">
      <c r="A39" s="29"/>
      <c r="B39" s="29" t="s">
        <v>128</v>
      </c>
      <c r="C39" s="19" t="s">
        <v>131</v>
      </c>
      <c r="D39" s="53">
        <v>0</v>
      </c>
      <c r="E39" s="53">
        <v>0</v>
      </c>
      <c r="F39" s="53">
        <v>0</v>
      </c>
      <c r="G39" s="30">
        <v>0</v>
      </c>
      <c r="H39" s="30">
        <v>47556</v>
      </c>
      <c r="I39" s="30">
        <v>47556</v>
      </c>
      <c r="J39" s="30">
        <v>0</v>
      </c>
      <c r="K39" s="30">
        <v>47556</v>
      </c>
      <c r="L39" s="156"/>
    </row>
    <row r="40" spans="1:18" s="27" customFormat="1" ht="129.75" customHeight="1" outlineLevel="1" x14ac:dyDescent="0.25">
      <c r="A40" s="151"/>
      <c r="B40" s="151" t="s">
        <v>229</v>
      </c>
      <c r="C40" s="151"/>
      <c r="D40" s="154">
        <f>SUM(D41)</f>
        <v>0</v>
      </c>
      <c r="E40" s="154">
        <f t="shared" ref="E40:K40" si="30">SUM(E41)</f>
        <v>0</v>
      </c>
      <c r="F40" s="154">
        <f t="shared" si="30"/>
        <v>0</v>
      </c>
      <c r="G40" s="153">
        <f t="shared" si="30"/>
        <v>0</v>
      </c>
      <c r="H40" s="153">
        <v>10000</v>
      </c>
      <c r="I40" s="153">
        <f t="shared" si="30"/>
        <v>0</v>
      </c>
      <c r="J40" s="153">
        <f t="shared" si="30"/>
        <v>0</v>
      </c>
      <c r="K40" s="153">
        <f t="shared" si="30"/>
        <v>0</v>
      </c>
      <c r="L40" s="159" t="s">
        <v>38</v>
      </c>
    </row>
    <row r="41" spans="1:18" ht="41.25" customHeight="1" outlineLevel="1" x14ac:dyDescent="0.25">
      <c r="A41" s="29"/>
      <c r="B41" s="29" t="s">
        <v>128</v>
      </c>
      <c r="C41" s="19" t="s">
        <v>131</v>
      </c>
      <c r="D41" s="53">
        <v>0</v>
      </c>
      <c r="E41" s="53">
        <v>0</v>
      </c>
      <c r="F41" s="53">
        <v>0</v>
      </c>
      <c r="G41" s="30">
        <v>0</v>
      </c>
      <c r="H41" s="30">
        <v>10000</v>
      </c>
      <c r="I41" s="30">
        <v>0</v>
      </c>
      <c r="J41" s="30">
        <v>0</v>
      </c>
      <c r="K41" s="30">
        <v>0</v>
      </c>
      <c r="L41" s="156"/>
    </row>
    <row r="42" spans="1:18" s="27" customFormat="1" ht="86.25" customHeight="1" outlineLevel="1" x14ac:dyDescent="0.25">
      <c r="A42" s="151"/>
      <c r="B42" s="151" t="s">
        <v>184</v>
      </c>
      <c r="C42" s="151"/>
      <c r="D42" s="154">
        <f>SUM(D43)</f>
        <v>0</v>
      </c>
      <c r="E42" s="154">
        <f t="shared" ref="E42:K42" si="31">SUM(E43)</f>
        <v>0</v>
      </c>
      <c r="F42" s="154">
        <f t="shared" si="31"/>
        <v>0</v>
      </c>
      <c r="G42" s="153">
        <f t="shared" si="31"/>
        <v>0</v>
      </c>
      <c r="H42" s="153">
        <f t="shared" si="31"/>
        <v>0</v>
      </c>
      <c r="I42" s="153">
        <f t="shared" si="31"/>
        <v>0</v>
      </c>
      <c r="J42" s="153">
        <f t="shared" si="31"/>
        <v>0</v>
      </c>
      <c r="K42" s="153">
        <f t="shared" si="31"/>
        <v>0</v>
      </c>
      <c r="L42" s="159" t="s">
        <v>39</v>
      </c>
    </row>
    <row r="43" spans="1:18" ht="15.75" customHeight="1" outlineLevel="1" x14ac:dyDescent="0.25">
      <c r="A43" s="29"/>
      <c r="B43" s="29" t="s">
        <v>11</v>
      </c>
      <c r="C43" s="29"/>
      <c r="D43" s="53">
        <v>0</v>
      </c>
      <c r="E43" s="53">
        <v>0</v>
      </c>
      <c r="F43" s="53">
        <v>0</v>
      </c>
      <c r="G43" s="30">
        <v>0</v>
      </c>
      <c r="H43" s="30">
        <v>0</v>
      </c>
      <c r="I43" s="30">
        <v>0</v>
      </c>
      <c r="J43" s="30">
        <v>0</v>
      </c>
      <c r="K43" s="30">
        <v>0</v>
      </c>
      <c r="L43" s="156"/>
    </row>
    <row r="44" spans="1:18" s="27" customFormat="1" ht="96.75" customHeight="1" outlineLevel="1" x14ac:dyDescent="0.25">
      <c r="A44" s="151"/>
      <c r="B44" s="151" t="s">
        <v>230</v>
      </c>
      <c r="C44" s="151"/>
      <c r="D44" s="154">
        <f>SUM(D45)</f>
        <v>0</v>
      </c>
      <c r="E44" s="154">
        <f t="shared" ref="E44:K44" si="32">SUM(E45)</f>
        <v>0</v>
      </c>
      <c r="F44" s="154">
        <f t="shared" si="32"/>
        <v>0</v>
      </c>
      <c r="G44" s="153">
        <f t="shared" si="32"/>
        <v>0</v>
      </c>
      <c r="H44" s="153">
        <f t="shared" si="32"/>
        <v>0</v>
      </c>
      <c r="I44" s="153">
        <f t="shared" si="32"/>
        <v>0</v>
      </c>
      <c r="J44" s="153">
        <f t="shared" si="32"/>
        <v>0</v>
      </c>
      <c r="K44" s="153">
        <f t="shared" si="32"/>
        <v>0</v>
      </c>
      <c r="L44" s="159" t="s">
        <v>41</v>
      </c>
    </row>
    <row r="45" spans="1:18" ht="15.75" customHeight="1" outlineLevel="1" x14ac:dyDescent="0.25">
      <c r="A45" s="29"/>
      <c r="B45" s="29" t="s">
        <v>11</v>
      </c>
      <c r="C45" s="29"/>
      <c r="D45" s="53">
        <v>0</v>
      </c>
      <c r="E45" s="53">
        <v>0</v>
      </c>
      <c r="F45" s="53">
        <v>0</v>
      </c>
      <c r="G45" s="30">
        <v>0</v>
      </c>
      <c r="H45" s="30">
        <v>0</v>
      </c>
      <c r="I45" s="30">
        <v>0</v>
      </c>
      <c r="J45" s="30">
        <v>0</v>
      </c>
      <c r="K45" s="30">
        <v>0</v>
      </c>
      <c r="L45" s="156"/>
    </row>
    <row r="46" spans="1:18" s="27" customFormat="1" ht="52.5" customHeight="1" outlineLevel="1" x14ac:dyDescent="0.25">
      <c r="A46" s="151"/>
      <c r="B46" s="152" t="s">
        <v>186</v>
      </c>
      <c r="C46" s="151"/>
      <c r="D46" s="154">
        <f t="shared" ref="D46:F46" si="33">SUM(D47:D47)</f>
        <v>0</v>
      </c>
      <c r="E46" s="154">
        <f t="shared" si="33"/>
        <v>0</v>
      </c>
      <c r="F46" s="154">
        <f t="shared" si="33"/>
        <v>0</v>
      </c>
      <c r="G46" s="154">
        <v>150984</v>
      </c>
      <c r="H46" s="154">
        <v>143984</v>
      </c>
      <c r="I46" s="154">
        <v>143984</v>
      </c>
      <c r="J46" s="154"/>
      <c r="K46" s="154">
        <v>143984</v>
      </c>
      <c r="L46" s="159" t="s">
        <v>43</v>
      </c>
    </row>
    <row r="47" spans="1:18" ht="51.75" customHeight="1" outlineLevel="1" x14ac:dyDescent="0.25">
      <c r="A47" s="29"/>
      <c r="B47" s="29" t="s">
        <v>128</v>
      </c>
      <c r="C47" s="19" t="s">
        <v>135</v>
      </c>
      <c r="D47" s="53"/>
      <c r="E47" s="53"/>
      <c r="F47" s="53"/>
      <c r="G47" s="53">
        <v>150984</v>
      </c>
      <c r="H47" s="53">
        <v>143984</v>
      </c>
      <c r="I47" s="53">
        <v>143984</v>
      </c>
      <c r="J47" s="53"/>
      <c r="K47" s="53">
        <f>I47</f>
        <v>143984</v>
      </c>
      <c r="L47" s="156"/>
      <c r="R47" s="2" t="s">
        <v>44</v>
      </c>
    </row>
    <row r="48" spans="1:18" s="27" customFormat="1" ht="110.25" customHeight="1" outlineLevel="1" x14ac:dyDescent="0.25">
      <c r="A48" s="151"/>
      <c r="B48" s="152" t="s">
        <v>187</v>
      </c>
      <c r="C48" s="151"/>
      <c r="D48" s="154">
        <f>SUM(D49)</f>
        <v>0</v>
      </c>
      <c r="E48" s="154">
        <f t="shared" ref="E48:K48" si="34">SUM(E49)</f>
        <v>0</v>
      </c>
      <c r="F48" s="154">
        <f t="shared" si="34"/>
        <v>0</v>
      </c>
      <c r="G48" s="153">
        <f t="shared" si="34"/>
        <v>0</v>
      </c>
      <c r="H48" s="154">
        <f t="shared" si="34"/>
        <v>467200</v>
      </c>
      <c r="I48" s="154">
        <f t="shared" si="34"/>
        <v>467200</v>
      </c>
      <c r="J48" s="153">
        <f t="shared" si="34"/>
        <v>0</v>
      </c>
      <c r="K48" s="153">
        <f t="shared" si="34"/>
        <v>467200</v>
      </c>
      <c r="L48" s="159" t="s">
        <v>43</v>
      </c>
    </row>
    <row r="49" spans="1:20" ht="51.75" customHeight="1" outlineLevel="1" x14ac:dyDescent="0.25">
      <c r="A49" s="29"/>
      <c r="B49" s="29" t="s">
        <v>128</v>
      </c>
      <c r="C49" s="19" t="s">
        <v>135</v>
      </c>
      <c r="D49" s="53">
        <v>0</v>
      </c>
      <c r="E49" s="53">
        <v>0</v>
      </c>
      <c r="F49" s="53">
        <v>0</v>
      </c>
      <c r="G49" s="30">
        <v>0</v>
      </c>
      <c r="H49" s="53">
        <v>467200</v>
      </c>
      <c r="I49" s="53">
        <v>467200</v>
      </c>
      <c r="J49" s="36"/>
      <c r="K49" s="36">
        <v>467200</v>
      </c>
      <c r="L49" s="156"/>
    </row>
    <row r="50" spans="1:20" s="27" customFormat="1" ht="95.25" customHeight="1" outlineLevel="1" x14ac:dyDescent="0.25">
      <c r="A50" s="151"/>
      <c r="B50" s="152" t="s">
        <v>188</v>
      </c>
      <c r="C50" s="151"/>
      <c r="D50" s="154">
        <f>SUM(D51)</f>
        <v>0</v>
      </c>
      <c r="E50" s="154">
        <f t="shared" ref="E50:K50" si="35">SUM(E51)</f>
        <v>0</v>
      </c>
      <c r="F50" s="154">
        <f t="shared" si="35"/>
        <v>0</v>
      </c>
      <c r="G50" s="153">
        <f t="shared" si="35"/>
        <v>0</v>
      </c>
      <c r="H50" s="154">
        <f t="shared" si="35"/>
        <v>20000</v>
      </c>
      <c r="I50" s="153">
        <f t="shared" si="35"/>
        <v>0</v>
      </c>
      <c r="J50" s="153">
        <f t="shared" si="35"/>
        <v>0</v>
      </c>
      <c r="K50" s="153">
        <f t="shared" si="35"/>
        <v>0</v>
      </c>
      <c r="L50" s="155" t="s">
        <v>39</v>
      </c>
    </row>
    <row r="51" spans="1:20" ht="42.75" customHeight="1" outlineLevel="1" x14ac:dyDescent="0.25">
      <c r="A51" s="29"/>
      <c r="B51" s="29" t="s">
        <v>128</v>
      </c>
      <c r="C51" s="19" t="s">
        <v>131</v>
      </c>
      <c r="D51" s="53"/>
      <c r="E51" s="53"/>
      <c r="F51" s="53"/>
      <c r="G51" s="36"/>
      <c r="H51" s="53">
        <v>20000</v>
      </c>
      <c r="I51" s="30">
        <v>0</v>
      </c>
      <c r="J51" s="30">
        <v>0</v>
      </c>
      <c r="K51" s="30">
        <v>0</v>
      </c>
      <c r="L51" s="156"/>
    </row>
    <row r="52" spans="1:20" s="27" customFormat="1" ht="76.5" customHeight="1" outlineLevel="1" x14ac:dyDescent="0.25">
      <c r="A52" s="151"/>
      <c r="B52" s="151" t="s">
        <v>189</v>
      </c>
      <c r="C52" s="151"/>
      <c r="D52" s="154">
        <f t="shared" ref="D52:J52" si="36">SUM(D53)</f>
        <v>0</v>
      </c>
      <c r="E52" s="154">
        <f t="shared" si="36"/>
        <v>0</v>
      </c>
      <c r="F52" s="154">
        <f t="shared" si="36"/>
        <v>0</v>
      </c>
      <c r="G52" s="153">
        <f t="shared" si="36"/>
        <v>0</v>
      </c>
      <c r="H52" s="153">
        <f t="shared" si="36"/>
        <v>10230</v>
      </c>
      <c r="I52" s="153">
        <f t="shared" si="36"/>
        <v>0</v>
      </c>
      <c r="J52" s="153">
        <f t="shared" si="36"/>
        <v>0</v>
      </c>
      <c r="K52" s="153"/>
      <c r="L52" s="155" t="s">
        <v>39</v>
      </c>
    </row>
    <row r="53" spans="1:20" s="27" customFormat="1" ht="38.25" customHeight="1" outlineLevel="1" x14ac:dyDescent="0.25">
      <c r="A53" s="151"/>
      <c r="B53" s="76" t="s">
        <v>128</v>
      </c>
      <c r="C53" s="19" t="s">
        <v>131</v>
      </c>
      <c r="D53" s="195"/>
      <c r="E53" s="195"/>
      <c r="F53" s="195"/>
      <c r="G53" s="105"/>
      <c r="H53" s="105">
        <v>10230</v>
      </c>
      <c r="I53" s="105"/>
      <c r="J53" s="77">
        <v>0</v>
      </c>
      <c r="K53" s="153"/>
      <c r="L53" s="204"/>
    </row>
    <row r="54" spans="1:20" s="27" customFormat="1" ht="57.75" customHeight="1" outlineLevel="1" x14ac:dyDescent="0.2">
      <c r="A54" s="193"/>
      <c r="B54" s="202" t="s">
        <v>154</v>
      </c>
      <c r="C54" s="198"/>
      <c r="D54" s="199"/>
      <c r="E54" s="199"/>
      <c r="F54" s="199"/>
      <c r="G54" s="200"/>
      <c r="H54" s="153">
        <f>SUM(H55)</f>
        <v>10230</v>
      </c>
      <c r="I54" s="200"/>
      <c r="J54" s="201"/>
      <c r="K54" s="203"/>
      <c r="L54" s="221" t="s">
        <v>155</v>
      </c>
    </row>
    <row r="55" spans="1:20" s="27" customFormat="1" ht="38.25" customHeight="1" outlineLevel="1" x14ac:dyDescent="0.25">
      <c r="A55" s="151"/>
      <c r="B55" s="76" t="s">
        <v>128</v>
      </c>
      <c r="C55" s="19" t="s">
        <v>131</v>
      </c>
      <c r="D55" s="195"/>
      <c r="E55" s="195"/>
      <c r="F55" s="195"/>
      <c r="G55" s="105"/>
      <c r="H55" s="105">
        <v>10230</v>
      </c>
      <c r="J55" s="201"/>
      <c r="K55" s="194"/>
      <c r="L55" s="205"/>
    </row>
    <row r="56" spans="1:20" s="27" customFormat="1" ht="57.75" customHeight="1" outlineLevel="1" x14ac:dyDescent="0.25">
      <c r="A56" s="193"/>
      <c r="B56" s="202" t="s">
        <v>190</v>
      </c>
      <c r="C56" s="19"/>
      <c r="D56" s="199"/>
      <c r="E56" s="199"/>
      <c r="F56" s="199"/>
      <c r="G56" s="207"/>
      <c r="H56" s="200"/>
      <c r="I56" s="153">
        <v>13431</v>
      </c>
      <c r="J56" s="201"/>
      <c r="K56" s="194"/>
      <c r="L56" s="155" t="s">
        <v>242</v>
      </c>
      <c r="T56" s="27" t="s">
        <v>44</v>
      </c>
    </row>
    <row r="57" spans="1:20" s="27" customFormat="1" ht="41.25" customHeight="1" outlineLevel="1" x14ac:dyDescent="0.25">
      <c r="A57" s="193"/>
      <c r="B57" s="76" t="s">
        <v>128</v>
      </c>
      <c r="C57" s="19" t="s">
        <v>131</v>
      </c>
      <c r="D57" s="199"/>
      <c r="E57" s="199"/>
      <c r="F57" s="199"/>
      <c r="G57" s="206"/>
      <c r="H57" s="200"/>
      <c r="I57" s="105">
        <v>13431</v>
      </c>
      <c r="J57" s="201"/>
      <c r="K57" s="194"/>
      <c r="L57" s="155"/>
    </row>
    <row r="58" spans="1:20" ht="39" customHeight="1" x14ac:dyDescent="0.25">
      <c r="A58" s="209" t="s">
        <v>48</v>
      </c>
      <c r="B58" s="280" t="s">
        <v>170</v>
      </c>
      <c r="C58" s="280"/>
      <c r="D58" s="210">
        <f t="shared" ref="D58:F58" si="37">SUM(D59:D97)/2</f>
        <v>0</v>
      </c>
      <c r="E58" s="196">
        <f t="shared" si="37"/>
        <v>0</v>
      </c>
      <c r="F58" s="196">
        <f t="shared" si="37"/>
        <v>0</v>
      </c>
      <c r="G58" s="197">
        <f>SUM(G59:G97)/2</f>
        <v>259773</v>
      </c>
      <c r="H58" s="197">
        <f t="shared" ref="H58:J58" si="38">SUM(H59:H97)/2</f>
        <v>401154</v>
      </c>
      <c r="I58" s="149">
        <f t="shared" si="38"/>
        <v>367666</v>
      </c>
      <c r="J58" s="197">
        <f t="shared" si="38"/>
        <v>0</v>
      </c>
      <c r="K58" s="197">
        <f>SUM(K59:K97)/2</f>
        <v>355566</v>
      </c>
      <c r="L58" s="150"/>
    </row>
    <row r="59" spans="1:20" s="27" customFormat="1" ht="68.25" customHeight="1" outlineLevel="1" x14ac:dyDescent="0.25">
      <c r="A59" s="151"/>
      <c r="B59" s="212" t="s">
        <v>191</v>
      </c>
      <c r="C59" s="71"/>
      <c r="D59" s="154">
        <f>SUM(D60)</f>
        <v>0</v>
      </c>
      <c r="E59" s="154">
        <f t="shared" ref="E59:K59" si="39">SUM(E60)</f>
        <v>0</v>
      </c>
      <c r="F59" s="154">
        <f t="shared" si="39"/>
        <v>0</v>
      </c>
      <c r="G59" s="153">
        <f t="shared" si="39"/>
        <v>0</v>
      </c>
      <c r="H59" s="154">
        <f t="shared" si="39"/>
        <v>8088</v>
      </c>
      <c r="I59" s="154">
        <f t="shared" si="39"/>
        <v>8088</v>
      </c>
      <c r="J59" s="153">
        <f t="shared" si="39"/>
        <v>0</v>
      </c>
      <c r="K59" s="153">
        <f t="shared" si="39"/>
        <v>8088</v>
      </c>
      <c r="L59" s="159" t="s">
        <v>43</v>
      </c>
    </row>
    <row r="60" spans="1:20" ht="33" customHeight="1" outlineLevel="1" x14ac:dyDescent="0.25">
      <c r="A60" s="29"/>
      <c r="B60" s="29" t="s">
        <v>129</v>
      </c>
      <c r="C60" s="19" t="s">
        <v>137</v>
      </c>
      <c r="D60" s="53"/>
      <c r="E60" s="53"/>
      <c r="F60" s="53"/>
      <c r="G60" s="36"/>
      <c r="H60" s="53">
        <v>8088</v>
      </c>
      <c r="I60" s="53">
        <v>8088</v>
      </c>
      <c r="J60" s="36"/>
      <c r="K60" s="36">
        <v>8088</v>
      </c>
      <c r="L60" s="156"/>
    </row>
    <row r="61" spans="1:20" s="27" customFormat="1" ht="65.25" customHeight="1" outlineLevel="1" x14ac:dyDescent="0.25">
      <c r="A61" s="151"/>
      <c r="B61" s="152" t="s">
        <v>192</v>
      </c>
      <c r="C61" s="151"/>
      <c r="D61" s="154">
        <f>SUM(D62)</f>
        <v>0</v>
      </c>
      <c r="E61" s="154">
        <f t="shared" ref="E61:K61" si="40">SUM(E62)</f>
        <v>0</v>
      </c>
      <c r="F61" s="154">
        <f t="shared" si="40"/>
        <v>0</v>
      </c>
      <c r="G61" s="153">
        <f t="shared" si="40"/>
        <v>285</v>
      </c>
      <c r="H61" s="154">
        <f t="shared" si="40"/>
        <v>285</v>
      </c>
      <c r="I61" s="154">
        <f t="shared" si="40"/>
        <v>285</v>
      </c>
      <c r="J61" s="153">
        <f t="shared" si="40"/>
        <v>0</v>
      </c>
      <c r="K61" s="153">
        <f t="shared" si="40"/>
        <v>285</v>
      </c>
      <c r="L61" s="159" t="s">
        <v>38</v>
      </c>
      <c r="O61" s="27" t="s">
        <v>44</v>
      </c>
    </row>
    <row r="62" spans="1:20" ht="28.5" customHeight="1" outlineLevel="1" x14ac:dyDescent="0.25">
      <c r="A62" s="29"/>
      <c r="B62" s="29" t="s">
        <v>129</v>
      </c>
      <c r="C62" s="19" t="s">
        <v>137</v>
      </c>
      <c r="D62" s="53"/>
      <c r="E62" s="53"/>
      <c r="F62" s="53"/>
      <c r="G62" s="36">
        <v>285</v>
      </c>
      <c r="H62" s="53">
        <v>285</v>
      </c>
      <c r="I62" s="53">
        <v>285</v>
      </c>
      <c r="J62" s="36"/>
      <c r="K62" s="36">
        <v>285</v>
      </c>
      <c r="L62" s="156"/>
    </row>
    <row r="63" spans="1:20" s="27" customFormat="1" ht="66.75" customHeight="1" outlineLevel="1" x14ac:dyDescent="0.25">
      <c r="A63" s="151"/>
      <c r="B63" s="152" t="s">
        <v>193</v>
      </c>
      <c r="C63" s="151"/>
      <c r="D63" s="154">
        <f>SUM(D64)</f>
        <v>0</v>
      </c>
      <c r="E63" s="154">
        <f t="shared" ref="E63:G63" si="41">SUM(E64)</f>
        <v>0</v>
      </c>
      <c r="F63" s="154">
        <f t="shared" si="41"/>
        <v>0</v>
      </c>
      <c r="G63" s="153">
        <f t="shared" si="41"/>
        <v>0</v>
      </c>
      <c r="H63" s="154">
        <f>H64</f>
        <v>2500</v>
      </c>
      <c r="I63" s="154">
        <f t="shared" ref="I63:K63" si="42">SUM(I64)</f>
        <v>0</v>
      </c>
      <c r="J63" s="153">
        <f t="shared" si="42"/>
        <v>0</v>
      </c>
      <c r="K63" s="153">
        <f t="shared" si="42"/>
        <v>0</v>
      </c>
      <c r="L63" s="159" t="s">
        <v>38</v>
      </c>
    </row>
    <row r="64" spans="1:20" ht="25.5" outlineLevel="1" x14ac:dyDescent="0.25">
      <c r="A64" s="29"/>
      <c r="B64" s="29" t="s">
        <v>129</v>
      </c>
      <c r="C64" s="19" t="s">
        <v>132</v>
      </c>
      <c r="D64" s="53"/>
      <c r="E64" s="53"/>
      <c r="F64" s="53"/>
      <c r="G64" s="36"/>
      <c r="H64" s="53">
        <v>2500</v>
      </c>
      <c r="I64" s="53">
        <v>0</v>
      </c>
      <c r="J64" s="36">
        <v>0</v>
      </c>
      <c r="K64" s="36">
        <v>0</v>
      </c>
      <c r="L64" s="156"/>
    </row>
    <row r="65" spans="1:14" s="27" customFormat="1" ht="93" customHeight="1" outlineLevel="1" x14ac:dyDescent="0.25">
      <c r="A65" s="151"/>
      <c r="B65" s="151" t="s">
        <v>194</v>
      </c>
      <c r="C65" s="151"/>
      <c r="D65" s="154">
        <f>SUM(D66)</f>
        <v>0</v>
      </c>
      <c r="E65" s="154">
        <f t="shared" ref="E65:K65" si="43">SUM(E66)</f>
        <v>0</v>
      </c>
      <c r="F65" s="154">
        <f t="shared" si="43"/>
        <v>0</v>
      </c>
      <c r="G65" s="153">
        <f t="shared" si="43"/>
        <v>1075</v>
      </c>
      <c r="H65" s="153">
        <f t="shared" si="43"/>
        <v>1075</v>
      </c>
      <c r="I65" s="153">
        <f t="shared" si="43"/>
        <v>1075</v>
      </c>
      <c r="J65" s="153">
        <f t="shared" si="43"/>
        <v>0</v>
      </c>
      <c r="K65" s="153">
        <f t="shared" si="43"/>
        <v>1075</v>
      </c>
      <c r="L65" s="155" t="s">
        <v>37</v>
      </c>
    </row>
    <row r="66" spans="1:14" ht="30.75" customHeight="1" outlineLevel="1" x14ac:dyDescent="0.25">
      <c r="A66" s="29"/>
      <c r="B66" s="29" t="s">
        <v>129</v>
      </c>
      <c r="C66" s="19" t="s">
        <v>137</v>
      </c>
      <c r="D66" s="53"/>
      <c r="E66" s="53"/>
      <c r="F66" s="53"/>
      <c r="G66" s="36">
        <v>1075</v>
      </c>
      <c r="H66" s="36">
        <v>1075</v>
      </c>
      <c r="I66" s="36">
        <v>1075</v>
      </c>
      <c r="J66" s="36"/>
      <c r="K66" s="36">
        <v>1075</v>
      </c>
      <c r="L66" s="156"/>
    </row>
    <row r="67" spans="1:14" s="27" customFormat="1" ht="76.5" customHeight="1" outlineLevel="1" x14ac:dyDescent="0.25">
      <c r="A67" s="151"/>
      <c r="B67" s="151" t="s">
        <v>195</v>
      </c>
      <c r="C67" s="151"/>
      <c r="D67" s="154">
        <f>SUM(D68)</f>
        <v>0</v>
      </c>
      <c r="E67" s="154">
        <f t="shared" ref="E67:K67" si="44">SUM(E68)</f>
        <v>0</v>
      </c>
      <c r="F67" s="154">
        <f t="shared" si="44"/>
        <v>0</v>
      </c>
      <c r="G67" s="153">
        <f t="shared" si="44"/>
        <v>1388</v>
      </c>
      <c r="H67" s="153">
        <f t="shared" si="44"/>
        <v>1388</v>
      </c>
      <c r="I67" s="153">
        <f t="shared" si="44"/>
        <v>1388</v>
      </c>
      <c r="J67" s="153">
        <f t="shared" si="44"/>
        <v>0</v>
      </c>
      <c r="K67" s="153">
        <f t="shared" si="44"/>
        <v>1388</v>
      </c>
      <c r="L67" s="155" t="s">
        <v>37</v>
      </c>
    </row>
    <row r="68" spans="1:14" ht="28.5" customHeight="1" outlineLevel="1" x14ac:dyDescent="0.25">
      <c r="A68" s="29"/>
      <c r="B68" s="29" t="s">
        <v>129</v>
      </c>
      <c r="C68" s="19" t="s">
        <v>137</v>
      </c>
      <c r="D68" s="53"/>
      <c r="E68" s="53"/>
      <c r="F68" s="53"/>
      <c r="G68" s="36">
        <v>1388</v>
      </c>
      <c r="H68" s="36">
        <v>1388</v>
      </c>
      <c r="I68" s="36">
        <v>1388</v>
      </c>
      <c r="J68" s="36">
        <v>0</v>
      </c>
      <c r="K68" s="36">
        <v>1388</v>
      </c>
      <c r="L68" s="156"/>
    </row>
    <row r="69" spans="1:14" s="27" customFormat="1" ht="67.5" customHeight="1" outlineLevel="1" x14ac:dyDescent="0.25">
      <c r="A69" s="151"/>
      <c r="B69" s="152" t="s">
        <v>196</v>
      </c>
      <c r="C69" s="151"/>
      <c r="D69" s="154">
        <f>SUM(D70)</f>
        <v>0</v>
      </c>
      <c r="E69" s="154">
        <f t="shared" ref="E69:K69" si="45">SUM(E70)</f>
        <v>0</v>
      </c>
      <c r="F69" s="154">
        <f t="shared" si="45"/>
        <v>0</v>
      </c>
      <c r="G69" s="153">
        <f t="shared" si="45"/>
        <v>107020</v>
      </c>
      <c r="H69" s="154">
        <f t="shared" si="45"/>
        <v>9590</v>
      </c>
      <c r="I69" s="154">
        <f t="shared" si="45"/>
        <v>9590</v>
      </c>
      <c r="J69" s="153">
        <f t="shared" si="45"/>
        <v>0</v>
      </c>
      <c r="K69" s="153">
        <f t="shared" si="45"/>
        <v>9590</v>
      </c>
      <c r="L69" s="155" t="s">
        <v>37</v>
      </c>
    </row>
    <row r="70" spans="1:14" ht="33" customHeight="1" outlineLevel="1" x14ac:dyDescent="0.25">
      <c r="A70" s="29"/>
      <c r="B70" s="29" t="s">
        <v>129</v>
      </c>
      <c r="C70" s="19" t="s">
        <v>137</v>
      </c>
      <c r="D70" s="53"/>
      <c r="E70" s="53"/>
      <c r="F70" s="53"/>
      <c r="G70" s="36">
        <v>107020</v>
      </c>
      <c r="H70" s="53">
        <v>9590</v>
      </c>
      <c r="I70" s="53">
        <v>9590</v>
      </c>
      <c r="J70" s="36"/>
      <c r="K70" s="36">
        <v>9590</v>
      </c>
      <c r="L70" s="156"/>
    </row>
    <row r="71" spans="1:14" s="27" customFormat="1" ht="106.5" customHeight="1" outlineLevel="1" x14ac:dyDescent="0.25">
      <c r="A71" s="151"/>
      <c r="B71" s="152" t="s">
        <v>197</v>
      </c>
      <c r="C71" s="151"/>
      <c r="D71" s="154">
        <f>SUM(D72)</f>
        <v>0</v>
      </c>
      <c r="E71" s="154">
        <f t="shared" ref="E71:K71" si="46">SUM(E72)</f>
        <v>0</v>
      </c>
      <c r="F71" s="154">
        <f t="shared" si="46"/>
        <v>0</v>
      </c>
      <c r="G71" s="153">
        <f t="shared" si="46"/>
        <v>101115</v>
      </c>
      <c r="H71" s="154">
        <f t="shared" si="46"/>
        <v>21060</v>
      </c>
      <c r="I71" s="154">
        <f t="shared" si="46"/>
        <v>21060</v>
      </c>
      <c r="J71" s="153">
        <f t="shared" si="46"/>
        <v>0</v>
      </c>
      <c r="K71" s="153">
        <f t="shared" si="46"/>
        <v>21060</v>
      </c>
      <c r="L71" s="155" t="s">
        <v>37</v>
      </c>
    </row>
    <row r="72" spans="1:14" ht="28.5" customHeight="1" outlineLevel="1" x14ac:dyDescent="0.25">
      <c r="A72" s="29"/>
      <c r="B72" s="29" t="s">
        <v>129</v>
      </c>
      <c r="C72" s="19" t="s">
        <v>137</v>
      </c>
      <c r="D72" s="53"/>
      <c r="E72" s="53"/>
      <c r="F72" s="53"/>
      <c r="G72" s="36">
        <v>101115</v>
      </c>
      <c r="H72" s="53">
        <v>21060</v>
      </c>
      <c r="I72" s="53">
        <v>21060</v>
      </c>
      <c r="J72" s="53"/>
      <c r="K72" s="53">
        <v>21060</v>
      </c>
      <c r="L72" s="156"/>
    </row>
    <row r="73" spans="1:14" s="27" customFormat="1" ht="118.5" customHeight="1" outlineLevel="1" x14ac:dyDescent="0.25">
      <c r="A73" s="151"/>
      <c r="B73" s="151" t="s">
        <v>198</v>
      </c>
      <c r="C73" s="151"/>
      <c r="D73" s="154">
        <f>SUM(D74)</f>
        <v>0</v>
      </c>
      <c r="E73" s="154">
        <f t="shared" ref="E73:K73" si="47">SUM(E74)</f>
        <v>0</v>
      </c>
      <c r="F73" s="154">
        <f t="shared" si="47"/>
        <v>0</v>
      </c>
      <c r="G73" s="153">
        <f t="shared" si="47"/>
        <v>12100</v>
      </c>
      <c r="H73" s="153">
        <f t="shared" si="47"/>
        <v>12100</v>
      </c>
      <c r="I73" s="153">
        <f t="shared" si="47"/>
        <v>12100</v>
      </c>
      <c r="J73" s="153">
        <f t="shared" si="47"/>
        <v>0</v>
      </c>
      <c r="K73" s="153">
        <f t="shared" si="47"/>
        <v>0</v>
      </c>
      <c r="L73" s="159" t="s">
        <v>38</v>
      </c>
    </row>
    <row r="74" spans="1:14" ht="28.5" customHeight="1" outlineLevel="1" x14ac:dyDescent="0.25">
      <c r="A74" s="29"/>
      <c r="B74" s="29" t="s">
        <v>129</v>
      </c>
      <c r="C74" s="19" t="s">
        <v>137</v>
      </c>
      <c r="D74" s="53"/>
      <c r="E74" s="53"/>
      <c r="F74" s="53"/>
      <c r="G74" s="36">
        <v>12100</v>
      </c>
      <c r="H74" s="36">
        <v>12100</v>
      </c>
      <c r="I74" s="36">
        <v>12100</v>
      </c>
      <c r="J74" s="36"/>
      <c r="K74" s="36"/>
      <c r="L74" s="156"/>
    </row>
    <row r="75" spans="1:14" s="27" customFormat="1" ht="117" customHeight="1" outlineLevel="1" x14ac:dyDescent="0.25">
      <c r="A75" s="151"/>
      <c r="B75" s="151" t="s">
        <v>158</v>
      </c>
      <c r="C75" s="151"/>
      <c r="D75" s="154">
        <f>SUM(D76)</f>
        <v>0</v>
      </c>
      <c r="E75" s="154">
        <f t="shared" ref="E75:K75" si="48">SUM(E76)</f>
        <v>0</v>
      </c>
      <c r="F75" s="154">
        <f t="shared" si="48"/>
        <v>0</v>
      </c>
      <c r="G75" s="153">
        <f t="shared" si="48"/>
        <v>0</v>
      </c>
      <c r="H75" s="153">
        <f t="shared" si="48"/>
        <v>0</v>
      </c>
      <c r="I75" s="153">
        <f t="shared" si="48"/>
        <v>0</v>
      </c>
      <c r="J75" s="153">
        <f t="shared" si="48"/>
        <v>0</v>
      </c>
      <c r="K75" s="153">
        <f t="shared" si="48"/>
        <v>0</v>
      </c>
      <c r="L75" s="159" t="s">
        <v>61</v>
      </c>
    </row>
    <row r="76" spans="1:14" ht="21.75" customHeight="1" outlineLevel="1" x14ac:dyDescent="0.25">
      <c r="A76" s="29"/>
      <c r="B76" s="29" t="s">
        <v>11</v>
      </c>
      <c r="C76" s="19"/>
      <c r="D76" s="53"/>
      <c r="E76" s="53"/>
      <c r="F76" s="53"/>
      <c r="G76" s="36"/>
      <c r="H76" s="36"/>
      <c r="I76" s="36"/>
      <c r="J76" s="36"/>
      <c r="K76" s="36"/>
      <c r="L76" s="156"/>
    </row>
    <row r="77" spans="1:14" s="27" customFormat="1" ht="57.75" customHeight="1" outlineLevel="1" x14ac:dyDescent="0.25">
      <c r="A77" s="151"/>
      <c r="B77" s="152" t="s">
        <v>199</v>
      </c>
      <c r="C77" s="151"/>
      <c r="D77" s="154">
        <f>SUM(D78)</f>
        <v>0</v>
      </c>
      <c r="E77" s="154">
        <f>SUM(E78)</f>
        <v>0</v>
      </c>
      <c r="F77" s="154">
        <f>SUM(F78)</f>
        <v>0</v>
      </c>
      <c r="G77" s="153">
        <f>SUM(G78)</f>
        <v>0</v>
      </c>
      <c r="H77" s="153">
        <f>H78</f>
        <v>500</v>
      </c>
      <c r="I77" s="153">
        <f>I78</f>
        <v>500</v>
      </c>
      <c r="J77" s="153">
        <f>SUM(J78)</f>
        <v>0</v>
      </c>
      <c r="K77" s="153">
        <f>SUM(K78)</f>
        <v>500</v>
      </c>
      <c r="L77" s="155" t="s">
        <v>61</v>
      </c>
      <c r="N77" s="67"/>
    </row>
    <row r="78" spans="1:14" ht="30.75" customHeight="1" outlineLevel="1" x14ac:dyDescent="0.25">
      <c r="A78" s="29"/>
      <c r="B78" s="29" t="s">
        <v>129</v>
      </c>
      <c r="C78" s="19" t="s">
        <v>137</v>
      </c>
      <c r="D78" s="53"/>
      <c r="E78" s="53"/>
      <c r="F78" s="53"/>
      <c r="G78" s="37"/>
      <c r="H78" s="191">
        <v>500</v>
      </c>
      <c r="I78" s="185">
        <v>500</v>
      </c>
      <c r="J78" s="192"/>
      <c r="K78" s="192">
        <v>500</v>
      </c>
      <c r="L78" s="183"/>
      <c r="N78" s="55"/>
    </row>
    <row r="79" spans="1:14" s="27" customFormat="1" ht="75" customHeight="1" outlineLevel="1" x14ac:dyDescent="0.25">
      <c r="A79" s="151"/>
      <c r="B79" s="160" t="s">
        <v>159</v>
      </c>
      <c r="C79" s="151"/>
      <c r="D79" s="154">
        <f>SUM(D80)</f>
        <v>0</v>
      </c>
      <c r="E79" s="154">
        <f t="shared" ref="E79:K79" si="49">SUM(E80)</f>
        <v>0</v>
      </c>
      <c r="F79" s="154">
        <f t="shared" si="49"/>
        <v>0</v>
      </c>
      <c r="G79" s="153">
        <f t="shared" si="49"/>
        <v>0</v>
      </c>
      <c r="H79" s="153">
        <f t="shared" si="49"/>
        <v>0</v>
      </c>
      <c r="I79" s="153">
        <f t="shared" si="49"/>
        <v>0</v>
      </c>
      <c r="J79" s="153">
        <f t="shared" si="49"/>
        <v>0</v>
      </c>
      <c r="K79" s="153">
        <f t="shared" si="49"/>
        <v>0</v>
      </c>
      <c r="L79" s="159" t="s">
        <v>40</v>
      </c>
    </row>
    <row r="80" spans="1:14" ht="16.5" customHeight="1" outlineLevel="1" x14ac:dyDescent="0.25">
      <c r="A80" s="29"/>
      <c r="B80" s="29" t="s">
        <v>11</v>
      </c>
      <c r="C80" s="19"/>
      <c r="D80" s="53"/>
      <c r="E80" s="53"/>
      <c r="F80" s="53"/>
      <c r="G80" s="36"/>
      <c r="H80" s="36"/>
      <c r="I80" s="36"/>
      <c r="J80" s="36"/>
      <c r="K80" s="36"/>
      <c r="L80" s="156"/>
    </row>
    <row r="81" spans="1:13" s="27" customFormat="1" ht="69.75" customHeight="1" outlineLevel="1" x14ac:dyDescent="0.25">
      <c r="A81" s="151"/>
      <c r="B81" s="160" t="s">
        <v>160</v>
      </c>
      <c r="C81" s="151"/>
      <c r="D81" s="154">
        <f>SUM(D82)</f>
        <v>0</v>
      </c>
      <c r="E81" s="154">
        <f t="shared" ref="E81:K81" si="50">SUM(E82)</f>
        <v>0</v>
      </c>
      <c r="F81" s="154">
        <f t="shared" si="50"/>
        <v>0</v>
      </c>
      <c r="G81" s="153">
        <f t="shared" si="50"/>
        <v>0</v>
      </c>
      <c r="H81" s="153">
        <f t="shared" si="50"/>
        <v>0</v>
      </c>
      <c r="I81" s="153">
        <f t="shared" si="50"/>
        <v>0</v>
      </c>
      <c r="J81" s="153">
        <f t="shared" si="50"/>
        <v>0</v>
      </c>
      <c r="K81" s="153">
        <f t="shared" si="50"/>
        <v>0</v>
      </c>
      <c r="L81" s="159" t="s">
        <v>40</v>
      </c>
    </row>
    <row r="82" spans="1:13" ht="33.75" customHeight="1" outlineLevel="1" x14ac:dyDescent="0.25">
      <c r="A82" s="29"/>
      <c r="B82" s="29" t="s">
        <v>11</v>
      </c>
      <c r="C82" s="29"/>
      <c r="D82" s="53">
        <v>0</v>
      </c>
      <c r="E82" s="53">
        <v>0</v>
      </c>
      <c r="F82" s="53">
        <v>0</v>
      </c>
      <c r="G82" s="30">
        <v>0</v>
      </c>
      <c r="H82" s="30">
        <v>0</v>
      </c>
      <c r="I82" s="30">
        <v>0</v>
      </c>
      <c r="J82" s="30">
        <v>0</v>
      </c>
      <c r="K82" s="30">
        <v>0</v>
      </c>
      <c r="L82" s="156"/>
    </row>
    <row r="83" spans="1:13" s="27" customFormat="1" ht="121.5" customHeight="1" outlineLevel="1" x14ac:dyDescent="0.25">
      <c r="A83" s="151"/>
      <c r="B83" s="160" t="s">
        <v>161</v>
      </c>
      <c r="C83" s="151"/>
      <c r="D83" s="154">
        <f>SUM(D84)</f>
        <v>0</v>
      </c>
      <c r="E83" s="154">
        <f t="shared" ref="E83:K83" si="51">SUM(E84)</f>
        <v>0</v>
      </c>
      <c r="F83" s="154">
        <f t="shared" si="51"/>
        <v>0</v>
      </c>
      <c r="G83" s="153">
        <f t="shared" si="51"/>
        <v>0</v>
      </c>
      <c r="H83" s="153">
        <f t="shared" si="51"/>
        <v>0</v>
      </c>
      <c r="I83" s="153">
        <f t="shared" si="51"/>
        <v>0</v>
      </c>
      <c r="J83" s="153">
        <f t="shared" si="51"/>
        <v>0</v>
      </c>
      <c r="K83" s="153">
        <f t="shared" si="51"/>
        <v>0</v>
      </c>
      <c r="L83" s="159" t="s">
        <v>38</v>
      </c>
    </row>
    <row r="84" spans="1:13" ht="15.75" customHeight="1" outlineLevel="1" x14ac:dyDescent="0.25">
      <c r="A84" s="29"/>
      <c r="B84" s="29" t="s">
        <v>11</v>
      </c>
      <c r="C84" s="29"/>
      <c r="D84" s="53">
        <v>0</v>
      </c>
      <c r="E84" s="53">
        <v>0</v>
      </c>
      <c r="F84" s="53">
        <v>0</v>
      </c>
      <c r="G84" s="30">
        <v>0</v>
      </c>
      <c r="H84" s="30">
        <v>0</v>
      </c>
      <c r="I84" s="30">
        <v>0</v>
      </c>
      <c r="J84" s="30">
        <v>0</v>
      </c>
      <c r="K84" s="30">
        <v>0</v>
      </c>
      <c r="L84" s="156"/>
    </row>
    <row r="85" spans="1:13" s="27" customFormat="1" ht="167.25" customHeight="1" outlineLevel="1" x14ac:dyDescent="0.25">
      <c r="A85" s="151"/>
      <c r="B85" s="160" t="s">
        <v>200</v>
      </c>
      <c r="C85" s="151"/>
      <c r="D85" s="154"/>
      <c r="E85" s="154"/>
      <c r="F85" s="154"/>
      <c r="G85" s="153"/>
      <c r="H85" s="153"/>
      <c r="I85" s="153"/>
      <c r="J85" s="153"/>
      <c r="K85" s="153"/>
      <c r="L85" s="159" t="s">
        <v>38</v>
      </c>
    </row>
    <row r="86" spans="1:13" ht="15.75" customHeight="1" outlineLevel="1" x14ac:dyDescent="0.25">
      <c r="A86" s="29"/>
      <c r="B86" s="29" t="s">
        <v>11</v>
      </c>
      <c r="C86" s="29"/>
      <c r="D86" s="53">
        <v>0</v>
      </c>
      <c r="E86" s="53">
        <v>0</v>
      </c>
      <c r="F86" s="53">
        <v>0</v>
      </c>
      <c r="G86" s="30">
        <v>0</v>
      </c>
      <c r="H86" s="30">
        <v>0</v>
      </c>
      <c r="I86" s="30">
        <v>0</v>
      </c>
      <c r="J86" s="30">
        <v>0</v>
      </c>
      <c r="K86" s="30">
        <v>0</v>
      </c>
      <c r="L86" s="156"/>
    </row>
    <row r="87" spans="1:13" s="27" customFormat="1" ht="78.75" customHeight="1" outlineLevel="1" x14ac:dyDescent="0.25">
      <c r="A87" s="151"/>
      <c r="B87" s="160" t="s">
        <v>163</v>
      </c>
      <c r="C87" s="151"/>
      <c r="D87" s="154">
        <f>SUM(D88)</f>
        <v>0</v>
      </c>
      <c r="E87" s="154">
        <f t="shared" ref="E87:K87" si="52">SUM(E88)</f>
        <v>0</v>
      </c>
      <c r="F87" s="154">
        <f t="shared" si="52"/>
        <v>0</v>
      </c>
      <c r="G87" s="153">
        <f t="shared" si="52"/>
        <v>0</v>
      </c>
      <c r="H87" s="153">
        <f t="shared" si="52"/>
        <v>0</v>
      </c>
      <c r="I87" s="153">
        <f t="shared" si="52"/>
        <v>0</v>
      </c>
      <c r="J87" s="153">
        <f t="shared" si="52"/>
        <v>0</v>
      </c>
      <c r="K87" s="153">
        <f t="shared" si="52"/>
        <v>0</v>
      </c>
      <c r="L87" s="159" t="s">
        <v>38</v>
      </c>
    </row>
    <row r="88" spans="1:13" ht="15.75" customHeight="1" outlineLevel="1" x14ac:dyDescent="0.25">
      <c r="A88" s="29"/>
      <c r="B88" s="29" t="s">
        <v>11</v>
      </c>
      <c r="C88" s="29"/>
      <c r="D88" s="53">
        <v>0</v>
      </c>
      <c r="E88" s="53">
        <v>0</v>
      </c>
      <c r="F88" s="53">
        <v>0</v>
      </c>
      <c r="G88" s="30">
        <v>0</v>
      </c>
      <c r="H88" s="30">
        <v>0</v>
      </c>
      <c r="I88" s="30">
        <v>0</v>
      </c>
      <c r="J88" s="30">
        <v>0</v>
      </c>
      <c r="K88" s="30">
        <v>0</v>
      </c>
      <c r="L88" s="156"/>
    </row>
    <row r="89" spans="1:13" s="27" customFormat="1" ht="55.5" customHeight="1" outlineLevel="1" x14ac:dyDescent="0.25">
      <c r="A89" s="151"/>
      <c r="B89" s="151" t="s">
        <v>201</v>
      </c>
      <c r="C89" s="151"/>
      <c r="D89" s="154">
        <f>SUM(D90)</f>
        <v>0</v>
      </c>
      <c r="E89" s="154">
        <f t="shared" ref="E89:F89" si="53">SUM(E90)</f>
        <v>0</v>
      </c>
      <c r="F89" s="154">
        <f t="shared" si="53"/>
        <v>0</v>
      </c>
      <c r="G89" s="154">
        <f>G90+G91+G92</f>
        <v>36790</v>
      </c>
      <c r="H89" s="154">
        <f>H90+H91+H92</f>
        <v>341080</v>
      </c>
      <c r="I89" s="154">
        <f>I90+I91+I92</f>
        <v>313580</v>
      </c>
      <c r="J89" s="154">
        <f t="shared" ref="J89:K89" si="54">J90+J91+J92</f>
        <v>0</v>
      </c>
      <c r="K89" s="154">
        <f t="shared" si="54"/>
        <v>313580</v>
      </c>
      <c r="L89" s="155" t="s">
        <v>37</v>
      </c>
    </row>
    <row r="90" spans="1:13" ht="31.5" customHeight="1" outlineLevel="1" x14ac:dyDescent="0.25">
      <c r="A90" s="29"/>
      <c r="B90" s="29" t="s">
        <v>129</v>
      </c>
      <c r="C90" s="19" t="s">
        <v>137</v>
      </c>
      <c r="D90" s="53">
        <v>0</v>
      </c>
      <c r="E90" s="53">
        <v>0</v>
      </c>
      <c r="F90" s="53">
        <v>0</v>
      </c>
      <c r="G90" s="53"/>
      <c r="H90" s="53">
        <v>27500</v>
      </c>
      <c r="I90" s="53">
        <v>0</v>
      </c>
      <c r="J90" s="53">
        <v>0</v>
      </c>
      <c r="K90" s="53">
        <v>0</v>
      </c>
      <c r="L90" s="156"/>
    </row>
    <row r="91" spans="1:13" ht="63.75" customHeight="1" outlineLevel="1" x14ac:dyDescent="0.25">
      <c r="A91" s="29"/>
      <c r="B91" s="29" t="s">
        <v>128</v>
      </c>
      <c r="C91" s="125" t="s">
        <v>246</v>
      </c>
      <c r="D91" s="53">
        <v>0</v>
      </c>
      <c r="E91" s="53">
        <v>0</v>
      </c>
      <c r="F91" s="53">
        <v>0</v>
      </c>
      <c r="G91" s="53"/>
      <c r="H91" s="53">
        <v>221605</v>
      </c>
      <c r="I91" s="53">
        <v>221605</v>
      </c>
      <c r="J91" s="53"/>
      <c r="K91" s="53">
        <v>221605</v>
      </c>
      <c r="L91" s="156"/>
    </row>
    <row r="92" spans="1:13" ht="52.5" customHeight="1" outlineLevel="1" x14ac:dyDescent="0.25">
      <c r="A92" s="29"/>
      <c r="B92" s="29" t="s">
        <v>128</v>
      </c>
      <c r="C92" s="19" t="s">
        <v>135</v>
      </c>
      <c r="D92" s="53">
        <v>0</v>
      </c>
      <c r="E92" s="53">
        <v>0</v>
      </c>
      <c r="F92" s="53">
        <v>0</v>
      </c>
      <c r="G92" s="53">
        <v>36790</v>
      </c>
      <c r="H92" s="53">
        <v>91975</v>
      </c>
      <c r="I92" s="53">
        <v>91975</v>
      </c>
      <c r="J92" s="53"/>
      <c r="K92" s="53">
        <v>91975</v>
      </c>
      <c r="L92" s="156"/>
    </row>
    <row r="93" spans="1:13" s="27" customFormat="1" ht="114" customHeight="1" outlineLevel="1" x14ac:dyDescent="0.25">
      <c r="A93" s="151"/>
      <c r="B93" s="152" t="s">
        <v>202</v>
      </c>
      <c r="C93" s="163"/>
      <c r="D93" s="164">
        <f>SUM(D94)</f>
        <v>0</v>
      </c>
      <c r="E93" s="164">
        <f t="shared" ref="E93:G93" si="55">SUM(E94)</f>
        <v>0</v>
      </c>
      <c r="F93" s="164">
        <f t="shared" si="55"/>
        <v>0</v>
      </c>
      <c r="G93" s="164">
        <f t="shared" si="55"/>
        <v>0</v>
      </c>
      <c r="H93" s="154">
        <f>H94+H95</f>
        <v>3488</v>
      </c>
      <c r="I93" s="154">
        <f t="shared" ref="I93:K93" si="56">I94+I95</f>
        <v>0</v>
      </c>
      <c r="J93" s="154">
        <f t="shared" si="56"/>
        <v>0</v>
      </c>
      <c r="K93" s="154">
        <f t="shared" si="56"/>
        <v>0</v>
      </c>
      <c r="L93" s="155" t="s">
        <v>38</v>
      </c>
      <c r="M93" s="67"/>
    </row>
    <row r="94" spans="1:13" ht="25.5" outlineLevel="1" x14ac:dyDescent="0.25">
      <c r="A94" s="29"/>
      <c r="B94" s="29" t="s">
        <v>129</v>
      </c>
      <c r="C94" s="19" t="s">
        <v>137</v>
      </c>
      <c r="D94" s="53">
        <v>0</v>
      </c>
      <c r="E94" s="53">
        <v>0</v>
      </c>
      <c r="F94" s="53">
        <v>0</v>
      </c>
      <c r="G94" s="30">
        <v>0</v>
      </c>
      <c r="H94" s="30">
        <v>988</v>
      </c>
      <c r="I94" s="30"/>
      <c r="J94" s="30">
        <v>0</v>
      </c>
      <c r="K94" s="30"/>
      <c r="L94" s="156"/>
    </row>
    <row r="95" spans="1:13" ht="25.5" outlineLevel="1" x14ac:dyDescent="0.25">
      <c r="A95" s="29"/>
      <c r="B95" s="29" t="s">
        <v>129</v>
      </c>
      <c r="C95" s="19" t="s">
        <v>132</v>
      </c>
      <c r="D95" s="53"/>
      <c r="E95" s="53"/>
      <c r="F95" s="53"/>
      <c r="G95" s="36"/>
      <c r="H95" s="53">
        <v>2500</v>
      </c>
      <c r="I95" s="53">
        <v>0</v>
      </c>
      <c r="J95" s="36">
        <v>0</v>
      </c>
      <c r="K95" s="36">
        <v>0</v>
      </c>
      <c r="L95" s="156"/>
    </row>
    <row r="96" spans="1:13" ht="128.25" customHeight="1" outlineLevel="1" x14ac:dyDescent="0.25">
      <c r="A96" s="29"/>
      <c r="B96" s="151" t="s">
        <v>203</v>
      </c>
      <c r="C96" s="29"/>
      <c r="D96" s="53"/>
      <c r="E96" s="53"/>
      <c r="F96" s="53"/>
      <c r="G96" s="30"/>
      <c r="H96" s="30"/>
      <c r="I96" s="30"/>
      <c r="J96" s="30"/>
      <c r="K96" s="30"/>
      <c r="L96" s="159" t="s">
        <v>38</v>
      </c>
    </row>
    <row r="97" spans="1:16" ht="23.25" customHeight="1" outlineLevel="1" x14ac:dyDescent="0.25">
      <c r="A97" s="29"/>
      <c r="B97" s="29" t="s">
        <v>11</v>
      </c>
      <c r="C97" s="29"/>
      <c r="D97" s="53"/>
      <c r="E97" s="53"/>
      <c r="F97" s="53"/>
      <c r="G97" s="30"/>
      <c r="H97" s="30"/>
      <c r="I97" s="30"/>
      <c r="J97" s="30"/>
      <c r="K97" s="30"/>
      <c r="L97" s="159"/>
    </row>
    <row r="98" spans="1:16" ht="26.25" customHeight="1" x14ac:dyDescent="0.25">
      <c r="A98" s="224" t="s">
        <v>49</v>
      </c>
      <c r="B98" s="279" t="s">
        <v>50</v>
      </c>
      <c r="C98" s="279"/>
      <c r="D98" s="224">
        <f t="shared" ref="D98:K98" si="57">D99+D118+D127</f>
        <v>6329706</v>
      </c>
      <c r="E98" s="224">
        <f t="shared" si="57"/>
        <v>6329706</v>
      </c>
      <c r="F98" s="224">
        <f t="shared" si="57"/>
        <v>6329706</v>
      </c>
      <c r="G98" s="149">
        <f>G99+G118+G127</f>
        <v>16239756</v>
      </c>
      <c r="H98" s="149">
        <f t="shared" si="57"/>
        <v>26244256</v>
      </c>
      <c r="I98" s="149">
        <f t="shared" si="57"/>
        <v>28482356</v>
      </c>
      <c r="J98" s="149">
        <f t="shared" si="57"/>
        <v>0</v>
      </c>
      <c r="K98" s="149">
        <f t="shared" si="57"/>
        <v>28578085</v>
      </c>
      <c r="L98" s="150"/>
    </row>
    <row r="99" spans="1:16" ht="27.75" customHeight="1" x14ac:dyDescent="0.25">
      <c r="A99" s="224" t="s">
        <v>51</v>
      </c>
      <c r="B99" s="278" t="s">
        <v>171</v>
      </c>
      <c r="C99" s="278"/>
      <c r="D99" s="224">
        <f t="shared" ref="D99:K99" si="58">SUM(D100:D117)/2</f>
        <v>6329706</v>
      </c>
      <c r="E99" s="224">
        <f t="shared" si="58"/>
        <v>6329706</v>
      </c>
      <c r="F99" s="224">
        <f t="shared" si="58"/>
        <v>6329706</v>
      </c>
      <c r="G99" s="149">
        <f>SUM(G100:G117)/2</f>
        <v>16149882</v>
      </c>
      <c r="H99" s="149">
        <f t="shared" si="58"/>
        <v>26210382</v>
      </c>
      <c r="I99" s="149">
        <f t="shared" si="58"/>
        <v>28451482</v>
      </c>
      <c r="J99" s="149">
        <f t="shared" si="58"/>
        <v>0</v>
      </c>
      <c r="K99" s="149">
        <f t="shared" si="58"/>
        <v>28548211</v>
      </c>
      <c r="L99" s="150"/>
    </row>
    <row r="100" spans="1:16" s="27" customFormat="1" ht="52.5" customHeight="1" outlineLevel="1" x14ac:dyDescent="0.25">
      <c r="A100" s="151"/>
      <c r="B100" s="152" t="s">
        <v>204</v>
      </c>
      <c r="C100" s="151"/>
      <c r="D100" s="154">
        <f>SUM(D101)</f>
        <v>1947384</v>
      </c>
      <c r="E100" s="154">
        <f t="shared" ref="E100:F100" si="59">SUM(E101)</f>
        <v>1947384</v>
      </c>
      <c r="F100" s="154">
        <f t="shared" si="59"/>
        <v>1947384</v>
      </c>
      <c r="G100" s="158">
        <f>SUM(G101)</f>
        <v>4203000</v>
      </c>
      <c r="H100" s="154">
        <f>SUM(H101)</f>
        <v>6335000</v>
      </c>
      <c r="I100" s="154">
        <f>SUM(I101)</f>
        <v>8487600</v>
      </c>
      <c r="J100" s="154">
        <f t="shared" ref="J100:K100" si="60">SUM(J101)</f>
        <v>0</v>
      </c>
      <c r="K100" s="154">
        <f t="shared" si="60"/>
        <v>8487600</v>
      </c>
      <c r="L100" s="155" t="s">
        <v>37</v>
      </c>
      <c r="M100" s="86"/>
    </row>
    <row r="101" spans="1:16" ht="63.75" customHeight="1" outlineLevel="1" x14ac:dyDescent="0.25">
      <c r="A101" s="29"/>
      <c r="B101" s="29" t="s">
        <v>128</v>
      </c>
      <c r="C101" s="19" t="s">
        <v>147</v>
      </c>
      <c r="D101" s="53">
        <v>1947384</v>
      </c>
      <c r="E101" s="53">
        <v>1947384</v>
      </c>
      <c r="F101" s="53">
        <v>1947384</v>
      </c>
      <c r="G101" s="53">
        <v>4203000</v>
      </c>
      <c r="H101" s="53">
        <v>6335000</v>
      </c>
      <c r="I101" s="53">
        <v>8487600</v>
      </c>
      <c r="J101" s="53"/>
      <c r="K101" s="53">
        <v>8487600</v>
      </c>
      <c r="L101" s="165"/>
      <c r="M101" s="55"/>
    </row>
    <row r="102" spans="1:16" s="27" customFormat="1" ht="34.5" customHeight="1" outlineLevel="1" x14ac:dyDescent="0.25">
      <c r="A102" s="151"/>
      <c r="B102" s="151" t="s">
        <v>231</v>
      </c>
      <c r="C102" s="151"/>
      <c r="D102" s="154">
        <f>SUM(D103)</f>
        <v>0</v>
      </c>
      <c r="E102" s="154">
        <f t="shared" ref="E102:J102" si="61">SUM(E103)</f>
        <v>0</v>
      </c>
      <c r="F102" s="154">
        <f t="shared" si="61"/>
        <v>0</v>
      </c>
      <c r="G102" s="153">
        <f>SUM(G103)</f>
        <v>120542</v>
      </c>
      <c r="H102" s="153">
        <f t="shared" si="61"/>
        <v>120542</v>
      </c>
      <c r="I102" s="153">
        <f t="shared" si="61"/>
        <v>120542</v>
      </c>
      <c r="J102" s="153">
        <f t="shared" si="61"/>
        <v>0</v>
      </c>
      <c r="K102" s="153">
        <v>314000</v>
      </c>
      <c r="L102" s="159" t="s">
        <v>37</v>
      </c>
    </row>
    <row r="103" spans="1:16" ht="66" customHeight="1" outlineLevel="1" x14ac:dyDescent="0.25">
      <c r="A103" s="29"/>
      <c r="B103" s="29" t="s">
        <v>128</v>
      </c>
      <c r="C103" s="125"/>
      <c r="D103" s="53">
        <v>0</v>
      </c>
      <c r="E103" s="53">
        <v>0</v>
      </c>
      <c r="F103" s="53">
        <v>0</v>
      </c>
      <c r="G103" s="53">
        <v>120542</v>
      </c>
      <c r="H103" s="53">
        <v>120542</v>
      </c>
      <c r="I103" s="53">
        <v>120542</v>
      </c>
      <c r="J103" s="53"/>
      <c r="K103" s="53">
        <v>120542</v>
      </c>
      <c r="L103" s="155" t="s">
        <v>37</v>
      </c>
    </row>
    <row r="104" spans="1:16" s="27" customFormat="1" ht="66.75" customHeight="1" outlineLevel="1" x14ac:dyDescent="0.25">
      <c r="A104" s="151"/>
      <c r="B104" s="151" t="s">
        <v>206</v>
      </c>
      <c r="C104" s="151"/>
      <c r="D104" s="154">
        <f>SUM(D105)</f>
        <v>0</v>
      </c>
      <c r="E104" s="154">
        <f t="shared" ref="E104:K104" si="62">SUM(E105)</f>
        <v>0</v>
      </c>
      <c r="F104" s="154">
        <f t="shared" si="62"/>
        <v>0</v>
      </c>
      <c r="G104" s="153">
        <f t="shared" si="62"/>
        <v>0</v>
      </c>
      <c r="H104" s="153">
        <f t="shared" si="62"/>
        <v>0</v>
      </c>
      <c r="I104" s="153">
        <f t="shared" si="62"/>
        <v>0</v>
      </c>
      <c r="J104" s="153">
        <f t="shared" si="62"/>
        <v>0</v>
      </c>
      <c r="K104" s="153">
        <f t="shared" si="62"/>
        <v>0</v>
      </c>
      <c r="L104" s="159" t="s">
        <v>43</v>
      </c>
    </row>
    <row r="105" spans="1:16" ht="15.75" customHeight="1" outlineLevel="1" x14ac:dyDescent="0.25">
      <c r="A105" s="29"/>
      <c r="B105" s="29" t="s">
        <v>11</v>
      </c>
      <c r="C105" s="29"/>
      <c r="D105" s="53">
        <v>0</v>
      </c>
      <c r="E105" s="53">
        <v>0</v>
      </c>
      <c r="F105" s="53">
        <v>0</v>
      </c>
      <c r="G105" s="30">
        <v>0</v>
      </c>
      <c r="H105" s="30">
        <v>0</v>
      </c>
      <c r="I105" s="30">
        <v>0</v>
      </c>
      <c r="J105" s="30">
        <v>0</v>
      </c>
      <c r="K105" s="30">
        <v>0</v>
      </c>
      <c r="L105" s="156"/>
    </row>
    <row r="106" spans="1:16" s="44" customFormat="1" ht="66" customHeight="1" outlineLevel="1" x14ac:dyDescent="0.2">
      <c r="A106" s="160"/>
      <c r="B106" s="213" t="s">
        <v>172</v>
      </c>
      <c r="C106" s="160"/>
      <c r="D106" s="154">
        <f>SUM(D107)</f>
        <v>0</v>
      </c>
      <c r="E106" s="154">
        <f t="shared" ref="E106:K106" si="63">SUM(E107)</f>
        <v>0</v>
      </c>
      <c r="F106" s="154">
        <f t="shared" si="63"/>
        <v>0</v>
      </c>
      <c r="G106" s="116">
        <f t="shared" si="63"/>
        <v>0</v>
      </c>
      <c r="H106" s="116">
        <f t="shared" si="63"/>
        <v>0</v>
      </c>
      <c r="I106" s="116">
        <f t="shared" si="63"/>
        <v>0</v>
      </c>
      <c r="J106" s="116">
        <f t="shared" si="63"/>
        <v>0</v>
      </c>
      <c r="K106" s="116">
        <f t="shared" si="63"/>
        <v>0</v>
      </c>
      <c r="L106" s="159" t="s">
        <v>43</v>
      </c>
    </row>
    <row r="107" spans="1:16" ht="15.75" customHeight="1" outlineLevel="1" x14ac:dyDescent="0.25">
      <c r="A107" s="29"/>
      <c r="B107" s="29" t="s">
        <v>11</v>
      </c>
      <c r="C107" s="29"/>
      <c r="D107" s="53">
        <v>0</v>
      </c>
      <c r="E107" s="53">
        <v>0</v>
      </c>
      <c r="F107" s="53">
        <v>0</v>
      </c>
      <c r="G107" s="30">
        <v>0</v>
      </c>
      <c r="H107" s="30">
        <v>0</v>
      </c>
      <c r="I107" s="30">
        <v>0</v>
      </c>
      <c r="J107" s="30">
        <v>0</v>
      </c>
      <c r="K107" s="30">
        <v>0</v>
      </c>
      <c r="L107" s="156"/>
    </row>
    <row r="108" spans="1:16" s="44" customFormat="1" ht="75" customHeight="1" outlineLevel="1" x14ac:dyDescent="0.25">
      <c r="A108" s="160"/>
      <c r="B108" s="160" t="s">
        <v>207</v>
      </c>
      <c r="C108" s="160"/>
      <c r="D108" s="154">
        <f>SUM(D109)</f>
        <v>4382322</v>
      </c>
      <c r="E108" s="154">
        <f t="shared" ref="E108:K108" si="64">SUM(E109)</f>
        <v>4382322</v>
      </c>
      <c r="F108" s="154">
        <f t="shared" si="64"/>
        <v>4382322</v>
      </c>
      <c r="G108" s="116">
        <f t="shared" si="64"/>
        <v>11200000</v>
      </c>
      <c r="H108" s="116">
        <f t="shared" si="64"/>
        <v>19040000</v>
      </c>
      <c r="I108" s="116">
        <f t="shared" si="64"/>
        <v>19040000</v>
      </c>
      <c r="J108" s="116">
        <f t="shared" si="64"/>
        <v>0</v>
      </c>
      <c r="K108" s="116">
        <f t="shared" si="64"/>
        <v>19040000</v>
      </c>
      <c r="L108" s="155" t="s">
        <v>37</v>
      </c>
    </row>
    <row r="109" spans="1:16" ht="64.5" customHeight="1" outlineLevel="1" x14ac:dyDescent="0.25">
      <c r="A109" s="29"/>
      <c r="B109" s="29" t="s">
        <v>128</v>
      </c>
      <c r="C109" s="19" t="s">
        <v>147</v>
      </c>
      <c r="D109" s="53">
        <v>4382322</v>
      </c>
      <c r="E109" s="53">
        <v>4382322</v>
      </c>
      <c r="F109" s="53">
        <v>4382322</v>
      </c>
      <c r="G109" s="30">
        <v>11200000</v>
      </c>
      <c r="H109" s="30">
        <v>19040000</v>
      </c>
      <c r="I109" s="30">
        <v>19040000</v>
      </c>
      <c r="J109" s="30"/>
      <c r="K109" s="30">
        <f>I109</f>
        <v>19040000</v>
      </c>
      <c r="L109" s="156"/>
    </row>
    <row r="110" spans="1:16" s="27" customFormat="1" ht="30.75" customHeight="1" outlineLevel="1" x14ac:dyDescent="0.25">
      <c r="A110" s="151"/>
      <c r="B110" s="152" t="s">
        <v>208</v>
      </c>
      <c r="C110" s="151"/>
      <c r="D110" s="154">
        <f>SUM(D111)</f>
        <v>0</v>
      </c>
      <c r="E110" s="154">
        <f t="shared" ref="E110:K110" si="65">SUM(E111)</f>
        <v>0</v>
      </c>
      <c r="F110" s="154">
        <f t="shared" si="65"/>
        <v>0</v>
      </c>
      <c r="G110" s="154">
        <f t="shared" si="65"/>
        <v>601800</v>
      </c>
      <c r="H110" s="154">
        <f t="shared" si="65"/>
        <v>690300</v>
      </c>
      <c r="I110" s="154">
        <f t="shared" si="65"/>
        <v>778800</v>
      </c>
      <c r="J110" s="154">
        <f t="shared" si="65"/>
        <v>0</v>
      </c>
      <c r="K110" s="154">
        <f t="shared" si="65"/>
        <v>778800</v>
      </c>
      <c r="L110" s="155" t="s">
        <v>37</v>
      </c>
      <c r="M110" s="67"/>
    </row>
    <row r="111" spans="1:16" ht="63.75" customHeight="1" outlineLevel="1" x14ac:dyDescent="0.25">
      <c r="A111" s="29"/>
      <c r="B111" s="29" t="s">
        <v>128</v>
      </c>
      <c r="C111" s="19" t="s">
        <v>147</v>
      </c>
      <c r="D111" s="53"/>
      <c r="E111" s="53"/>
      <c r="F111" s="53"/>
      <c r="G111" s="53">
        <v>601800</v>
      </c>
      <c r="H111" s="53">
        <v>690300</v>
      </c>
      <c r="I111" s="53">
        <v>778800</v>
      </c>
      <c r="J111" s="53"/>
      <c r="K111" s="53">
        <f>I111</f>
        <v>778800</v>
      </c>
      <c r="L111" s="165"/>
      <c r="M111" s="55"/>
    </row>
    <row r="112" spans="1:16" ht="76.5" outlineLevel="1" x14ac:dyDescent="0.25">
      <c r="A112" s="29"/>
      <c r="B112" s="160" t="s">
        <v>232</v>
      </c>
      <c r="C112" s="19"/>
      <c r="D112" s="53"/>
      <c r="E112" s="53"/>
      <c r="F112" s="53"/>
      <c r="G112" s="154"/>
      <c r="H112" s="154"/>
      <c r="I112" s="154"/>
      <c r="J112" s="154"/>
      <c r="K112" s="154"/>
      <c r="L112" s="155" t="s">
        <v>37</v>
      </c>
      <c r="M112" s="55"/>
      <c r="P112" s="2" t="s">
        <v>44</v>
      </c>
    </row>
    <row r="113" spans="1:14" ht="19.5" customHeight="1" outlineLevel="1" x14ac:dyDescent="0.25">
      <c r="A113" s="29"/>
      <c r="B113" s="29" t="s">
        <v>11</v>
      </c>
      <c r="C113" s="19"/>
      <c r="D113" s="53"/>
      <c r="E113" s="53"/>
      <c r="F113" s="53"/>
      <c r="G113" s="53"/>
      <c r="H113" s="53"/>
      <c r="I113" s="53"/>
      <c r="J113" s="53"/>
      <c r="K113" s="53"/>
      <c r="L113" s="165"/>
      <c r="M113" s="55"/>
    </row>
    <row r="114" spans="1:14" s="27" customFormat="1" ht="59.25" customHeight="1" outlineLevel="1" x14ac:dyDescent="0.25">
      <c r="A114" s="151"/>
      <c r="B114" s="160" t="s">
        <v>166</v>
      </c>
      <c r="C114" s="152"/>
      <c r="D114" s="154">
        <f>SUM(D117)</f>
        <v>0</v>
      </c>
      <c r="E114" s="154">
        <f>SUM(E117)</f>
        <v>0</v>
      </c>
      <c r="F114" s="154">
        <f>SUM(F117)</f>
        <v>0</v>
      </c>
      <c r="G114" s="154"/>
      <c r="H114" s="154"/>
      <c r="I114" s="154"/>
      <c r="J114" s="154">
        <f>SUM(J117)</f>
        <v>0</v>
      </c>
      <c r="K114" s="154"/>
      <c r="L114" s="155" t="s">
        <v>43</v>
      </c>
      <c r="M114" s="67"/>
    </row>
    <row r="115" spans="1:14" s="27" customFormat="1" outlineLevel="1" x14ac:dyDescent="0.25">
      <c r="A115" s="151"/>
      <c r="B115" s="29" t="s">
        <v>11</v>
      </c>
      <c r="C115" s="152"/>
      <c r="D115" s="154"/>
      <c r="E115" s="154"/>
      <c r="F115" s="154"/>
      <c r="G115" s="154"/>
      <c r="H115" s="154"/>
      <c r="I115" s="154"/>
      <c r="J115" s="154"/>
      <c r="K115" s="154"/>
      <c r="L115" s="155"/>
      <c r="M115" s="67"/>
    </row>
    <row r="116" spans="1:14" s="27" customFormat="1" ht="105.75" customHeight="1" outlineLevel="1" x14ac:dyDescent="0.25">
      <c r="A116" s="151"/>
      <c r="B116" s="160" t="s">
        <v>245</v>
      </c>
      <c r="C116" s="152"/>
      <c r="D116" s="154"/>
      <c r="E116" s="154"/>
      <c r="F116" s="154"/>
      <c r="G116" s="154">
        <f>G117</f>
        <v>24540</v>
      </c>
      <c r="H116" s="154">
        <f t="shared" ref="H116:K116" si="66">H117</f>
        <v>24540</v>
      </c>
      <c r="I116" s="154">
        <f t="shared" si="66"/>
        <v>24540</v>
      </c>
      <c r="J116" s="154">
        <f t="shared" si="66"/>
        <v>0</v>
      </c>
      <c r="K116" s="154">
        <f t="shared" si="66"/>
        <v>24540</v>
      </c>
      <c r="L116" s="155" t="s">
        <v>37</v>
      </c>
      <c r="M116" s="67"/>
    </row>
    <row r="117" spans="1:14" ht="52.5" customHeight="1" outlineLevel="1" x14ac:dyDescent="0.25">
      <c r="A117" s="29"/>
      <c r="B117" s="29" t="s">
        <v>128</v>
      </c>
      <c r="C117" s="19" t="s">
        <v>135</v>
      </c>
      <c r="D117" s="53">
        <v>0</v>
      </c>
      <c r="E117" s="53">
        <v>0</v>
      </c>
      <c r="F117" s="53">
        <v>0</v>
      </c>
      <c r="G117" s="185">
        <v>24540</v>
      </c>
      <c r="H117" s="185">
        <v>24540</v>
      </c>
      <c r="I117" s="185">
        <v>24540</v>
      </c>
      <c r="J117" s="185">
        <v>0</v>
      </c>
      <c r="K117" s="185">
        <f>I117</f>
        <v>24540</v>
      </c>
      <c r="L117" s="165"/>
      <c r="M117" s="55"/>
    </row>
    <row r="118" spans="1:14" ht="45" customHeight="1" x14ac:dyDescent="0.25">
      <c r="A118" s="224" t="s">
        <v>54</v>
      </c>
      <c r="B118" s="279" t="s">
        <v>110</v>
      </c>
      <c r="C118" s="279"/>
      <c r="D118" s="224">
        <f t="shared" ref="D118:J118" si="67">SUM(D119:D125)/2</f>
        <v>0</v>
      </c>
      <c r="E118" s="224">
        <f t="shared" si="67"/>
        <v>0</v>
      </c>
      <c r="F118" s="224">
        <f t="shared" si="67"/>
        <v>0</v>
      </c>
      <c r="G118" s="149">
        <f>SUM(G119:G125)/2</f>
        <v>29874</v>
      </c>
      <c r="H118" s="149">
        <f t="shared" si="67"/>
        <v>32874</v>
      </c>
      <c r="I118" s="149">
        <f t="shared" si="67"/>
        <v>29874</v>
      </c>
      <c r="J118" s="149">
        <f t="shared" si="67"/>
        <v>0</v>
      </c>
      <c r="K118" s="149">
        <f>SUM(K119:K125)/2</f>
        <v>29874</v>
      </c>
      <c r="L118" s="150"/>
    </row>
    <row r="119" spans="1:14" s="27" customFormat="1" ht="73.5" customHeight="1" outlineLevel="1" x14ac:dyDescent="0.25">
      <c r="A119" s="151"/>
      <c r="B119" s="160" t="s">
        <v>233</v>
      </c>
      <c r="C119" s="160"/>
      <c r="D119" s="154">
        <f>SUM(D120)</f>
        <v>0</v>
      </c>
      <c r="E119" s="154">
        <f t="shared" ref="E119:K119" si="68">SUM(E120)</f>
        <v>0</v>
      </c>
      <c r="F119" s="154">
        <f t="shared" si="68"/>
        <v>0</v>
      </c>
      <c r="G119" s="116">
        <f t="shared" si="68"/>
        <v>0</v>
      </c>
      <c r="H119" s="116">
        <f t="shared" si="68"/>
        <v>3000</v>
      </c>
      <c r="I119" s="116">
        <f t="shared" si="68"/>
        <v>0</v>
      </c>
      <c r="J119" s="116">
        <f t="shared" si="68"/>
        <v>0</v>
      </c>
      <c r="K119" s="116">
        <f t="shared" si="68"/>
        <v>0</v>
      </c>
      <c r="L119" s="166" t="s">
        <v>39</v>
      </c>
      <c r="M119" s="99"/>
    </row>
    <row r="120" spans="1:14" ht="38.25" outlineLevel="1" x14ac:dyDescent="0.25">
      <c r="A120" s="29"/>
      <c r="B120" s="29" t="s">
        <v>128</v>
      </c>
      <c r="C120" s="45" t="s">
        <v>131</v>
      </c>
      <c r="D120" s="53">
        <v>0</v>
      </c>
      <c r="E120" s="53">
        <v>0</v>
      </c>
      <c r="F120" s="53">
        <v>0</v>
      </c>
      <c r="G120" s="37">
        <v>0</v>
      </c>
      <c r="H120" s="37">
        <v>3000</v>
      </c>
      <c r="I120" s="37">
        <v>0</v>
      </c>
      <c r="J120" s="37">
        <v>0</v>
      </c>
      <c r="K120" s="37">
        <v>0</v>
      </c>
      <c r="L120" s="169"/>
      <c r="M120" s="101"/>
    </row>
    <row r="121" spans="1:14" s="27" customFormat="1" ht="102" customHeight="1" outlineLevel="1" x14ac:dyDescent="0.25">
      <c r="A121" s="151"/>
      <c r="B121" s="151" t="s">
        <v>234</v>
      </c>
      <c r="C121" s="151"/>
      <c r="D121" s="154">
        <f>SUM(D122)</f>
        <v>0</v>
      </c>
      <c r="E121" s="154">
        <f t="shared" ref="E121:K121" si="69">SUM(E122)</f>
        <v>0</v>
      </c>
      <c r="F121" s="154">
        <f t="shared" si="69"/>
        <v>0</v>
      </c>
      <c r="G121" s="153">
        <f t="shared" si="69"/>
        <v>0</v>
      </c>
      <c r="H121" s="153">
        <f t="shared" si="69"/>
        <v>0</v>
      </c>
      <c r="I121" s="153">
        <f t="shared" si="69"/>
        <v>0</v>
      </c>
      <c r="J121" s="153">
        <f t="shared" si="69"/>
        <v>0</v>
      </c>
      <c r="K121" s="153">
        <f t="shared" si="69"/>
        <v>0</v>
      </c>
      <c r="L121" s="159" t="s">
        <v>39</v>
      </c>
    </row>
    <row r="122" spans="1:14" ht="15.75" customHeight="1" outlineLevel="1" x14ac:dyDescent="0.25">
      <c r="A122" s="29"/>
      <c r="B122" s="29" t="s">
        <v>11</v>
      </c>
      <c r="C122" s="29"/>
      <c r="D122" s="53"/>
      <c r="E122" s="53"/>
      <c r="F122" s="53"/>
      <c r="G122" s="36"/>
      <c r="H122" s="36">
        <v>0</v>
      </c>
      <c r="I122" s="36">
        <v>0</v>
      </c>
      <c r="J122" s="36"/>
      <c r="K122" s="36">
        <v>0</v>
      </c>
      <c r="L122" s="156"/>
    </row>
    <row r="123" spans="1:14" s="27" customFormat="1" ht="115.5" customHeight="1" outlineLevel="1" x14ac:dyDescent="0.25">
      <c r="A123" s="151"/>
      <c r="B123" s="160" t="s">
        <v>211</v>
      </c>
      <c r="C123" s="160"/>
      <c r="D123" s="154">
        <f t="shared" ref="D123:K123" si="70">SUM(D124)</f>
        <v>0</v>
      </c>
      <c r="E123" s="154">
        <f t="shared" si="70"/>
        <v>0</v>
      </c>
      <c r="F123" s="154">
        <f t="shared" si="70"/>
        <v>0</v>
      </c>
      <c r="G123" s="154">
        <f t="shared" si="70"/>
        <v>29874</v>
      </c>
      <c r="H123" s="154">
        <f t="shared" si="70"/>
        <v>29874</v>
      </c>
      <c r="I123" s="154">
        <f t="shared" si="70"/>
        <v>29874</v>
      </c>
      <c r="J123" s="154">
        <f t="shared" si="70"/>
        <v>0</v>
      </c>
      <c r="K123" s="154">
        <f t="shared" si="70"/>
        <v>29874</v>
      </c>
      <c r="L123" s="166" t="s">
        <v>37</v>
      </c>
      <c r="M123" s="44"/>
    </row>
    <row r="124" spans="1:14" s="27" customFormat="1" ht="44.25" customHeight="1" outlineLevel="1" x14ac:dyDescent="0.25">
      <c r="A124" s="151"/>
      <c r="B124" s="29" t="s">
        <v>128</v>
      </c>
      <c r="C124" s="45" t="s">
        <v>134</v>
      </c>
      <c r="D124" s="53"/>
      <c r="E124" s="53"/>
      <c r="F124" s="53"/>
      <c r="G124" s="53">
        <v>29874</v>
      </c>
      <c r="H124" s="53">
        <v>29874</v>
      </c>
      <c r="I124" s="53">
        <v>29874</v>
      </c>
      <c r="J124" s="53"/>
      <c r="K124" s="53">
        <v>29874</v>
      </c>
      <c r="L124" s="166"/>
      <c r="M124" s="44"/>
    </row>
    <row r="125" spans="1:14" s="27" customFormat="1" ht="83.25" customHeight="1" outlineLevel="1" x14ac:dyDescent="0.2">
      <c r="A125" s="151"/>
      <c r="B125" s="213" t="s">
        <v>212</v>
      </c>
      <c r="C125" s="160"/>
      <c r="D125" s="154"/>
      <c r="E125" s="154"/>
      <c r="F125" s="154"/>
      <c r="G125" s="154"/>
      <c r="H125" s="154"/>
      <c r="I125" s="154"/>
      <c r="J125" s="154"/>
      <c r="K125" s="154"/>
      <c r="L125" s="159" t="s">
        <v>43</v>
      </c>
      <c r="M125" s="44"/>
    </row>
    <row r="126" spans="1:14" s="55" customFormat="1" ht="39" customHeight="1" outlineLevel="1" x14ac:dyDescent="0.25">
      <c r="A126" s="52"/>
      <c r="B126" s="29" t="s">
        <v>128</v>
      </c>
      <c r="C126" s="45" t="s">
        <v>134</v>
      </c>
      <c r="D126" s="218"/>
      <c r="E126" s="218"/>
      <c r="F126" s="218"/>
      <c r="G126" s="218"/>
      <c r="H126" s="218"/>
      <c r="I126" s="218"/>
      <c r="J126" s="218"/>
      <c r="K126" s="218"/>
      <c r="L126" s="169"/>
      <c r="M126" s="101"/>
    </row>
    <row r="127" spans="1:14" ht="27" customHeight="1" x14ac:dyDescent="0.25">
      <c r="A127" s="224" t="s">
        <v>56</v>
      </c>
      <c r="B127" s="278" t="s">
        <v>21</v>
      </c>
      <c r="C127" s="278"/>
      <c r="D127" s="224">
        <f t="shared" ref="D127:F127" si="71">SUM(D128:D133)/2</f>
        <v>0</v>
      </c>
      <c r="E127" s="224">
        <f t="shared" si="71"/>
        <v>0</v>
      </c>
      <c r="F127" s="224">
        <f t="shared" si="71"/>
        <v>0</v>
      </c>
      <c r="G127" s="149">
        <f>SUM(G128:G137)/2</f>
        <v>60000</v>
      </c>
      <c r="H127" s="149">
        <f t="shared" ref="H127:K127" si="72">SUM(H128:H137)/2</f>
        <v>1000</v>
      </c>
      <c r="I127" s="149">
        <f t="shared" si="72"/>
        <v>1000</v>
      </c>
      <c r="J127" s="149">
        <f t="shared" si="72"/>
        <v>0</v>
      </c>
      <c r="K127" s="149">
        <f t="shared" si="72"/>
        <v>0</v>
      </c>
      <c r="L127" s="170"/>
      <c r="M127" s="55"/>
      <c r="N127" s="17"/>
    </row>
    <row r="128" spans="1:14" s="27" customFormat="1" ht="50.25" customHeight="1" outlineLevel="1" x14ac:dyDescent="0.25">
      <c r="A128" s="151"/>
      <c r="B128" s="152" t="s">
        <v>213</v>
      </c>
      <c r="C128" s="152"/>
      <c r="D128" s="154">
        <f>SUM(D129)</f>
        <v>0</v>
      </c>
      <c r="E128" s="154">
        <f t="shared" ref="E128:K128" si="73">SUM(E129)</f>
        <v>0</v>
      </c>
      <c r="F128" s="154">
        <f>SUM(F129)</f>
        <v>0</v>
      </c>
      <c r="G128" s="154">
        <f t="shared" si="73"/>
        <v>60000</v>
      </c>
      <c r="H128" s="154">
        <f>SUM(H129)</f>
        <v>0</v>
      </c>
      <c r="I128" s="154">
        <f t="shared" si="73"/>
        <v>0</v>
      </c>
      <c r="J128" s="154">
        <f t="shared" si="73"/>
        <v>0</v>
      </c>
      <c r="K128" s="154">
        <f t="shared" si="73"/>
        <v>0</v>
      </c>
      <c r="L128" s="155" t="s">
        <v>40</v>
      </c>
      <c r="M128" s="86"/>
    </row>
    <row r="129" spans="1:19" ht="43.5" customHeight="1" outlineLevel="1" x14ac:dyDescent="0.25">
      <c r="A129" s="29"/>
      <c r="B129" s="29" t="s">
        <v>128</v>
      </c>
      <c r="C129" s="45" t="s">
        <v>131</v>
      </c>
      <c r="D129" s="53">
        <v>0</v>
      </c>
      <c r="E129" s="53">
        <v>0</v>
      </c>
      <c r="F129" s="53"/>
      <c r="G129" s="53">
        <v>60000</v>
      </c>
      <c r="H129" s="53"/>
      <c r="I129" s="53">
        <v>0</v>
      </c>
      <c r="J129" s="53">
        <v>0</v>
      </c>
      <c r="K129" s="53">
        <v>0</v>
      </c>
      <c r="L129" s="165"/>
      <c r="M129" s="55"/>
    </row>
    <row r="130" spans="1:19" s="27" customFormat="1" ht="39.75" customHeight="1" outlineLevel="1" x14ac:dyDescent="0.25">
      <c r="A130" s="151"/>
      <c r="B130" s="152" t="s">
        <v>214</v>
      </c>
      <c r="C130" s="152"/>
      <c r="D130" s="154">
        <f>SUM(D131)</f>
        <v>0</v>
      </c>
      <c r="E130" s="154">
        <f t="shared" ref="E130:K130" si="74">SUM(E131)</f>
        <v>0</v>
      </c>
      <c r="F130" s="154">
        <f t="shared" si="74"/>
        <v>0</v>
      </c>
      <c r="G130" s="154">
        <f t="shared" si="74"/>
        <v>0</v>
      </c>
      <c r="H130" s="154">
        <f t="shared" si="74"/>
        <v>1000</v>
      </c>
      <c r="I130" s="154">
        <f t="shared" si="74"/>
        <v>1000</v>
      </c>
      <c r="J130" s="154">
        <f t="shared" si="74"/>
        <v>0</v>
      </c>
      <c r="K130" s="154">
        <f t="shared" si="74"/>
        <v>0</v>
      </c>
      <c r="L130" s="155" t="s">
        <v>61</v>
      </c>
      <c r="M130" s="67"/>
    </row>
    <row r="131" spans="1:19" ht="40.5" customHeight="1" outlineLevel="1" x14ac:dyDescent="0.25">
      <c r="A131" s="29"/>
      <c r="B131" s="29" t="s">
        <v>128</v>
      </c>
      <c r="C131" s="45" t="s">
        <v>131</v>
      </c>
      <c r="D131" s="53">
        <v>0</v>
      </c>
      <c r="E131" s="53">
        <v>0</v>
      </c>
      <c r="F131" s="53">
        <v>0</v>
      </c>
      <c r="G131" s="53">
        <v>0</v>
      </c>
      <c r="H131" s="53">
        <v>1000</v>
      </c>
      <c r="I131" s="53">
        <v>1000</v>
      </c>
      <c r="J131" s="53">
        <v>0</v>
      </c>
      <c r="K131" s="53">
        <v>0</v>
      </c>
      <c r="L131" s="165"/>
      <c r="M131" s="55"/>
    </row>
    <row r="132" spans="1:19" s="27" customFormat="1" ht="27" customHeight="1" outlineLevel="1" x14ac:dyDescent="0.25">
      <c r="A132" s="151"/>
      <c r="B132" s="151" t="s">
        <v>215</v>
      </c>
      <c r="C132" s="151"/>
      <c r="D132" s="154">
        <f>SUM(D133)</f>
        <v>0</v>
      </c>
      <c r="E132" s="154">
        <f t="shared" ref="E132:K132" si="75">SUM(E133)</f>
        <v>0</v>
      </c>
      <c r="F132" s="154">
        <f t="shared" si="75"/>
        <v>0</v>
      </c>
      <c r="G132" s="153">
        <f t="shared" si="75"/>
        <v>0</v>
      </c>
      <c r="H132" s="153">
        <f t="shared" si="75"/>
        <v>0</v>
      </c>
      <c r="I132" s="153">
        <f t="shared" si="75"/>
        <v>0</v>
      </c>
      <c r="J132" s="153">
        <f t="shared" si="75"/>
        <v>0</v>
      </c>
      <c r="K132" s="153">
        <f t="shared" si="75"/>
        <v>0</v>
      </c>
      <c r="L132" s="159" t="s">
        <v>40</v>
      </c>
    </row>
    <row r="133" spans="1:19" outlineLevel="1" x14ac:dyDescent="0.25">
      <c r="A133" s="29"/>
      <c r="B133" s="29" t="s">
        <v>11</v>
      </c>
      <c r="C133" s="19"/>
      <c r="D133" s="53"/>
      <c r="E133" s="53"/>
      <c r="F133" s="53"/>
      <c r="G133" s="36">
        <v>0</v>
      </c>
      <c r="H133" s="36"/>
      <c r="I133" s="36"/>
      <c r="J133" s="30">
        <v>0</v>
      </c>
      <c r="K133" s="30">
        <v>0</v>
      </c>
      <c r="L133" s="156"/>
    </row>
    <row r="134" spans="1:19" s="27" customFormat="1" ht="54" customHeight="1" outlineLevel="1" x14ac:dyDescent="0.25">
      <c r="A134" s="151"/>
      <c r="B134" s="151" t="s">
        <v>216</v>
      </c>
      <c r="C134" s="151"/>
      <c r="D134" s="154">
        <f>SUM(D135)</f>
        <v>0</v>
      </c>
      <c r="E134" s="154">
        <f t="shared" ref="E134:K136" si="76">SUM(E135)</f>
        <v>0</v>
      </c>
      <c r="F134" s="154">
        <f t="shared" si="76"/>
        <v>0</v>
      </c>
      <c r="G134" s="153">
        <f t="shared" si="76"/>
        <v>0</v>
      </c>
      <c r="H134" s="153">
        <f t="shared" si="76"/>
        <v>0</v>
      </c>
      <c r="I134" s="153">
        <f t="shared" si="76"/>
        <v>0</v>
      </c>
      <c r="J134" s="153">
        <f t="shared" si="76"/>
        <v>0</v>
      </c>
      <c r="K134" s="153">
        <f t="shared" si="76"/>
        <v>0</v>
      </c>
      <c r="L134" s="159" t="s">
        <v>43</v>
      </c>
    </row>
    <row r="135" spans="1:19" ht="15.75" customHeight="1" outlineLevel="1" x14ac:dyDescent="0.25">
      <c r="A135" s="29"/>
      <c r="B135" s="29" t="s">
        <v>11</v>
      </c>
      <c r="C135" s="45"/>
      <c r="D135" s="53"/>
      <c r="E135" s="53">
        <v>0</v>
      </c>
      <c r="F135" s="53">
        <v>0</v>
      </c>
      <c r="G135" s="30">
        <v>0</v>
      </c>
      <c r="H135" s="30"/>
      <c r="I135" s="30"/>
      <c r="J135" s="30">
        <v>0</v>
      </c>
      <c r="K135" s="30">
        <v>0</v>
      </c>
      <c r="L135" s="156"/>
    </row>
    <row r="136" spans="1:19" s="27" customFormat="1" ht="57.75" customHeight="1" outlineLevel="1" x14ac:dyDescent="0.25">
      <c r="A136" s="151"/>
      <c r="B136" s="151" t="s">
        <v>217</v>
      </c>
      <c r="C136" s="151"/>
      <c r="D136" s="154">
        <f>SUM(D137)</f>
        <v>0</v>
      </c>
      <c r="E136" s="154">
        <f t="shared" si="76"/>
        <v>0</v>
      </c>
      <c r="F136" s="154">
        <f t="shared" si="76"/>
        <v>0</v>
      </c>
      <c r="G136" s="153">
        <f t="shared" si="76"/>
        <v>0</v>
      </c>
      <c r="H136" s="153">
        <f t="shared" si="76"/>
        <v>0</v>
      </c>
      <c r="I136" s="153">
        <f t="shared" si="76"/>
        <v>0</v>
      </c>
      <c r="J136" s="153">
        <f t="shared" si="76"/>
        <v>0</v>
      </c>
      <c r="K136" s="153">
        <f t="shared" si="76"/>
        <v>0</v>
      </c>
      <c r="L136" s="159" t="s">
        <v>43</v>
      </c>
    </row>
    <row r="137" spans="1:19" ht="15" customHeight="1" outlineLevel="1" x14ac:dyDescent="0.25">
      <c r="A137" s="29"/>
      <c r="B137" s="29" t="s">
        <v>11</v>
      </c>
      <c r="C137" s="45"/>
      <c r="D137" s="53"/>
      <c r="E137" s="53">
        <v>0</v>
      </c>
      <c r="F137" s="53">
        <v>0</v>
      </c>
      <c r="G137" s="30">
        <v>0</v>
      </c>
      <c r="H137" s="30"/>
      <c r="I137" s="30"/>
      <c r="J137" s="30">
        <v>0</v>
      </c>
      <c r="K137" s="30">
        <v>0</v>
      </c>
      <c r="L137" s="156"/>
    </row>
    <row r="138" spans="1:19" ht="27" customHeight="1" x14ac:dyDescent="0.25">
      <c r="A138" s="224" t="s">
        <v>58</v>
      </c>
      <c r="B138" s="279" t="s">
        <v>59</v>
      </c>
      <c r="C138" s="279"/>
      <c r="D138" s="224">
        <f>SUM(D139:D148)/2</f>
        <v>0</v>
      </c>
      <c r="E138" s="224">
        <f t="shared" ref="E138:F138" si="77">SUM(E139:E148)/2</f>
        <v>0</v>
      </c>
      <c r="F138" s="224">
        <f t="shared" si="77"/>
        <v>0</v>
      </c>
      <c r="G138" s="149">
        <f>SUM(G139:G154)/2</f>
        <v>0</v>
      </c>
      <c r="H138" s="149">
        <f>SUM(H139:H154)/2</f>
        <v>32000</v>
      </c>
      <c r="I138" s="149">
        <f t="shared" ref="I138:K138" si="78">SUM(I139:I154)/2</f>
        <v>7000</v>
      </c>
      <c r="J138" s="149">
        <f t="shared" si="78"/>
        <v>0</v>
      </c>
      <c r="K138" s="149">
        <f t="shared" si="78"/>
        <v>0</v>
      </c>
      <c r="L138" s="150">
        <f>SUM(H138:I138)</f>
        <v>39000</v>
      </c>
    </row>
    <row r="139" spans="1:19" s="27" customFormat="1" ht="78" customHeight="1" outlineLevel="1" x14ac:dyDescent="0.25">
      <c r="A139" s="151"/>
      <c r="B139" s="152" t="s">
        <v>218</v>
      </c>
      <c r="C139" s="152"/>
      <c r="D139" s="154">
        <f>SUM(D140)</f>
        <v>0</v>
      </c>
      <c r="E139" s="154">
        <f t="shared" ref="E139:K139" si="79">SUM(E140)</f>
        <v>0</v>
      </c>
      <c r="F139" s="154">
        <f t="shared" si="79"/>
        <v>0</v>
      </c>
      <c r="G139" s="154">
        <f t="shared" si="79"/>
        <v>0</v>
      </c>
      <c r="H139" s="154">
        <v>7000</v>
      </c>
      <c r="I139" s="154">
        <f t="shared" si="79"/>
        <v>0</v>
      </c>
      <c r="J139" s="154">
        <f t="shared" si="79"/>
        <v>0</v>
      </c>
      <c r="K139" s="154">
        <f t="shared" si="79"/>
        <v>0</v>
      </c>
      <c r="L139" s="155" t="s">
        <v>38</v>
      </c>
      <c r="M139" s="67"/>
    </row>
    <row r="140" spans="1:19" ht="41.25" customHeight="1" outlineLevel="1" x14ac:dyDescent="0.25">
      <c r="A140" s="29"/>
      <c r="B140" s="29" t="s">
        <v>128</v>
      </c>
      <c r="C140" s="45" t="s">
        <v>131</v>
      </c>
      <c r="D140" s="53"/>
      <c r="E140" s="53"/>
      <c r="F140" s="53"/>
      <c r="G140" s="53"/>
      <c r="H140" s="185">
        <v>7000</v>
      </c>
      <c r="I140" s="53">
        <v>0</v>
      </c>
      <c r="J140" s="53">
        <v>0</v>
      </c>
      <c r="K140" s="53">
        <v>0</v>
      </c>
      <c r="L140" s="165"/>
      <c r="M140" s="55"/>
      <c r="R140" s="2" t="s">
        <v>44</v>
      </c>
      <c r="S140" s="2" t="s">
        <v>44</v>
      </c>
    </row>
    <row r="141" spans="1:19" s="27" customFormat="1" ht="63.75" customHeight="1" outlineLevel="1" x14ac:dyDescent="0.25">
      <c r="A141" s="151"/>
      <c r="B141" s="151" t="s">
        <v>219</v>
      </c>
      <c r="C141" s="151"/>
      <c r="D141" s="154">
        <f>SUM(D142)</f>
        <v>0</v>
      </c>
      <c r="E141" s="154">
        <f t="shared" ref="E141:K141" si="80">SUM(E142)</f>
        <v>0</v>
      </c>
      <c r="F141" s="154">
        <f t="shared" si="80"/>
        <v>0</v>
      </c>
      <c r="G141" s="153">
        <f t="shared" si="80"/>
        <v>0</v>
      </c>
      <c r="H141" s="154"/>
      <c r="I141" s="154">
        <v>7000</v>
      </c>
      <c r="J141" s="153">
        <f t="shared" si="80"/>
        <v>0</v>
      </c>
      <c r="K141" s="153">
        <f t="shared" si="80"/>
        <v>0</v>
      </c>
      <c r="L141" s="159" t="s">
        <v>43</v>
      </c>
    </row>
    <row r="142" spans="1:19" ht="38.25" outlineLevel="1" x14ac:dyDescent="0.25">
      <c r="A142" s="29"/>
      <c r="B142" s="29" t="s">
        <v>128</v>
      </c>
      <c r="C142" s="45" t="s">
        <v>131</v>
      </c>
      <c r="D142" s="53"/>
      <c r="E142" s="53"/>
      <c r="F142" s="53"/>
      <c r="G142" s="36"/>
      <c r="H142" s="154"/>
      <c r="I142" s="185">
        <v>7000</v>
      </c>
      <c r="J142" s="30">
        <v>0</v>
      </c>
      <c r="K142" s="30">
        <v>0</v>
      </c>
      <c r="L142" s="156"/>
    </row>
    <row r="143" spans="1:19" s="27" customFormat="1" ht="25.5" outlineLevel="1" x14ac:dyDescent="0.25">
      <c r="A143" s="151"/>
      <c r="B143" s="151" t="s">
        <v>220</v>
      </c>
      <c r="C143" s="151"/>
      <c r="D143" s="154">
        <f>SUM(D144)</f>
        <v>0</v>
      </c>
      <c r="E143" s="154">
        <f t="shared" ref="E143:K143" si="81">SUM(E144)</f>
        <v>0</v>
      </c>
      <c r="F143" s="154">
        <f t="shared" si="81"/>
        <v>0</v>
      </c>
      <c r="G143" s="153">
        <f t="shared" si="81"/>
        <v>0</v>
      </c>
      <c r="H143" s="154">
        <v>7000</v>
      </c>
      <c r="I143" s="153">
        <f t="shared" si="81"/>
        <v>0</v>
      </c>
      <c r="J143" s="153">
        <f t="shared" si="81"/>
        <v>0</v>
      </c>
      <c r="K143" s="153">
        <f t="shared" si="81"/>
        <v>0</v>
      </c>
      <c r="L143" s="159" t="s">
        <v>39</v>
      </c>
    </row>
    <row r="144" spans="1:19" ht="38.25" outlineLevel="1" x14ac:dyDescent="0.25">
      <c r="A144" s="29"/>
      <c r="B144" s="29" t="s">
        <v>128</v>
      </c>
      <c r="C144" s="45" t="s">
        <v>131</v>
      </c>
      <c r="D144" s="53"/>
      <c r="E144" s="53"/>
      <c r="F144" s="53"/>
      <c r="G144" s="36"/>
      <c r="H144" s="185">
        <v>7000</v>
      </c>
      <c r="I144" s="30">
        <v>0</v>
      </c>
      <c r="J144" s="30">
        <v>0</v>
      </c>
      <c r="K144" s="30">
        <v>0</v>
      </c>
      <c r="L144" s="156"/>
    </row>
    <row r="145" spans="1:18" s="27" customFormat="1" ht="45.75" customHeight="1" outlineLevel="1" x14ac:dyDescent="0.25">
      <c r="A145" s="151"/>
      <c r="B145" s="151" t="s">
        <v>221</v>
      </c>
      <c r="C145" s="151"/>
      <c r="D145" s="154">
        <f>SUM(D146)</f>
        <v>0</v>
      </c>
      <c r="E145" s="154">
        <f t="shared" ref="E145:K145" si="82">SUM(E146)</f>
        <v>0</v>
      </c>
      <c r="F145" s="154">
        <f t="shared" si="82"/>
        <v>0</v>
      </c>
      <c r="G145" s="153">
        <f t="shared" si="82"/>
        <v>0</v>
      </c>
      <c r="H145" s="154">
        <v>7000</v>
      </c>
      <c r="I145" s="153">
        <f t="shared" si="82"/>
        <v>0</v>
      </c>
      <c r="J145" s="153">
        <f t="shared" si="82"/>
        <v>0</v>
      </c>
      <c r="K145" s="153">
        <f t="shared" si="82"/>
        <v>0</v>
      </c>
      <c r="L145" s="159" t="s">
        <v>39</v>
      </c>
    </row>
    <row r="146" spans="1:18" ht="38.25" outlineLevel="1" x14ac:dyDescent="0.25">
      <c r="A146" s="29"/>
      <c r="B146" s="29" t="s">
        <v>128</v>
      </c>
      <c r="C146" s="45" t="s">
        <v>131</v>
      </c>
      <c r="D146" s="53"/>
      <c r="E146" s="53"/>
      <c r="F146" s="53"/>
      <c r="G146" s="36"/>
      <c r="H146" s="185">
        <v>7000</v>
      </c>
      <c r="I146" s="30">
        <v>0</v>
      </c>
      <c r="J146" s="30">
        <v>0</v>
      </c>
      <c r="K146" s="30">
        <v>0</v>
      </c>
      <c r="L146" s="156"/>
    </row>
    <row r="147" spans="1:18" s="27" customFormat="1" ht="57" customHeight="1" outlineLevel="1" x14ac:dyDescent="0.25">
      <c r="A147" s="151"/>
      <c r="B147" s="151" t="s">
        <v>222</v>
      </c>
      <c r="C147" s="151"/>
      <c r="D147" s="154">
        <f>SUM(D148)</f>
        <v>0</v>
      </c>
      <c r="E147" s="154">
        <f t="shared" ref="E147:K149" si="83">SUM(E148)</f>
        <v>0</v>
      </c>
      <c r="F147" s="154">
        <f t="shared" si="83"/>
        <v>0</v>
      </c>
      <c r="G147" s="153">
        <f t="shared" si="83"/>
        <v>0</v>
      </c>
      <c r="H147" s="153">
        <f t="shared" si="83"/>
        <v>0</v>
      </c>
      <c r="I147" s="153">
        <f t="shared" si="83"/>
        <v>0</v>
      </c>
      <c r="J147" s="153">
        <f t="shared" si="83"/>
        <v>0</v>
      </c>
      <c r="K147" s="153">
        <f t="shared" si="83"/>
        <v>0</v>
      </c>
      <c r="L147" s="159" t="s">
        <v>38</v>
      </c>
    </row>
    <row r="148" spans="1:18" ht="15.75" customHeight="1" outlineLevel="1" x14ac:dyDescent="0.25">
      <c r="A148" s="29"/>
      <c r="B148" s="29" t="s">
        <v>11</v>
      </c>
      <c r="C148" s="19"/>
      <c r="D148" s="53"/>
      <c r="E148" s="53"/>
      <c r="F148" s="53"/>
      <c r="G148" s="36"/>
      <c r="H148" s="36">
        <v>0</v>
      </c>
      <c r="I148" s="30">
        <v>0</v>
      </c>
      <c r="J148" s="30">
        <v>0</v>
      </c>
      <c r="K148" s="30">
        <v>0</v>
      </c>
      <c r="L148" s="156"/>
    </row>
    <row r="149" spans="1:18" s="27" customFormat="1" ht="38.25" outlineLevel="1" x14ac:dyDescent="0.25">
      <c r="A149" s="151"/>
      <c r="B149" s="151" t="s">
        <v>235</v>
      </c>
      <c r="C149" s="151"/>
      <c r="D149" s="154">
        <f>SUM(D150)</f>
        <v>0</v>
      </c>
      <c r="E149" s="154">
        <f t="shared" si="83"/>
        <v>0</v>
      </c>
      <c r="F149" s="154">
        <f t="shared" si="83"/>
        <v>0</v>
      </c>
      <c r="G149" s="153">
        <f t="shared" si="83"/>
        <v>0</v>
      </c>
      <c r="H149" s="153">
        <v>4000</v>
      </c>
      <c r="I149" s="153">
        <f t="shared" si="83"/>
        <v>0</v>
      </c>
      <c r="J149" s="153">
        <f t="shared" si="83"/>
        <v>0</v>
      </c>
      <c r="K149" s="153">
        <f t="shared" si="83"/>
        <v>0</v>
      </c>
      <c r="L149" s="159" t="s">
        <v>39</v>
      </c>
    </row>
    <row r="150" spans="1:18" ht="42" customHeight="1" outlineLevel="1" x14ac:dyDescent="0.25">
      <c r="A150" s="29"/>
      <c r="B150" s="29" t="s">
        <v>128</v>
      </c>
      <c r="C150" s="45" t="s">
        <v>131</v>
      </c>
      <c r="D150" s="53"/>
      <c r="E150" s="53"/>
      <c r="F150" s="53"/>
      <c r="G150" s="36"/>
      <c r="H150" s="225">
        <v>4000</v>
      </c>
      <c r="I150" s="30">
        <v>0</v>
      </c>
      <c r="J150" s="30">
        <v>0</v>
      </c>
      <c r="K150" s="30">
        <v>0</v>
      </c>
      <c r="L150" s="156"/>
    </row>
    <row r="151" spans="1:18" ht="76.5" customHeight="1" outlineLevel="1" x14ac:dyDescent="0.25">
      <c r="A151" s="29"/>
      <c r="B151" s="29" t="s">
        <v>224</v>
      </c>
      <c r="C151" s="19"/>
      <c r="D151" s="53"/>
      <c r="E151" s="53"/>
      <c r="F151" s="53"/>
      <c r="G151" s="36"/>
      <c r="H151" s="154">
        <v>7000</v>
      </c>
      <c r="I151" s="30"/>
      <c r="J151" s="30"/>
      <c r="K151" s="30"/>
      <c r="L151" s="159" t="s">
        <v>61</v>
      </c>
    </row>
    <row r="152" spans="1:18" ht="41.25" customHeight="1" outlineLevel="1" x14ac:dyDescent="0.25">
      <c r="A152" s="29"/>
      <c r="B152" s="29" t="s">
        <v>128</v>
      </c>
      <c r="C152" s="45" t="s">
        <v>131</v>
      </c>
      <c r="D152" s="53"/>
      <c r="E152" s="53"/>
      <c r="F152" s="53"/>
      <c r="G152" s="36"/>
      <c r="H152" s="185">
        <v>7000</v>
      </c>
      <c r="I152" s="30"/>
      <c r="J152" s="30"/>
      <c r="K152" s="30"/>
      <c r="L152" s="159"/>
    </row>
    <row r="153" spans="1:18" ht="98.25" customHeight="1" outlineLevel="1" x14ac:dyDescent="0.25">
      <c r="A153" s="29"/>
      <c r="B153" s="29" t="s">
        <v>236</v>
      </c>
      <c r="C153" s="19"/>
      <c r="D153" s="53"/>
      <c r="E153" s="53"/>
      <c r="F153" s="53"/>
      <c r="G153" s="36"/>
      <c r="H153" s="154"/>
      <c r="I153" s="30"/>
      <c r="J153" s="30"/>
      <c r="K153" s="30"/>
      <c r="L153" s="159" t="s">
        <v>61</v>
      </c>
    </row>
    <row r="154" spans="1:18" ht="16.5" customHeight="1" outlineLevel="1" x14ac:dyDescent="0.25">
      <c r="A154" s="29"/>
      <c r="B154" s="29" t="s">
        <v>11</v>
      </c>
      <c r="C154" s="45"/>
      <c r="D154" s="53"/>
      <c r="E154" s="53"/>
      <c r="F154" s="53"/>
      <c r="G154" s="36"/>
      <c r="H154" s="154"/>
      <c r="I154" s="30"/>
      <c r="J154" s="30"/>
      <c r="K154" s="30"/>
      <c r="L154" s="156"/>
    </row>
    <row r="155" spans="1:18" ht="27.75" customHeight="1" x14ac:dyDescent="0.25">
      <c r="A155" s="224" t="s">
        <v>62</v>
      </c>
      <c r="B155" s="278" t="s">
        <v>18</v>
      </c>
      <c r="C155" s="278"/>
      <c r="D155" s="224">
        <f t="shared" ref="D155:K155" si="84">SUM(D156:D161)/2</f>
        <v>0</v>
      </c>
      <c r="E155" s="224">
        <f t="shared" si="84"/>
        <v>0</v>
      </c>
      <c r="F155" s="224">
        <f t="shared" si="84"/>
        <v>0</v>
      </c>
      <c r="G155" s="149">
        <f t="shared" si="84"/>
        <v>2000</v>
      </c>
      <c r="H155" s="149">
        <f t="shared" si="84"/>
        <v>1000</v>
      </c>
      <c r="I155" s="149">
        <f t="shared" si="84"/>
        <v>1000</v>
      </c>
      <c r="J155" s="149">
        <f t="shared" si="84"/>
        <v>0</v>
      </c>
      <c r="K155" s="149">
        <f t="shared" si="84"/>
        <v>0</v>
      </c>
      <c r="L155" s="171">
        <v>0</v>
      </c>
    </row>
    <row r="156" spans="1:18" s="27" customFormat="1" ht="43.5" customHeight="1" outlineLevel="1" x14ac:dyDescent="0.25">
      <c r="A156" s="151"/>
      <c r="B156" s="151" t="s">
        <v>225</v>
      </c>
      <c r="C156" s="151"/>
      <c r="D156" s="154">
        <f>SUM(D157)</f>
        <v>0</v>
      </c>
      <c r="E156" s="154">
        <f t="shared" ref="E156:K156" si="85">SUM(E157)</f>
        <v>0</v>
      </c>
      <c r="F156" s="154">
        <f t="shared" si="85"/>
        <v>0</v>
      </c>
      <c r="G156" s="153">
        <f t="shared" si="85"/>
        <v>0</v>
      </c>
      <c r="H156" s="153">
        <f t="shared" si="85"/>
        <v>0</v>
      </c>
      <c r="I156" s="153">
        <f t="shared" si="85"/>
        <v>0</v>
      </c>
      <c r="J156" s="153">
        <f t="shared" si="85"/>
        <v>0</v>
      </c>
      <c r="K156" s="153">
        <f t="shared" si="85"/>
        <v>0</v>
      </c>
      <c r="L156" s="159" t="s">
        <v>41</v>
      </c>
    </row>
    <row r="157" spans="1:18" ht="15.75" customHeight="1" outlineLevel="1" x14ac:dyDescent="0.25">
      <c r="A157" s="29"/>
      <c r="B157" s="29" t="s">
        <v>11</v>
      </c>
      <c r="C157" s="29"/>
      <c r="D157" s="53"/>
      <c r="E157" s="53"/>
      <c r="F157" s="53"/>
      <c r="G157" s="36"/>
      <c r="H157" s="36">
        <v>0</v>
      </c>
      <c r="I157" s="30">
        <v>0</v>
      </c>
      <c r="J157" s="30">
        <v>0</v>
      </c>
      <c r="K157" s="30">
        <v>0</v>
      </c>
      <c r="L157" s="156"/>
    </row>
    <row r="158" spans="1:18" s="27" customFormat="1" ht="117.75" customHeight="1" outlineLevel="1" x14ac:dyDescent="0.25">
      <c r="A158" s="151"/>
      <c r="B158" s="151" t="s">
        <v>226</v>
      </c>
      <c r="C158" s="151"/>
      <c r="D158" s="154">
        <f>SUM(D161)</f>
        <v>0</v>
      </c>
      <c r="E158" s="154">
        <f t="shared" ref="E158:F158" si="86">SUM(E161)</f>
        <v>0</v>
      </c>
      <c r="F158" s="154">
        <f t="shared" si="86"/>
        <v>0</v>
      </c>
      <c r="G158" s="153">
        <v>2000</v>
      </c>
      <c r="H158" s="153">
        <v>1000</v>
      </c>
      <c r="I158" s="153">
        <v>1000</v>
      </c>
      <c r="J158" s="153">
        <f t="shared" ref="J158:K158" si="87">SUM(J161)</f>
        <v>0</v>
      </c>
      <c r="K158" s="153">
        <f t="shared" si="87"/>
        <v>0</v>
      </c>
      <c r="L158" s="159" t="s">
        <v>61</v>
      </c>
    </row>
    <row r="159" spans="1:18" s="27" customFormat="1" ht="38.25" customHeight="1" outlineLevel="1" x14ac:dyDescent="0.25">
      <c r="A159" s="151"/>
      <c r="B159" s="29" t="s">
        <v>128</v>
      </c>
      <c r="C159" s="45" t="s">
        <v>131</v>
      </c>
      <c r="D159" s="154"/>
      <c r="E159" s="154"/>
      <c r="F159" s="154"/>
      <c r="G159" s="225">
        <v>2000</v>
      </c>
      <c r="H159" s="225">
        <v>1000</v>
      </c>
      <c r="I159" s="225">
        <v>1000</v>
      </c>
      <c r="J159" s="153"/>
      <c r="K159" s="153"/>
      <c r="L159" s="159"/>
    </row>
    <row r="160" spans="1:18" s="27" customFormat="1" ht="116.25" customHeight="1" outlineLevel="1" x14ac:dyDescent="0.25">
      <c r="A160" s="151"/>
      <c r="B160" s="151" t="s">
        <v>237</v>
      </c>
      <c r="C160" s="151"/>
      <c r="D160" s="154"/>
      <c r="E160" s="154"/>
      <c r="F160" s="154"/>
      <c r="G160" s="153"/>
      <c r="H160" s="153"/>
      <c r="I160" s="153"/>
      <c r="J160" s="153"/>
      <c r="K160" s="153"/>
      <c r="L160" s="159" t="s">
        <v>61</v>
      </c>
      <c r="R160" s="27" t="s">
        <v>44</v>
      </c>
    </row>
    <row r="161" spans="1:12" ht="15" customHeight="1" outlineLevel="1" x14ac:dyDescent="0.25">
      <c r="A161" s="29"/>
      <c r="B161" s="29" t="s">
        <v>11</v>
      </c>
      <c r="C161" s="29"/>
      <c r="D161" s="53"/>
      <c r="E161" s="53"/>
      <c r="F161" s="53"/>
      <c r="G161" s="36"/>
      <c r="H161" s="36">
        <v>0</v>
      </c>
      <c r="I161" s="30">
        <v>0</v>
      </c>
      <c r="J161" s="30">
        <v>0</v>
      </c>
      <c r="K161" s="30">
        <v>0</v>
      </c>
      <c r="L161" s="156"/>
    </row>
    <row r="162" spans="1:12" ht="46.5" customHeight="1" outlineLevel="1" x14ac:dyDescent="0.25">
      <c r="A162" s="224" t="s">
        <v>238</v>
      </c>
      <c r="B162" s="278" t="s">
        <v>239</v>
      </c>
      <c r="C162" s="278"/>
      <c r="D162" s="168"/>
      <c r="E162" s="168"/>
      <c r="F162" s="168"/>
      <c r="G162" s="168"/>
      <c r="H162" s="168"/>
      <c r="I162" s="168"/>
      <c r="J162" s="168"/>
      <c r="K162" s="168"/>
      <c r="L162" s="222"/>
    </row>
    <row r="163" spans="1:12" ht="72" customHeight="1" outlineLevel="1" x14ac:dyDescent="0.25">
      <c r="A163" s="45"/>
      <c r="B163" s="151" t="s">
        <v>240</v>
      </c>
      <c r="C163" s="45"/>
      <c r="D163" s="53"/>
      <c r="E163" s="53"/>
      <c r="F163" s="53"/>
      <c r="G163" s="36"/>
      <c r="H163" s="36"/>
      <c r="I163" s="30"/>
      <c r="J163" s="30"/>
      <c r="K163" s="30"/>
      <c r="L163" s="159" t="s">
        <v>41</v>
      </c>
    </row>
    <row r="164" spans="1:12" s="27" customFormat="1" ht="21" customHeight="1" outlineLevel="1" x14ac:dyDescent="0.25">
      <c r="A164" s="151"/>
      <c r="B164" s="29" t="s">
        <v>11</v>
      </c>
      <c r="C164" s="151"/>
      <c r="D164" s="154"/>
      <c r="E164" s="154"/>
      <c r="F164" s="154"/>
      <c r="G164" s="153"/>
      <c r="H164" s="153"/>
      <c r="I164" s="153"/>
      <c r="J164" s="153"/>
      <c r="K164" s="153"/>
      <c r="L164" s="159"/>
    </row>
    <row r="165" spans="1:12" s="27" customFormat="1" ht="93" customHeight="1" outlineLevel="1" x14ac:dyDescent="0.25">
      <c r="A165" s="151"/>
      <c r="B165" s="151" t="s">
        <v>241</v>
      </c>
      <c r="C165" s="151"/>
      <c r="D165" s="154"/>
      <c r="E165" s="154"/>
      <c r="F165" s="154"/>
      <c r="G165" s="153"/>
      <c r="H165" s="153"/>
      <c r="I165" s="153"/>
      <c r="J165" s="153"/>
      <c r="K165" s="153"/>
      <c r="L165" s="159" t="s">
        <v>43</v>
      </c>
    </row>
    <row r="166" spans="1:12" s="27" customFormat="1" ht="18" customHeight="1" outlineLevel="1" x14ac:dyDescent="0.25">
      <c r="A166" s="151"/>
      <c r="B166" s="29" t="s">
        <v>11</v>
      </c>
      <c r="C166" s="151"/>
      <c r="D166" s="154"/>
      <c r="E166" s="154"/>
      <c r="F166" s="154"/>
      <c r="G166" s="153"/>
      <c r="H166" s="153"/>
      <c r="I166" s="153"/>
      <c r="J166" s="153"/>
      <c r="K166" s="153"/>
      <c r="L166" s="159"/>
    </row>
    <row r="168" spans="1:12" x14ac:dyDescent="0.25">
      <c r="D168" s="63">
        <v>6363026</v>
      </c>
      <c r="E168" s="63">
        <v>6340646</v>
      </c>
      <c r="F168" s="63">
        <v>6329706</v>
      </c>
      <c r="G168" s="17">
        <v>16932512</v>
      </c>
      <c r="H168" s="17">
        <v>27828649</v>
      </c>
      <c r="I168" s="17">
        <v>29971232</v>
      </c>
      <c r="J168" s="17">
        <v>0</v>
      </c>
      <c r="K168" s="17">
        <v>29616702</v>
      </c>
      <c r="L168" s="17"/>
    </row>
    <row r="169" spans="1:12" x14ac:dyDescent="0.25">
      <c r="C169" s="2" t="s">
        <v>44</v>
      </c>
    </row>
    <row r="170" spans="1:12" x14ac:dyDescent="0.25">
      <c r="D170" s="63">
        <f>D168-D4</f>
        <v>0</v>
      </c>
      <c r="E170" s="63">
        <f t="shared" ref="E170:L170" si="88">E168-E4</f>
        <v>0</v>
      </c>
      <c r="F170" s="63">
        <f t="shared" si="88"/>
        <v>0</v>
      </c>
      <c r="G170" s="63">
        <f t="shared" si="88"/>
        <v>120542</v>
      </c>
      <c r="H170" s="63">
        <f t="shared" si="88"/>
        <v>120542</v>
      </c>
      <c r="I170" s="63">
        <f t="shared" si="88"/>
        <v>120542</v>
      </c>
      <c r="J170" s="63">
        <f t="shared" si="88"/>
        <v>0</v>
      </c>
      <c r="K170" s="63">
        <f t="shared" si="88"/>
        <v>120542</v>
      </c>
      <c r="L170" s="63">
        <f t="shared" si="88"/>
        <v>0</v>
      </c>
    </row>
  </sheetData>
  <sheetProtection formatCells="0" formatColumns="0" formatRows="0" insertColumns="0" insertRows="0" deleteColumns="0" deleteRows="0" selectLockedCells="1" selectUnlockedCells="1"/>
  <autoFilter ref="A1:L161">
    <filterColumn colId="3" showButton="0"/>
    <filterColumn colId="4" showButton="0"/>
    <filterColumn colId="6" showButton="0"/>
    <filterColumn colId="7" showButton="0"/>
    <filterColumn colId="8" showButton="0"/>
    <filterColumn colId="9" showButton="0"/>
  </autoFilter>
  <mergeCells count="20">
    <mergeCell ref="A1:A3"/>
    <mergeCell ref="B1:B3"/>
    <mergeCell ref="D1:F1"/>
    <mergeCell ref="G1:K1"/>
    <mergeCell ref="D2:D3"/>
    <mergeCell ref="E2:E3"/>
    <mergeCell ref="F2:F3"/>
    <mergeCell ref="G2:G3"/>
    <mergeCell ref="H2:H3"/>
    <mergeCell ref="I2:I3"/>
    <mergeCell ref="B127:C127"/>
    <mergeCell ref="B138:C138"/>
    <mergeCell ref="B155:C155"/>
    <mergeCell ref="B162:C162"/>
    <mergeCell ref="B19:C19"/>
    <mergeCell ref="B30:C30"/>
    <mergeCell ref="B58:C58"/>
    <mergeCell ref="B98:C98"/>
    <mergeCell ref="B99:C99"/>
    <mergeCell ref="B118:C118"/>
  </mergeCells>
  <pageMargins left="0.25" right="0.25" top="0.75" bottom="0.75" header="0.3" footer="0.3"/>
  <pageSetup paperSize="9" scale="82" fitToHeight="0" orientation="landscape" r:id="rId1"/>
  <headerFooter>
    <oddFooter>&amp;L&amp;Z&amp;F&amp;R&amp;P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83"/>
  <sheetViews>
    <sheetView showZeros="0" zoomScale="85" zoomScaleNormal="85" workbookViewId="0">
      <pane ySplit="3" topLeftCell="A4" activePane="bottomLeft" state="frozen"/>
      <selection activeCell="S15" sqref="S15"/>
      <selection pane="bottomLeft" activeCell="S13" sqref="S13"/>
    </sheetView>
  </sheetViews>
  <sheetFormatPr defaultRowHeight="15" outlineLevelRow="1" x14ac:dyDescent="0.25"/>
  <cols>
    <col min="1" max="1" width="33.85546875" style="2" customWidth="1"/>
    <col min="2" max="2" width="25.28515625" style="2" customWidth="1"/>
    <col min="3" max="3" width="18.5703125" style="2" customWidth="1"/>
    <col min="4" max="4" width="8.85546875" style="63" customWidth="1"/>
    <col min="5" max="6" width="10.42578125" style="63" bestFit="1" customWidth="1"/>
    <col min="7" max="7" width="10.28515625" style="17" bestFit="1" customWidth="1"/>
    <col min="8" max="8" width="11" style="17" bestFit="1" customWidth="1"/>
    <col min="9" max="9" width="10.42578125" style="17" bestFit="1" customWidth="1"/>
    <col min="10" max="10" width="10.85546875" style="17" customWidth="1"/>
    <col min="11" max="11" width="11.28515625" style="17" customWidth="1"/>
    <col min="12" max="12" width="11.42578125" style="46" customWidth="1"/>
    <col min="13" max="13" width="3" style="2" customWidth="1"/>
    <col min="14" max="14" width="15" style="2" customWidth="1"/>
    <col min="15" max="15" width="10.28515625" style="2" bestFit="1" customWidth="1"/>
    <col min="16" max="16384" width="9.140625" style="2"/>
  </cols>
  <sheetData>
    <row r="1" spans="1:21" ht="25.5" x14ac:dyDescent="0.25">
      <c r="A1" s="272" t="s">
        <v>0</v>
      </c>
      <c r="B1" s="272" t="s">
        <v>1</v>
      </c>
      <c r="C1" s="172" t="s">
        <v>25</v>
      </c>
      <c r="D1" s="274" t="s">
        <v>3</v>
      </c>
      <c r="E1" s="274"/>
      <c r="F1" s="274"/>
      <c r="G1" s="273" t="s">
        <v>4</v>
      </c>
      <c r="H1" s="273"/>
      <c r="I1" s="273"/>
      <c r="J1" s="273"/>
      <c r="K1" s="273"/>
      <c r="L1" s="161" t="s">
        <v>23</v>
      </c>
    </row>
    <row r="2" spans="1:21" ht="63.75" x14ac:dyDescent="0.25">
      <c r="A2" s="272"/>
      <c r="B2" s="272"/>
      <c r="C2" s="172" t="s">
        <v>2</v>
      </c>
      <c r="D2" s="274">
        <v>2018</v>
      </c>
      <c r="E2" s="275">
        <v>2019</v>
      </c>
      <c r="F2" s="275">
        <v>2020</v>
      </c>
      <c r="G2" s="275">
        <v>2018</v>
      </c>
      <c r="H2" s="275">
        <v>2019</v>
      </c>
      <c r="I2" s="275">
        <v>2020</v>
      </c>
      <c r="J2" s="228" t="s">
        <v>6</v>
      </c>
      <c r="K2" s="228" t="s">
        <v>7</v>
      </c>
      <c r="L2" s="161" t="s">
        <v>24</v>
      </c>
    </row>
    <row r="3" spans="1:21" ht="50.25" customHeight="1" x14ac:dyDescent="0.25">
      <c r="A3" s="272"/>
      <c r="B3" s="272"/>
      <c r="C3" s="172"/>
      <c r="D3" s="274"/>
      <c r="E3" s="275"/>
      <c r="F3" s="275"/>
      <c r="G3" s="275"/>
      <c r="H3" s="275"/>
      <c r="I3" s="275"/>
      <c r="J3" s="228" t="s">
        <v>5</v>
      </c>
      <c r="K3" s="228" t="s">
        <v>8</v>
      </c>
      <c r="L3" s="161"/>
      <c r="P3" s="2" t="s">
        <v>44</v>
      </c>
    </row>
    <row r="4" spans="1:21" x14ac:dyDescent="0.25">
      <c r="A4" s="138" t="s">
        <v>9</v>
      </c>
      <c r="B4" s="139"/>
      <c r="C4" s="139"/>
      <c r="D4" s="154">
        <f>D6+D9</f>
        <v>6856673</v>
      </c>
      <c r="E4" s="154">
        <f t="shared" ref="E4:K4" si="0">E6+E9</f>
        <v>6834293</v>
      </c>
      <c r="F4" s="154">
        <f t="shared" si="0"/>
        <v>6823353</v>
      </c>
      <c r="G4" s="140">
        <f>G6+G9</f>
        <v>16932512</v>
      </c>
      <c r="H4" s="140">
        <f>H6+H9</f>
        <v>27828649</v>
      </c>
      <c r="I4" s="140">
        <f t="shared" si="0"/>
        <v>29971232</v>
      </c>
      <c r="J4" s="140">
        <f t="shared" si="0"/>
        <v>0</v>
      </c>
      <c r="K4" s="140">
        <f t="shared" si="0"/>
        <v>29616702</v>
      </c>
      <c r="L4" s="141"/>
    </row>
    <row r="5" spans="1:21" x14ac:dyDescent="0.25">
      <c r="A5" s="142" t="s">
        <v>10</v>
      </c>
      <c r="B5" s="142"/>
      <c r="C5" s="142"/>
      <c r="D5" s="188"/>
      <c r="E5" s="188"/>
      <c r="F5" s="188"/>
      <c r="G5" s="189"/>
      <c r="H5" s="189"/>
      <c r="I5" s="189"/>
      <c r="J5" s="189"/>
      <c r="K5" s="189"/>
      <c r="L5" s="144"/>
    </row>
    <row r="6" spans="1:21" s="27" customFormat="1" x14ac:dyDescent="0.25">
      <c r="A6" s="174" t="s">
        <v>129</v>
      </c>
      <c r="B6" s="174"/>
      <c r="C6" s="174"/>
      <c r="D6" s="186">
        <f>SUM(D7:D8)</f>
        <v>0</v>
      </c>
      <c r="E6" s="186">
        <f t="shared" ref="E6:K6" si="1">SUM(E7:E8)</f>
        <v>0</v>
      </c>
      <c r="F6" s="186">
        <f t="shared" si="1"/>
        <v>0</v>
      </c>
      <c r="G6" s="190">
        <f>SUM(G7:G8)</f>
        <v>222983</v>
      </c>
      <c r="H6" s="190">
        <f t="shared" si="1"/>
        <v>87574</v>
      </c>
      <c r="I6" s="190">
        <f t="shared" si="1"/>
        <v>54086</v>
      </c>
      <c r="J6" s="190">
        <f t="shared" si="1"/>
        <v>0</v>
      </c>
      <c r="K6" s="190">
        <f t="shared" si="1"/>
        <v>41986</v>
      </c>
      <c r="L6" s="187">
        <v>0</v>
      </c>
      <c r="Q6" s="238"/>
    </row>
    <row r="7" spans="1:21" x14ac:dyDescent="0.25">
      <c r="A7" s="146" t="s">
        <v>130</v>
      </c>
      <c r="B7" s="147"/>
      <c r="C7" s="142"/>
      <c r="D7" s="53">
        <f t="shared" ref="D7:K7" si="2">SUMIF($C$1:$C$176,"04.01.00*",D$1:D$176)</f>
        <v>0</v>
      </c>
      <c r="E7" s="53">
        <f t="shared" si="2"/>
        <v>0</v>
      </c>
      <c r="F7" s="53">
        <f t="shared" si="2"/>
        <v>0</v>
      </c>
      <c r="G7" s="145">
        <f t="shared" si="2"/>
        <v>222983</v>
      </c>
      <c r="H7" s="145">
        <f t="shared" si="2"/>
        <v>82574</v>
      </c>
      <c r="I7" s="145">
        <f t="shared" si="2"/>
        <v>54086</v>
      </c>
      <c r="J7" s="145">
        <f t="shared" si="2"/>
        <v>0</v>
      </c>
      <c r="K7" s="145">
        <f t="shared" si="2"/>
        <v>41986</v>
      </c>
      <c r="L7" s="144"/>
      <c r="N7" s="17"/>
    </row>
    <row r="8" spans="1:21" x14ac:dyDescent="0.25">
      <c r="A8" s="146" t="s">
        <v>132</v>
      </c>
      <c r="B8" s="147"/>
      <c r="C8" s="142"/>
      <c r="D8" s="53">
        <f t="shared" ref="D8:K8" si="3">SUMIF($C$1:$C$176,"04.03.00*",D$1:D$176)</f>
        <v>0</v>
      </c>
      <c r="E8" s="53">
        <f t="shared" si="3"/>
        <v>0</v>
      </c>
      <c r="F8" s="53">
        <f t="shared" si="3"/>
        <v>0</v>
      </c>
      <c r="G8" s="145">
        <f t="shared" si="3"/>
        <v>0</v>
      </c>
      <c r="H8" s="145">
        <f t="shared" si="3"/>
        <v>5000</v>
      </c>
      <c r="I8" s="145">
        <f t="shared" si="3"/>
        <v>0</v>
      </c>
      <c r="J8" s="145">
        <f t="shared" si="3"/>
        <v>0</v>
      </c>
      <c r="K8" s="145">
        <f t="shared" si="3"/>
        <v>0</v>
      </c>
      <c r="L8" s="144">
        <v>0</v>
      </c>
    </row>
    <row r="9" spans="1:21" s="27" customFormat="1" x14ac:dyDescent="0.25">
      <c r="A9" s="174" t="s">
        <v>128</v>
      </c>
      <c r="B9" s="174"/>
      <c r="C9" s="174"/>
      <c r="D9" s="186">
        <f>SUM(D10:D17)</f>
        <v>6856673</v>
      </c>
      <c r="E9" s="186">
        <f>SUM(E10:E17)</f>
        <v>6834293</v>
      </c>
      <c r="F9" s="186">
        <f>SUM(F10:F17)</f>
        <v>6823353</v>
      </c>
      <c r="G9" s="140">
        <f>SUM(G10:G17)</f>
        <v>16709529</v>
      </c>
      <c r="H9" s="140">
        <f t="shared" ref="H9:L9" si="4">SUM(H10:H17)</f>
        <v>27741075</v>
      </c>
      <c r="I9" s="140">
        <f t="shared" si="4"/>
        <v>29917146</v>
      </c>
      <c r="J9" s="140">
        <f t="shared" si="4"/>
        <v>0</v>
      </c>
      <c r="K9" s="140">
        <f t="shared" si="4"/>
        <v>29574716</v>
      </c>
      <c r="L9" s="140">
        <f t="shared" si="4"/>
        <v>0</v>
      </c>
    </row>
    <row r="10" spans="1:21" ht="25.5" x14ac:dyDescent="0.25">
      <c r="A10" s="142" t="s">
        <v>133</v>
      </c>
      <c r="B10" s="147"/>
      <c r="C10" s="142"/>
      <c r="D10" s="53">
        <f>D98+D100+D106+D108</f>
        <v>6823353</v>
      </c>
      <c r="E10" s="53">
        <f t="shared" ref="E10:F10" si="5">E98+E100+E106+E108</f>
        <v>6823353</v>
      </c>
      <c r="F10" s="53">
        <f t="shared" si="5"/>
        <v>6823353</v>
      </c>
      <c r="G10" s="145">
        <f>SUMIF($C$1:$C$176,"33.03.00*",G$1:G$176)</f>
        <v>16004800</v>
      </c>
      <c r="H10" s="145">
        <f>SUMIF($C$1:$C$176,"33.03.00*",H$1:H$176)</f>
        <v>26065300</v>
      </c>
      <c r="I10" s="145">
        <f>SUMIF($C$1:$C$176,"33.03.00*",I$1:I$176)</f>
        <v>28306400</v>
      </c>
      <c r="J10" s="145">
        <f>SUMIF($C$1:$C$176,"33.03.00*",J$1:J$176)</f>
        <v>0</v>
      </c>
      <c r="K10" s="145">
        <f>SUMIF($C$1:$C$176,"33.03.00*",K$1:K$176)</f>
        <v>28306400</v>
      </c>
      <c r="L10" s="144"/>
    </row>
    <row r="11" spans="1:21" ht="25.5" x14ac:dyDescent="0.25">
      <c r="A11" s="142" t="s">
        <v>134</v>
      </c>
      <c r="B11" s="147"/>
      <c r="C11" s="142"/>
      <c r="D11" s="53">
        <f>SUMIF($C$1:$C$176,"33.01.00*",D$1:D$176)</f>
        <v>0</v>
      </c>
      <c r="E11" s="53">
        <f>SUMIF($C$1:$C$176,"33.01.00*",E$1:E$176)</f>
        <v>0</v>
      </c>
      <c r="F11" s="53">
        <f>SUMIF($C$1:$C$176,"33.01.00*",F$1:F$176)</f>
        <v>0</v>
      </c>
      <c r="G11" s="145">
        <f>SUMIF($C$1:$C$176,"33.04.00*",G$1:G$176)</f>
        <v>29874</v>
      </c>
      <c r="H11" s="145">
        <f>SUMIF($C$1:$C$176,"33.04.00*",H$1:H$176)</f>
        <v>29874</v>
      </c>
      <c r="I11" s="145">
        <f>SUMIF($C$1:$C$176,"33.04.00*",I$1:I$176)</f>
        <v>29874</v>
      </c>
      <c r="J11" s="145">
        <f>SUMIF($C$1:$C$176,"33.04.00*",J$1:J$176)</f>
        <v>0</v>
      </c>
      <c r="K11" s="145">
        <f>SUMIF($C$1:$C$176,"33.04.00*",K$1:K$176)</f>
        <v>29874</v>
      </c>
      <c r="L11" s="144"/>
    </row>
    <row r="12" spans="1:21" ht="25.5" x14ac:dyDescent="0.25">
      <c r="A12" s="226" t="s">
        <v>246</v>
      </c>
      <c r="B12" s="147"/>
      <c r="C12" s="142"/>
      <c r="D12" s="53">
        <f t="shared" ref="D12:F12" si="6">D47+D49</f>
        <v>0</v>
      </c>
      <c r="E12" s="53">
        <f t="shared" si="6"/>
        <v>0</v>
      </c>
      <c r="F12" s="53">
        <f t="shared" si="6"/>
        <v>0</v>
      </c>
      <c r="G12" s="145">
        <f>SUMIF($C$1:$C$176,"33.15.00*",G$1:G$176)</f>
        <v>120542</v>
      </c>
      <c r="H12" s="145">
        <f>SUMIF($C$1:$C$176,"33.15.00*",H$1:H$176)</f>
        <v>342147</v>
      </c>
      <c r="I12" s="145">
        <f>SUMIF($C$1:$C$176,"33.15.00*",I$1:I$176)</f>
        <v>342147</v>
      </c>
      <c r="J12" s="145">
        <f>SUMIF($C$1:$C$176,"33.15.00*",J$1:J$176)</f>
        <v>0</v>
      </c>
      <c r="K12" s="145">
        <f>SUMIF($C$1:$C$176,"33.15.00*",K$1:K$176)</f>
        <v>342147</v>
      </c>
      <c r="L12" s="144"/>
      <c r="N12" s="227"/>
      <c r="O12" s="55"/>
    </row>
    <row r="13" spans="1:21" ht="25.5" x14ac:dyDescent="0.25">
      <c r="A13" s="142" t="s">
        <v>135</v>
      </c>
      <c r="B13" s="147"/>
      <c r="C13" s="142"/>
      <c r="D13" s="53">
        <f>D48+D50+D89</f>
        <v>0</v>
      </c>
      <c r="E13" s="53">
        <f>E48+E50+E89</f>
        <v>0</v>
      </c>
      <c r="F13" s="53">
        <f>F48+F50+F89</f>
        <v>0</v>
      </c>
      <c r="G13" s="145">
        <f>SUMIF($C$1:$C$176,"33.16.00*",G$1:G$176)</f>
        <v>212314</v>
      </c>
      <c r="H13" s="145">
        <f>SUMIF($C$1:$C$176,"33.16.00*",H$1:H$176)</f>
        <v>727699</v>
      </c>
      <c r="I13" s="145">
        <f>SUMIF($C$1:$C$176,"33.16.00*",I$1:I$176)</f>
        <v>727699</v>
      </c>
      <c r="J13" s="145">
        <f>SUMIF($C$1:$C$176,"33.16.00*",J$1:J$176)</f>
        <v>0</v>
      </c>
      <c r="K13" s="145">
        <f>SUMIF($C$1:$C$176,"33.16.00*",K$1:K$176)</f>
        <v>727699</v>
      </c>
      <c r="L13" s="144"/>
    </row>
    <row r="14" spans="1:21" ht="25.5" x14ac:dyDescent="0.25">
      <c r="A14" s="142" t="s">
        <v>131</v>
      </c>
      <c r="B14" s="147"/>
      <c r="C14" s="142"/>
      <c r="D14" s="53">
        <f>D24+D30+D33+D35+D40+D42+D129+D140+D142+D151+D153+D155+D157+D165+D170+D52+D54+D56</f>
        <v>0</v>
      </c>
      <c r="E14" s="53">
        <f>E24+E30+E33+E35+E40+E42+E129+E140+E142+E151+E153+E155+E157+E165+E170+E52+E54+E56</f>
        <v>0</v>
      </c>
      <c r="F14" s="53">
        <f>F24+F30+F33+F35+F40+F42+F129+F140+F142+F151+F153+F155+F157+F165+F170+F52+F54+F56</f>
        <v>0</v>
      </c>
      <c r="G14" s="145">
        <f>SUMIF($C$1:$C$176,"46.03.00*",G$1:G$176)</f>
        <v>62000</v>
      </c>
      <c r="H14" s="145">
        <f>SUMIF($C$1:$C$176,"46.03.00*",H$1:H$176)</f>
        <v>215596</v>
      </c>
      <c r="I14" s="145">
        <f>SUMIF($C$1:$C$176,"46.03.00*",I$1:I$176)</f>
        <v>191027</v>
      </c>
      <c r="J14" s="145">
        <f>SUMIF($C$1:$C$176,"46.03.00*",J$1:J$176)</f>
        <v>0</v>
      </c>
      <c r="K14" s="145">
        <f>SUMIF($C$1:$C$176,"46.03.00*",K$1:K$176)</f>
        <v>168596</v>
      </c>
      <c r="L14" s="144"/>
    </row>
    <row r="15" spans="1:21" x14ac:dyDescent="0.25">
      <c r="A15" s="125" t="s">
        <v>247</v>
      </c>
      <c r="B15" s="147"/>
      <c r="C15" s="142"/>
      <c r="D15" s="53"/>
      <c r="E15" s="53"/>
      <c r="F15" s="53">
        <f>F25+F31+F34+F36+F41+F43+F130+F141+F143+F152+F154+F156+F158+F166+F171+F53+F55+F57</f>
        <v>0</v>
      </c>
      <c r="G15" s="145">
        <f>SUMIF($C$1:$C$176,"46.04.00*",G$1:G$176)</f>
        <v>0</v>
      </c>
      <c r="H15" s="145">
        <f>SUMIF($C$1:$C$176,"46.04.00*",H$1:H$176)</f>
        <v>80460</v>
      </c>
      <c r="I15" s="145">
        <f>SUMIF($C$1:$C$176,"46.04.00*",I$1:I$176)</f>
        <v>40000</v>
      </c>
      <c r="J15" s="145">
        <f>SUMIF($C$1:$C$176,"46.04.00*",J$1:J$176)</f>
        <v>0</v>
      </c>
      <c r="K15" s="145">
        <f>SUMIF($C$1:$C$176,"46.04.00*",K$1:K$176)</f>
        <v>0</v>
      </c>
      <c r="L15" s="144"/>
    </row>
    <row r="16" spans="1:21" ht="25.5" x14ac:dyDescent="0.25">
      <c r="A16" s="142" t="s">
        <v>33</v>
      </c>
      <c r="B16" s="147"/>
      <c r="C16" s="142"/>
      <c r="D16" s="53">
        <f t="shared" ref="D16:K16" si="7">SUMIF($C$1:$C$176,"70.07.00*",D$1:D$176)</f>
        <v>33320</v>
      </c>
      <c r="E16" s="53">
        <f t="shared" si="7"/>
        <v>10940</v>
      </c>
      <c r="F16" s="53">
        <f t="shared" si="7"/>
        <v>0</v>
      </c>
      <c r="G16" s="145">
        <f t="shared" si="7"/>
        <v>0</v>
      </c>
      <c r="H16" s="145">
        <f t="shared" si="7"/>
        <v>0</v>
      </c>
      <c r="I16" s="145">
        <f t="shared" si="7"/>
        <v>0</v>
      </c>
      <c r="J16" s="145">
        <f t="shared" si="7"/>
        <v>0</v>
      </c>
      <c r="K16" s="145">
        <f t="shared" si="7"/>
        <v>0</v>
      </c>
      <c r="L16" s="144"/>
      <c r="U16" s="2" t="s">
        <v>44</v>
      </c>
    </row>
    <row r="17" spans="1:19" x14ac:dyDescent="0.25">
      <c r="A17" s="142" t="s">
        <v>13</v>
      </c>
      <c r="B17" s="142"/>
      <c r="C17" s="142"/>
      <c r="D17" s="53">
        <f t="shared" ref="D17:K17" si="8">SUMIF($C$1:$C$176,"Eiropas*",D$1:D$176)</f>
        <v>0</v>
      </c>
      <c r="E17" s="53">
        <f t="shared" si="8"/>
        <v>0</v>
      </c>
      <c r="F17" s="53">
        <f t="shared" si="8"/>
        <v>0</v>
      </c>
      <c r="G17" s="145">
        <f t="shared" si="8"/>
        <v>279999</v>
      </c>
      <c r="H17" s="145">
        <f t="shared" si="8"/>
        <v>279999</v>
      </c>
      <c r="I17" s="145">
        <f t="shared" si="8"/>
        <v>279999</v>
      </c>
      <c r="J17" s="145">
        <f t="shared" si="8"/>
        <v>0</v>
      </c>
      <c r="K17" s="145">
        <f t="shared" si="8"/>
        <v>0</v>
      </c>
      <c r="L17" s="144"/>
    </row>
    <row r="18" spans="1:19" hidden="1" x14ac:dyDescent="0.25">
      <c r="A18" s="142" t="s">
        <v>26</v>
      </c>
      <c r="B18" s="142"/>
      <c r="C18" s="142"/>
      <c r="D18" s="53">
        <f t="shared" ref="D18:K18" si="9">SUMIF($C$1:$C$176,"NVO*",D$1:D$176)</f>
        <v>0</v>
      </c>
      <c r="E18" s="53">
        <f t="shared" si="9"/>
        <v>0</v>
      </c>
      <c r="F18" s="53">
        <f t="shared" si="9"/>
        <v>0</v>
      </c>
      <c r="G18" s="145">
        <f t="shared" si="9"/>
        <v>0</v>
      </c>
      <c r="H18" s="145">
        <f t="shared" si="9"/>
        <v>0</v>
      </c>
      <c r="I18" s="145">
        <f t="shared" si="9"/>
        <v>0</v>
      </c>
      <c r="J18" s="145">
        <f t="shared" si="9"/>
        <v>0</v>
      </c>
      <c r="K18" s="145">
        <f t="shared" si="9"/>
        <v>0</v>
      </c>
      <c r="L18" s="144">
        <v>0</v>
      </c>
    </row>
    <row r="19" spans="1:19" hidden="1" x14ac:dyDescent="0.25">
      <c r="A19" s="142" t="s">
        <v>12</v>
      </c>
      <c r="B19" s="142"/>
      <c r="C19" s="142"/>
      <c r="D19" s="53">
        <f t="shared" ref="D19:K19" si="10">SUMIF($C$1:$C$176,"Pašvaldību*",D$1:D$176)</f>
        <v>0</v>
      </c>
      <c r="E19" s="53">
        <f t="shared" si="10"/>
        <v>0</v>
      </c>
      <c r="F19" s="53">
        <f t="shared" si="10"/>
        <v>0</v>
      </c>
      <c r="G19" s="145">
        <f t="shared" si="10"/>
        <v>0</v>
      </c>
      <c r="H19" s="145">
        <f t="shared" si="10"/>
        <v>0</v>
      </c>
      <c r="I19" s="145">
        <f t="shared" si="10"/>
        <v>0</v>
      </c>
      <c r="J19" s="145">
        <f t="shared" si="10"/>
        <v>0</v>
      </c>
      <c r="K19" s="145">
        <f t="shared" si="10"/>
        <v>0</v>
      </c>
      <c r="L19" s="144"/>
    </row>
    <row r="20" spans="1:19" ht="36" customHeight="1" x14ac:dyDescent="0.25">
      <c r="A20" s="229" t="s">
        <v>46</v>
      </c>
      <c r="B20" s="278" t="s">
        <v>82</v>
      </c>
      <c r="C20" s="278"/>
      <c r="D20" s="229">
        <f>SUM(D21:D30)/2</f>
        <v>0</v>
      </c>
      <c r="E20" s="229">
        <f t="shared" ref="E20:J20" si="11">SUM(E21:E30)/2</f>
        <v>0</v>
      </c>
      <c r="F20" s="229">
        <f t="shared" si="11"/>
        <v>0</v>
      </c>
      <c r="G20" s="149">
        <f>SUM(G21:G30)/2</f>
        <v>279999</v>
      </c>
      <c r="H20" s="149">
        <f>SUM(H21:H30)/2</f>
        <v>319999</v>
      </c>
      <c r="I20" s="149">
        <f>SUM(I21:I30)/2</f>
        <v>319999</v>
      </c>
      <c r="J20" s="149">
        <f t="shared" si="11"/>
        <v>0</v>
      </c>
      <c r="K20" s="149">
        <f>SUM(K21:K30)/2</f>
        <v>0</v>
      </c>
      <c r="L20" s="150"/>
    </row>
    <row r="21" spans="1:19" s="27" customFormat="1" ht="75.75" customHeight="1" outlineLevel="1" x14ac:dyDescent="0.25">
      <c r="A21" s="151"/>
      <c r="B21" s="152" t="s">
        <v>243</v>
      </c>
      <c r="C21" s="220"/>
      <c r="D21" s="154">
        <f>SUM(D22)</f>
        <v>0</v>
      </c>
      <c r="E21" s="154">
        <f t="shared" ref="E21:K21" si="12">SUM(E22)</f>
        <v>0</v>
      </c>
      <c r="F21" s="154">
        <f t="shared" si="12"/>
        <v>0</v>
      </c>
      <c r="G21" s="153">
        <v>253333</v>
      </c>
      <c r="H21" s="153">
        <v>253333</v>
      </c>
      <c r="I21" s="153">
        <v>253333</v>
      </c>
      <c r="J21" s="153">
        <f t="shared" si="12"/>
        <v>0</v>
      </c>
      <c r="K21" s="153">
        <f t="shared" si="12"/>
        <v>0</v>
      </c>
      <c r="L21" s="155" t="s">
        <v>43</v>
      </c>
      <c r="O21" s="123"/>
    </row>
    <row r="22" spans="1:19" ht="15.75" customHeight="1" outlineLevel="1" x14ac:dyDescent="0.25">
      <c r="A22" s="29"/>
      <c r="B22" s="29" t="s">
        <v>128</v>
      </c>
      <c r="C22" s="18" t="s">
        <v>13</v>
      </c>
      <c r="D22" s="53">
        <v>0</v>
      </c>
      <c r="E22" s="53">
        <v>0</v>
      </c>
      <c r="F22" s="53">
        <v>0</v>
      </c>
      <c r="G22" s="225">
        <v>253333</v>
      </c>
      <c r="H22" s="225">
        <v>253333</v>
      </c>
      <c r="I22" s="225">
        <v>253333</v>
      </c>
      <c r="J22" s="30">
        <v>0</v>
      </c>
      <c r="K22" s="30">
        <v>0</v>
      </c>
      <c r="L22" s="156"/>
      <c r="O22" s="17"/>
    </row>
    <row r="23" spans="1:19" s="27" customFormat="1" ht="67.5" customHeight="1" outlineLevel="1" x14ac:dyDescent="0.25">
      <c r="A23" s="157"/>
      <c r="B23" s="157" t="s">
        <v>175</v>
      </c>
      <c r="C23" s="157"/>
      <c r="D23" s="154">
        <f>SUM(D24)</f>
        <v>0</v>
      </c>
      <c r="E23" s="154">
        <f t="shared" ref="E23:K23" si="13">SUM(E24)</f>
        <v>0</v>
      </c>
      <c r="F23" s="154">
        <f t="shared" si="13"/>
        <v>0</v>
      </c>
      <c r="G23" s="153">
        <f t="shared" si="13"/>
        <v>0</v>
      </c>
      <c r="H23" s="153">
        <f t="shared" si="13"/>
        <v>0</v>
      </c>
      <c r="I23" s="153">
        <f t="shared" si="13"/>
        <v>0</v>
      </c>
      <c r="J23" s="153">
        <f t="shared" si="13"/>
        <v>0</v>
      </c>
      <c r="K23" s="153">
        <f t="shared" si="13"/>
        <v>0</v>
      </c>
      <c r="L23" s="159" t="s">
        <v>43</v>
      </c>
      <c r="O23" s="123"/>
    </row>
    <row r="24" spans="1:19" ht="38.25" outlineLevel="1" x14ac:dyDescent="0.25">
      <c r="A24" s="19"/>
      <c r="B24" s="29" t="s">
        <v>128</v>
      </c>
      <c r="C24" s="19" t="s">
        <v>136</v>
      </c>
      <c r="D24" s="53">
        <v>0</v>
      </c>
      <c r="E24" s="53">
        <v>0</v>
      </c>
      <c r="F24" s="53">
        <v>0</v>
      </c>
      <c r="G24" s="30">
        <v>0</v>
      </c>
      <c r="H24" s="30">
        <v>0</v>
      </c>
      <c r="I24" s="30">
        <v>0</v>
      </c>
      <c r="J24" s="30">
        <v>0</v>
      </c>
      <c r="K24" s="30">
        <v>0</v>
      </c>
      <c r="L24" s="156"/>
    </row>
    <row r="25" spans="1:19" s="27" customFormat="1" ht="138.75" customHeight="1" outlineLevel="1" x14ac:dyDescent="0.25">
      <c r="A25" s="151"/>
      <c r="B25" s="160" t="s">
        <v>244</v>
      </c>
      <c r="C25" s="151"/>
      <c r="D25" s="154">
        <f>SUM(D26)</f>
        <v>0</v>
      </c>
      <c r="E25" s="154">
        <f t="shared" ref="E25:K25" si="14">SUM(E26)</f>
        <v>0</v>
      </c>
      <c r="F25" s="154">
        <f t="shared" si="14"/>
        <v>0</v>
      </c>
      <c r="G25" s="153">
        <v>26666</v>
      </c>
      <c r="H25" s="153">
        <v>26666</v>
      </c>
      <c r="I25" s="153">
        <v>26666</v>
      </c>
      <c r="J25" s="153">
        <f t="shared" si="14"/>
        <v>0</v>
      </c>
      <c r="K25" s="153">
        <f t="shared" si="14"/>
        <v>0</v>
      </c>
      <c r="L25" s="159" t="s">
        <v>43</v>
      </c>
    </row>
    <row r="26" spans="1:19" outlineLevel="1" x14ac:dyDescent="0.25">
      <c r="A26" s="29"/>
      <c r="B26" s="29" t="s">
        <v>128</v>
      </c>
      <c r="C26" s="18" t="s">
        <v>13</v>
      </c>
      <c r="D26" s="53">
        <v>0</v>
      </c>
      <c r="E26" s="53">
        <v>0</v>
      </c>
      <c r="F26" s="53">
        <v>0</v>
      </c>
      <c r="G26" s="225">
        <v>26666</v>
      </c>
      <c r="H26" s="225">
        <v>26666</v>
      </c>
      <c r="I26" s="225">
        <v>26666</v>
      </c>
      <c r="J26" s="30">
        <v>0</v>
      </c>
      <c r="K26" s="30">
        <v>0</v>
      </c>
      <c r="L26" s="156"/>
    </row>
    <row r="27" spans="1:19" s="27" customFormat="1" ht="140.25" customHeight="1" outlineLevel="1" x14ac:dyDescent="0.25">
      <c r="A27" s="151"/>
      <c r="B27" s="152" t="s">
        <v>177</v>
      </c>
      <c r="C27" s="151"/>
      <c r="D27" s="154">
        <f>SUM(D28)</f>
        <v>0</v>
      </c>
      <c r="E27" s="154">
        <f t="shared" ref="E27:K27" si="15">SUM(E28)</f>
        <v>0</v>
      </c>
      <c r="F27" s="154">
        <f t="shared" si="15"/>
        <v>0</v>
      </c>
      <c r="G27" s="153">
        <f t="shared" si="15"/>
        <v>0</v>
      </c>
      <c r="H27" s="154">
        <f t="shared" si="15"/>
        <v>0</v>
      </c>
      <c r="I27" s="153">
        <f t="shared" si="15"/>
        <v>0</v>
      </c>
      <c r="J27" s="153">
        <f t="shared" si="15"/>
        <v>0</v>
      </c>
      <c r="K27" s="153">
        <f t="shared" si="15"/>
        <v>0</v>
      </c>
      <c r="L27" s="155" t="s">
        <v>37</v>
      </c>
    </row>
    <row r="28" spans="1:19" ht="25.5" customHeight="1" outlineLevel="1" x14ac:dyDescent="0.25">
      <c r="A28" s="29"/>
      <c r="B28" s="52" t="s">
        <v>11</v>
      </c>
      <c r="C28" s="52"/>
      <c r="D28" s="53">
        <v>0</v>
      </c>
      <c r="E28" s="53">
        <v>0</v>
      </c>
      <c r="F28" s="53">
        <v>0</v>
      </c>
      <c r="G28" s="30">
        <v>0</v>
      </c>
      <c r="H28" s="53"/>
      <c r="I28" s="30">
        <v>0</v>
      </c>
      <c r="J28" s="30">
        <v>0</v>
      </c>
      <c r="K28" s="30">
        <v>0</v>
      </c>
      <c r="L28" s="156"/>
    </row>
    <row r="29" spans="1:19" s="27" customFormat="1" ht="102.75" customHeight="1" outlineLevel="1" x14ac:dyDescent="0.25">
      <c r="A29" s="151"/>
      <c r="B29" s="151" t="s">
        <v>178</v>
      </c>
      <c r="C29" s="151"/>
      <c r="D29" s="154">
        <f>SUM(D30)</f>
        <v>0</v>
      </c>
      <c r="E29" s="154">
        <f t="shared" ref="E29:K29" si="16">SUM(E30)</f>
        <v>0</v>
      </c>
      <c r="F29" s="154">
        <f t="shared" si="16"/>
        <v>0</v>
      </c>
      <c r="G29" s="153">
        <f t="shared" si="16"/>
        <v>0</v>
      </c>
      <c r="H29" s="153">
        <v>40000</v>
      </c>
      <c r="I29" s="153">
        <v>40000</v>
      </c>
      <c r="J29" s="153">
        <f t="shared" si="16"/>
        <v>0</v>
      </c>
      <c r="K29" s="153">
        <f t="shared" si="16"/>
        <v>0</v>
      </c>
      <c r="L29" s="159" t="s">
        <v>61</v>
      </c>
    </row>
    <row r="30" spans="1:19" ht="31.5" customHeight="1" outlineLevel="1" x14ac:dyDescent="0.25">
      <c r="A30" s="29"/>
      <c r="B30" s="29" t="s">
        <v>128</v>
      </c>
      <c r="C30" s="125" t="s">
        <v>247</v>
      </c>
      <c r="D30" s="53">
        <v>0</v>
      </c>
      <c r="E30" s="53">
        <v>0</v>
      </c>
      <c r="F30" s="53">
        <v>0</v>
      </c>
      <c r="G30" s="30">
        <v>0</v>
      </c>
      <c r="H30" s="36">
        <v>40000</v>
      </c>
      <c r="I30" s="30">
        <v>40000</v>
      </c>
      <c r="J30" s="30">
        <v>0</v>
      </c>
      <c r="K30" s="30">
        <v>0</v>
      </c>
      <c r="L30" s="156"/>
    </row>
    <row r="31" spans="1:19" ht="30.75" customHeight="1" x14ac:dyDescent="0.25">
      <c r="A31" s="229" t="s">
        <v>47</v>
      </c>
      <c r="B31" s="278" t="s">
        <v>83</v>
      </c>
      <c r="C31" s="278"/>
      <c r="D31" s="229">
        <f>SUM(D32:D58)/2</f>
        <v>33320</v>
      </c>
      <c r="E31" s="229">
        <f t="shared" ref="E31:F31" si="17">SUM(E32:E58)/2</f>
        <v>10940</v>
      </c>
      <c r="F31" s="229">
        <f t="shared" si="17"/>
        <v>0</v>
      </c>
      <c r="G31" s="229">
        <f>SUM(G32:G58)/2</f>
        <v>150984</v>
      </c>
      <c r="H31" s="229">
        <f t="shared" ref="H31" si="18">SUM(H32:H58)/2</f>
        <v>830240</v>
      </c>
      <c r="I31" s="229">
        <f>SUM(I32:I58)/2</f>
        <v>793211</v>
      </c>
      <c r="J31" s="229">
        <f t="shared" ref="J31" si="19">SUM(J32:J58)/2</f>
        <v>0</v>
      </c>
      <c r="K31" s="229">
        <f>SUM(K32:K58)/2</f>
        <v>779780</v>
      </c>
      <c r="L31" s="150"/>
    </row>
    <row r="32" spans="1:19" s="27" customFormat="1" ht="72" customHeight="1" outlineLevel="1" x14ac:dyDescent="0.25">
      <c r="A32" s="151"/>
      <c r="B32" s="152" t="s">
        <v>179</v>
      </c>
      <c r="C32" s="151"/>
      <c r="D32" s="154">
        <f>SUM(D33:D33)</f>
        <v>0</v>
      </c>
      <c r="E32" s="154">
        <f>SUM(E33:E33)</f>
        <v>0</v>
      </c>
      <c r="F32" s="154">
        <f>SUM(F33:F33)</f>
        <v>0</v>
      </c>
      <c r="G32" s="153">
        <f>SUM(G33:G33)</f>
        <v>0</v>
      </c>
      <c r="H32" s="154">
        <v>107040</v>
      </c>
      <c r="I32" s="154">
        <v>107040</v>
      </c>
      <c r="J32" s="153">
        <f>SUM(J33:J33)</f>
        <v>0</v>
      </c>
      <c r="K32" s="153">
        <v>107040</v>
      </c>
      <c r="L32" s="159" t="s">
        <v>43</v>
      </c>
      <c r="S32" s="27" t="s">
        <v>44</v>
      </c>
    </row>
    <row r="33" spans="1:18" ht="43.5" customHeight="1" outlineLevel="1" x14ac:dyDescent="0.25">
      <c r="A33" s="29"/>
      <c r="B33" s="29" t="s">
        <v>128</v>
      </c>
      <c r="C33" s="19" t="s">
        <v>131</v>
      </c>
      <c r="D33" s="53"/>
      <c r="E33" s="53"/>
      <c r="F33" s="53"/>
      <c r="G33" s="36"/>
      <c r="H33" s="53">
        <v>107040</v>
      </c>
      <c r="I33" s="53">
        <v>107040</v>
      </c>
      <c r="J33" s="37"/>
      <c r="K33" s="116">
        <v>107040</v>
      </c>
      <c r="L33" s="156"/>
    </row>
    <row r="34" spans="1:18" ht="63.75" customHeight="1" outlineLevel="1" x14ac:dyDescent="0.25">
      <c r="A34" s="29"/>
      <c r="B34" s="151" t="s">
        <v>180</v>
      </c>
      <c r="C34" s="19"/>
      <c r="D34" s="53"/>
      <c r="E34" s="53"/>
      <c r="F34" s="53"/>
      <c r="G34" s="36"/>
      <c r="H34" s="53">
        <v>14000</v>
      </c>
      <c r="I34" s="53">
        <v>14000</v>
      </c>
      <c r="J34" s="37"/>
      <c r="K34" s="116">
        <v>14000</v>
      </c>
      <c r="L34" s="159" t="s">
        <v>43</v>
      </c>
    </row>
    <row r="35" spans="1:18" ht="43.5" customHeight="1" outlineLevel="1" x14ac:dyDescent="0.25">
      <c r="A35" s="29"/>
      <c r="B35" s="29" t="s">
        <v>128</v>
      </c>
      <c r="C35" s="19" t="s">
        <v>131</v>
      </c>
      <c r="D35" s="53"/>
      <c r="E35" s="53"/>
      <c r="F35" s="53"/>
      <c r="G35" s="36"/>
      <c r="H35" s="53">
        <v>14000</v>
      </c>
      <c r="I35" s="53">
        <v>14000</v>
      </c>
      <c r="J35" s="37"/>
      <c r="K35" s="37">
        <v>14000</v>
      </c>
      <c r="L35" s="156"/>
    </row>
    <row r="36" spans="1:18" s="27" customFormat="1" ht="167.25" customHeight="1" outlineLevel="1" x14ac:dyDescent="0.25">
      <c r="A36" s="151"/>
      <c r="B36" s="151" t="s">
        <v>252</v>
      </c>
      <c r="C36" s="151"/>
      <c r="D36" s="154">
        <f>SUM(D37)</f>
        <v>0</v>
      </c>
      <c r="E36" s="154">
        <f t="shared" ref="E36:K36" si="20">SUM(E37)</f>
        <v>0</v>
      </c>
      <c r="F36" s="154">
        <f t="shared" si="20"/>
        <v>0</v>
      </c>
      <c r="G36" s="153">
        <f t="shared" si="20"/>
        <v>0</v>
      </c>
      <c r="H36" s="153">
        <f t="shared" si="20"/>
        <v>0</v>
      </c>
      <c r="I36" s="153">
        <f t="shared" si="20"/>
        <v>0</v>
      </c>
      <c r="J36" s="153">
        <f t="shared" si="20"/>
        <v>0</v>
      </c>
      <c r="K36" s="153">
        <f t="shared" si="20"/>
        <v>0</v>
      </c>
      <c r="L36" s="159" t="s">
        <v>40</v>
      </c>
    </row>
    <row r="37" spans="1:18" ht="26.25" customHeight="1" outlineLevel="1" x14ac:dyDescent="0.25">
      <c r="A37" s="29"/>
      <c r="B37" s="29" t="s">
        <v>11</v>
      </c>
      <c r="C37" s="29"/>
      <c r="D37" s="53">
        <v>0</v>
      </c>
      <c r="E37" s="53">
        <v>0</v>
      </c>
      <c r="F37" s="53">
        <v>0</v>
      </c>
      <c r="G37" s="30">
        <v>0</v>
      </c>
      <c r="H37" s="30">
        <v>0</v>
      </c>
      <c r="I37" s="30">
        <v>0</v>
      </c>
      <c r="J37" s="30">
        <v>0</v>
      </c>
      <c r="K37" s="30">
        <v>0</v>
      </c>
      <c r="L37" s="156"/>
    </row>
    <row r="38" spans="1:18" s="27" customFormat="1" ht="80.25" customHeight="1" outlineLevel="1" x14ac:dyDescent="0.25">
      <c r="A38" s="151"/>
      <c r="B38" s="151" t="s">
        <v>251</v>
      </c>
      <c r="C38" s="151"/>
      <c r="D38" s="154">
        <f>SUM(D39)</f>
        <v>33320</v>
      </c>
      <c r="E38" s="154">
        <f t="shared" ref="E38:G38" si="21">SUM(E39)</f>
        <v>10940</v>
      </c>
      <c r="F38" s="154">
        <f t="shared" si="21"/>
        <v>0</v>
      </c>
      <c r="G38" s="153">
        <f t="shared" si="21"/>
        <v>0</v>
      </c>
      <c r="H38" s="30">
        <f>H40</f>
        <v>47556</v>
      </c>
      <c r="I38" s="30">
        <f t="shared" ref="I38:K38" si="22">I40</f>
        <v>47556</v>
      </c>
      <c r="J38" s="30">
        <f t="shared" si="22"/>
        <v>0</v>
      </c>
      <c r="K38" s="30">
        <f t="shared" si="22"/>
        <v>47556</v>
      </c>
      <c r="L38" s="159" t="s">
        <v>39</v>
      </c>
    </row>
    <row r="39" spans="1:18" ht="42.75" customHeight="1" outlineLevel="1" x14ac:dyDescent="0.25">
      <c r="A39" s="29"/>
      <c r="B39" s="29" t="s">
        <v>11</v>
      </c>
      <c r="C39" s="52" t="s">
        <v>33</v>
      </c>
      <c r="D39" s="53">
        <v>33320</v>
      </c>
      <c r="E39" s="53">
        <v>10940</v>
      </c>
      <c r="F39" s="53"/>
      <c r="G39" s="30">
        <v>0</v>
      </c>
      <c r="H39" s="30">
        <v>0</v>
      </c>
      <c r="I39" s="30">
        <v>0</v>
      </c>
      <c r="J39" s="30">
        <v>0</v>
      </c>
      <c r="K39" s="30">
        <v>0</v>
      </c>
      <c r="L39" s="156"/>
    </row>
    <row r="40" spans="1:18" ht="44.25" customHeight="1" outlineLevel="1" x14ac:dyDescent="0.25">
      <c r="A40" s="29"/>
      <c r="B40" s="29" t="s">
        <v>128</v>
      </c>
      <c r="C40" s="19" t="s">
        <v>131</v>
      </c>
      <c r="D40" s="53">
        <v>0</v>
      </c>
      <c r="E40" s="53">
        <v>0</v>
      </c>
      <c r="F40" s="53">
        <v>0</v>
      </c>
      <c r="G40" s="30">
        <v>0</v>
      </c>
      <c r="H40" s="30">
        <v>47556</v>
      </c>
      <c r="I40" s="30">
        <v>47556</v>
      </c>
      <c r="J40" s="30">
        <v>0</v>
      </c>
      <c r="K40" s="30">
        <v>47556</v>
      </c>
      <c r="L40" s="156"/>
    </row>
    <row r="41" spans="1:18" s="27" customFormat="1" ht="198" customHeight="1" outlineLevel="1" x14ac:dyDescent="0.25">
      <c r="A41" s="151"/>
      <c r="B41" s="151" t="s">
        <v>250</v>
      </c>
      <c r="C41" s="151"/>
      <c r="D41" s="154">
        <f>SUM(D42)</f>
        <v>0</v>
      </c>
      <c r="E41" s="154">
        <f t="shared" ref="E41:K41" si="23">SUM(E42)</f>
        <v>0</v>
      </c>
      <c r="F41" s="154">
        <f t="shared" si="23"/>
        <v>0</v>
      </c>
      <c r="G41" s="153">
        <f t="shared" si="23"/>
        <v>0</v>
      </c>
      <c r="H41" s="153">
        <v>10000</v>
      </c>
      <c r="I41" s="153">
        <f t="shared" si="23"/>
        <v>0</v>
      </c>
      <c r="J41" s="153">
        <f t="shared" si="23"/>
        <v>0</v>
      </c>
      <c r="K41" s="153">
        <f t="shared" si="23"/>
        <v>0</v>
      </c>
      <c r="L41" s="159" t="s">
        <v>38</v>
      </c>
    </row>
    <row r="42" spans="1:18" ht="41.25" customHeight="1" outlineLevel="1" x14ac:dyDescent="0.25">
      <c r="A42" s="29"/>
      <c r="B42" s="29" t="s">
        <v>128</v>
      </c>
      <c r="C42" s="19" t="s">
        <v>131</v>
      </c>
      <c r="D42" s="53">
        <v>0</v>
      </c>
      <c r="E42" s="53">
        <v>0</v>
      </c>
      <c r="F42" s="53">
        <v>0</v>
      </c>
      <c r="G42" s="30">
        <v>0</v>
      </c>
      <c r="H42" s="30">
        <v>10000</v>
      </c>
      <c r="I42" s="30">
        <v>0</v>
      </c>
      <c r="J42" s="30">
        <v>0</v>
      </c>
      <c r="K42" s="30">
        <v>0</v>
      </c>
      <c r="L42" s="156"/>
    </row>
    <row r="43" spans="1:18" s="27" customFormat="1" ht="86.25" customHeight="1" outlineLevel="1" x14ac:dyDescent="0.25">
      <c r="A43" s="151"/>
      <c r="B43" s="151" t="s">
        <v>184</v>
      </c>
      <c r="C43" s="151"/>
      <c r="D43" s="154">
        <f>SUM(D44)</f>
        <v>0</v>
      </c>
      <c r="E43" s="154">
        <f t="shared" ref="E43:K43" si="24">SUM(E44)</f>
        <v>0</v>
      </c>
      <c r="F43" s="154">
        <f t="shared" si="24"/>
        <v>0</v>
      </c>
      <c r="G43" s="153">
        <f t="shared" si="24"/>
        <v>0</v>
      </c>
      <c r="H43" s="153">
        <f t="shared" si="24"/>
        <v>0</v>
      </c>
      <c r="I43" s="153">
        <f t="shared" si="24"/>
        <v>0</v>
      </c>
      <c r="J43" s="153">
        <f t="shared" si="24"/>
        <v>0</v>
      </c>
      <c r="K43" s="153">
        <f t="shared" si="24"/>
        <v>0</v>
      </c>
      <c r="L43" s="159" t="s">
        <v>39</v>
      </c>
    </row>
    <row r="44" spans="1:18" ht="15.75" customHeight="1" outlineLevel="1" x14ac:dyDescent="0.25">
      <c r="A44" s="29"/>
      <c r="B44" s="29" t="s">
        <v>11</v>
      </c>
      <c r="C44" s="29"/>
      <c r="D44" s="53">
        <v>0</v>
      </c>
      <c r="E44" s="53">
        <v>0</v>
      </c>
      <c r="F44" s="53">
        <v>0</v>
      </c>
      <c r="G44" s="30">
        <v>0</v>
      </c>
      <c r="H44" s="30">
        <v>0</v>
      </c>
      <c r="I44" s="30">
        <v>0</v>
      </c>
      <c r="J44" s="30">
        <v>0</v>
      </c>
      <c r="K44" s="30">
        <v>0</v>
      </c>
      <c r="L44" s="156"/>
    </row>
    <row r="45" spans="1:18" s="27" customFormat="1" ht="96.75" customHeight="1" outlineLevel="1" x14ac:dyDescent="0.25">
      <c r="A45" s="151"/>
      <c r="B45" s="151" t="s">
        <v>230</v>
      </c>
      <c r="C45" s="151"/>
      <c r="D45" s="154">
        <f>SUM(D46)</f>
        <v>0</v>
      </c>
      <c r="E45" s="154">
        <f t="shared" ref="E45:K45" si="25">SUM(E46)</f>
        <v>0</v>
      </c>
      <c r="F45" s="154">
        <f t="shared" si="25"/>
        <v>0</v>
      </c>
      <c r="G45" s="153">
        <f t="shared" si="25"/>
        <v>0</v>
      </c>
      <c r="H45" s="153">
        <f t="shared" si="25"/>
        <v>0</v>
      </c>
      <c r="I45" s="153">
        <f t="shared" si="25"/>
        <v>0</v>
      </c>
      <c r="J45" s="153">
        <f t="shared" si="25"/>
        <v>0</v>
      </c>
      <c r="K45" s="153">
        <f t="shared" si="25"/>
        <v>0</v>
      </c>
      <c r="L45" s="159" t="s">
        <v>41</v>
      </c>
    </row>
    <row r="46" spans="1:18" ht="15.75" customHeight="1" outlineLevel="1" x14ac:dyDescent="0.25">
      <c r="A46" s="29"/>
      <c r="B46" s="29" t="s">
        <v>11</v>
      </c>
      <c r="C46" s="29"/>
      <c r="D46" s="53">
        <v>0</v>
      </c>
      <c r="E46" s="53">
        <v>0</v>
      </c>
      <c r="F46" s="53">
        <v>0</v>
      </c>
      <c r="G46" s="30">
        <v>0</v>
      </c>
      <c r="H46" s="30">
        <v>0</v>
      </c>
      <c r="I46" s="30">
        <v>0</v>
      </c>
      <c r="J46" s="30">
        <v>0</v>
      </c>
      <c r="K46" s="30">
        <v>0</v>
      </c>
      <c r="L46" s="156"/>
    </row>
    <row r="47" spans="1:18" s="27" customFormat="1" ht="52.5" customHeight="1" outlineLevel="1" x14ac:dyDescent="0.25">
      <c r="A47" s="151"/>
      <c r="B47" s="152" t="s">
        <v>186</v>
      </c>
      <c r="C47" s="151"/>
      <c r="D47" s="154">
        <f t="shared" ref="D47:F47" si="26">SUM(D48:D48)</f>
        <v>0</v>
      </c>
      <c r="E47" s="154">
        <f t="shared" si="26"/>
        <v>0</v>
      </c>
      <c r="F47" s="154">
        <f t="shared" si="26"/>
        <v>0</v>
      </c>
      <c r="G47" s="154">
        <v>150984</v>
      </c>
      <c r="H47" s="154">
        <v>143984</v>
      </c>
      <c r="I47" s="154">
        <v>143984</v>
      </c>
      <c r="J47" s="154"/>
      <c r="K47" s="154">
        <v>143984</v>
      </c>
      <c r="L47" s="159" t="s">
        <v>43</v>
      </c>
    </row>
    <row r="48" spans="1:18" ht="51.75" customHeight="1" outlineLevel="1" x14ac:dyDescent="0.25">
      <c r="A48" s="29"/>
      <c r="B48" s="29" t="s">
        <v>128</v>
      </c>
      <c r="C48" s="19" t="s">
        <v>135</v>
      </c>
      <c r="D48" s="53"/>
      <c r="E48" s="53"/>
      <c r="F48" s="53"/>
      <c r="G48" s="53">
        <v>150984</v>
      </c>
      <c r="H48" s="53">
        <v>143984</v>
      </c>
      <c r="I48" s="53">
        <v>143984</v>
      </c>
      <c r="J48" s="53"/>
      <c r="K48" s="53">
        <f>I48</f>
        <v>143984</v>
      </c>
      <c r="L48" s="156"/>
      <c r="R48" s="2" t="s">
        <v>44</v>
      </c>
    </row>
    <row r="49" spans="1:20" s="27" customFormat="1" ht="110.25" customHeight="1" outlineLevel="1" x14ac:dyDescent="0.25">
      <c r="A49" s="151"/>
      <c r="B49" s="152" t="s">
        <v>187</v>
      </c>
      <c r="C49" s="151"/>
      <c r="D49" s="154">
        <f>SUM(D50)</f>
        <v>0</v>
      </c>
      <c r="E49" s="154">
        <f t="shared" ref="E49:K49" si="27">SUM(E50)</f>
        <v>0</v>
      </c>
      <c r="F49" s="154">
        <f t="shared" si="27"/>
        <v>0</v>
      </c>
      <c r="G49" s="153">
        <f t="shared" si="27"/>
        <v>0</v>
      </c>
      <c r="H49" s="154">
        <f t="shared" si="27"/>
        <v>467200</v>
      </c>
      <c r="I49" s="154">
        <f t="shared" si="27"/>
        <v>467200</v>
      </c>
      <c r="J49" s="153">
        <f t="shared" si="27"/>
        <v>0</v>
      </c>
      <c r="K49" s="153">
        <f t="shared" si="27"/>
        <v>467200</v>
      </c>
      <c r="L49" s="159" t="s">
        <v>43</v>
      </c>
    </row>
    <row r="50" spans="1:20" ht="51.75" customHeight="1" outlineLevel="1" x14ac:dyDescent="0.25">
      <c r="A50" s="29"/>
      <c r="B50" s="29" t="s">
        <v>128</v>
      </c>
      <c r="C50" s="19" t="s">
        <v>135</v>
      </c>
      <c r="D50" s="53">
        <v>0</v>
      </c>
      <c r="E50" s="53">
        <v>0</v>
      </c>
      <c r="F50" s="53">
        <v>0</v>
      </c>
      <c r="G50" s="30">
        <v>0</v>
      </c>
      <c r="H50" s="53">
        <v>467200</v>
      </c>
      <c r="I50" s="53">
        <v>467200</v>
      </c>
      <c r="J50" s="36"/>
      <c r="K50" s="36">
        <v>467200</v>
      </c>
      <c r="L50" s="156"/>
    </row>
    <row r="51" spans="1:20" s="27" customFormat="1" ht="95.25" customHeight="1" outlineLevel="1" x14ac:dyDescent="0.25">
      <c r="A51" s="151"/>
      <c r="B51" s="152" t="s">
        <v>188</v>
      </c>
      <c r="C51" s="151"/>
      <c r="D51" s="154">
        <f>SUM(D52)</f>
        <v>0</v>
      </c>
      <c r="E51" s="154">
        <f t="shared" ref="E51:K51" si="28">SUM(E52)</f>
        <v>0</v>
      </c>
      <c r="F51" s="154">
        <f t="shared" si="28"/>
        <v>0</v>
      </c>
      <c r="G51" s="153">
        <f t="shared" si="28"/>
        <v>0</v>
      </c>
      <c r="H51" s="154">
        <f t="shared" si="28"/>
        <v>20000</v>
      </c>
      <c r="I51" s="153">
        <f t="shared" si="28"/>
        <v>0</v>
      </c>
      <c r="J51" s="153">
        <f t="shared" si="28"/>
        <v>0</v>
      </c>
      <c r="K51" s="153">
        <f t="shared" si="28"/>
        <v>0</v>
      </c>
      <c r="L51" s="155" t="s">
        <v>39</v>
      </c>
    </row>
    <row r="52" spans="1:20" ht="42.75" customHeight="1" outlineLevel="1" x14ac:dyDescent="0.25">
      <c r="A52" s="29"/>
      <c r="B52" s="29" t="s">
        <v>128</v>
      </c>
      <c r="C52" s="125" t="s">
        <v>247</v>
      </c>
      <c r="D52" s="53"/>
      <c r="E52" s="53"/>
      <c r="F52" s="53"/>
      <c r="G52" s="36"/>
      <c r="H52" s="53">
        <v>20000</v>
      </c>
      <c r="I52" s="30">
        <v>0</v>
      </c>
      <c r="J52" s="30">
        <v>0</v>
      </c>
      <c r="K52" s="30">
        <v>0</v>
      </c>
      <c r="L52" s="156"/>
    </row>
    <row r="53" spans="1:20" s="27" customFormat="1" ht="76.5" customHeight="1" outlineLevel="1" x14ac:dyDescent="0.25">
      <c r="A53" s="151"/>
      <c r="B53" s="151" t="s">
        <v>189</v>
      </c>
      <c r="C53" s="151"/>
      <c r="D53" s="154">
        <f t="shared" ref="D53:J53" si="29">SUM(D54)</f>
        <v>0</v>
      </c>
      <c r="E53" s="154">
        <f t="shared" si="29"/>
        <v>0</v>
      </c>
      <c r="F53" s="154">
        <f t="shared" si="29"/>
        <v>0</v>
      </c>
      <c r="G53" s="153">
        <f t="shared" si="29"/>
        <v>0</v>
      </c>
      <c r="H53" s="153">
        <f t="shared" si="29"/>
        <v>10230</v>
      </c>
      <c r="I53" s="153">
        <f t="shared" si="29"/>
        <v>0</v>
      </c>
      <c r="J53" s="153">
        <f t="shared" si="29"/>
        <v>0</v>
      </c>
      <c r="K53" s="153"/>
      <c r="L53" s="155" t="s">
        <v>39</v>
      </c>
    </row>
    <row r="54" spans="1:20" s="27" customFormat="1" ht="38.25" customHeight="1" outlineLevel="1" x14ac:dyDescent="0.25">
      <c r="A54" s="151"/>
      <c r="B54" s="76" t="s">
        <v>128</v>
      </c>
      <c r="C54" s="125" t="s">
        <v>247</v>
      </c>
      <c r="D54" s="195"/>
      <c r="E54" s="195"/>
      <c r="F54" s="195"/>
      <c r="G54" s="105"/>
      <c r="H54" s="105">
        <v>10230</v>
      </c>
      <c r="I54" s="105"/>
      <c r="J54" s="77">
        <v>0</v>
      </c>
      <c r="K54" s="153"/>
      <c r="L54" s="204"/>
    </row>
    <row r="55" spans="1:20" s="27" customFormat="1" ht="57.75" customHeight="1" outlineLevel="1" x14ac:dyDescent="0.2">
      <c r="A55" s="193"/>
      <c r="B55" s="202" t="s">
        <v>248</v>
      </c>
      <c r="C55" s="198"/>
      <c r="D55" s="199"/>
      <c r="E55" s="199"/>
      <c r="F55" s="199"/>
      <c r="G55" s="200"/>
      <c r="H55" s="153">
        <f>SUM(H56)</f>
        <v>10230</v>
      </c>
      <c r="I55" s="200"/>
      <c r="J55" s="201"/>
      <c r="K55" s="203"/>
      <c r="L55" s="221" t="s">
        <v>155</v>
      </c>
    </row>
    <row r="56" spans="1:20" s="27" customFormat="1" ht="38.25" customHeight="1" outlineLevel="1" x14ac:dyDescent="0.25">
      <c r="A56" s="151"/>
      <c r="B56" s="76" t="s">
        <v>128</v>
      </c>
      <c r="C56" s="125" t="s">
        <v>247</v>
      </c>
      <c r="D56" s="195"/>
      <c r="E56" s="195"/>
      <c r="F56" s="195"/>
      <c r="G56" s="105"/>
      <c r="H56" s="105">
        <v>10230</v>
      </c>
      <c r="J56" s="201"/>
      <c r="K56" s="194"/>
      <c r="L56" s="205"/>
    </row>
    <row r="57" spans="1:20" s="27" customFormat="1" ht="57.75" customHeight="1" outlineLevel="1" x14ac:dyDescent="0.25">
      <c r="A57" s="193"/>
      <c r="B57" s="202" t="s">
        <v>249</v>
      </c>
      <c r="C57" s="19"/>
      <c r="D57" s="199"/>
      <c r="E57" s="199"/>
      <c r="F57" s="199"/>
      <c r="G57" s="207"/>
      <c r="H57" s="200"/>
      <c r="I57" s="153">
        <v>13431</v>
      </c>
      <c r="J57" s="201"/>
      <c r="K57" s="194"/>
      <c r="L57" s="155" t="s">
        <v>242</v>
      </c>
      <c r="T57" s="27" t="s">
        <v>44</v>
      </c>
    </row>
    <row r="58" spans="1:20" s="27" customFormat="1" ht="41.25" customHeight="1" outlineLevel="1" x14ac:dyDescent="0.25">
      <c r="A58" s="193"/>
      <c r="B58" s="76" t="s">
        <v>128</v>
      </c>
      <c r="C58" s="19" t="s">
        <v>131</v>
      </c>
      <c r="D58" s="199"/>
      <c r="E58" s="199"/>
      <c r="F58" s="199"/>
      <c r="G58" s="206"/>
      <c r="H58" s="200"/>
      <c r="I58" s="105">
        <v>13431</v>
      </c>
      <c r="J58" s="201"/>
      <c r="K58" s="194"/>
      <c r="L58" s="155"/>
    </row>
    <row r="59" spans="1:20" ht="39" customHeight="1" x14ac:dyDescent="0.25">
      <c r="A59" s="209" t="s">
        <v>48</v>
      </c>
      <c r="B59" s="280" t="s">
        <v>170</v>
      </c>
      <c r="C59" s="280"/>
      <c r="D59" s="210">
        <f t="shared" ref="D59:K59" si="30">SUM(D60:D94)/2</f>
        <v>0</v>
      </c>
      <c r="E59" s="196">
        <f t="shared" si="30"/>
        <v>0</v>
      </c>
      <c r="F59" s="196">
        <f t="shared" si="30"/>
        <v>0</v>
      </c>
      <c r="G59" s="197">
        <f t="shared" si="30"/>
        <v>259773</v>
      </c>
      <c r="H59" s="197">
        <f t="shared" si="30"/>
        <v>401154</v>
      </c>
      <c r="I59" s="149">
        <f t="shared" si="30"/>
        <v>367666</v>
      </c>
      <c r="J59" s="197">
        <f t="shared" si="30"/>
        <v>0</v>
      </c>
      <c r="K59" s="197">
        <f t="shared" si="30"/>
        <v>355566</v>
      </c>
      <c r="L59" s="150"/>
    </row>
    <row r="60" spans="1:20" s="27" customFormat="1" ht="68.25" customHeight="1" outlineLevel="1" x14ac:dyDescent="0.25">
      <c r="A60" s="151"/>
      <c r="B60" s="212" t="s">
        <v>191</v>
      </c>
      <c r="C60" s="71"/>
      <c r="D60" s="154">
        <f>SUM(D61)</f>
        <v>0</v>
      </c>
      <c r="E60" s="154">
        <f t="shared" ref="E60:K60" si="31">SUM(E61)</f>
        <v>0</v>
      </c>
      <c r="F60" s="154">
        <f t="shared" si="31"/>
        <v>0</v>
      </c>
      <c r="G60" s="153">
        <f t="shared" si="31"/>
        <v>0</v>
      </c>
      <c r="H60" s="154">
        <f t="shared" si="31"/>
        <v>8088</v>
      </c>
      <c r="I60" s="154">
        <f t="shared" si="31"/>
        <v>8088</v>
      </c>
      <c r="J60" s="153">
        <f t="shared" si="31"/>
        <v>0</v>
      </c>
      <c r="K60" s="153">
        <f t="shared" si="31"/>
        <v>8088</v>
      </c>
      <c r="L60" s="159" t="s">
        <v>43</v>
      </c>
    </row>
    <row r="61" spans="1:20" ht="33" customHeight="1" outlineLevel="1" x14ac:dyDescent="0.25">
      <c r="A61" s="29"/>
      <c r="B61" s="29" t="s">
        <v>129</v>
      </c>
      <c r="C61" s="19" t="s">
        <v>137</v>
      </c>
      <c r="D61" s="53"/>
      <c r="E61" s="53"/>
      <c r="F61" s="53"/>
      <c r="G61" s="36"/>
      <c r="H61" s="53">
        <v>8088</v>
      </c>
      <c r="I61" s="53">
        <v>8088</v>
      </c>
      <c r="J61" s="36"/>
      <c r="K61" s="36">
        <v>8088</v>
      </c>
      <c r="L61" s="156"/>
    </row>
    <row r="62" spans="1:20" s="27" customFormat="1" ht="65.25" customHeight="1" outlineLevel="1" x14ac:dyDescent="0.25">
      <c r="A62" s="151"/>
      <c r="B62" s="152" t="s">
        <v>192</v>
      </c>
      <c r="C62" s="151"/>
      <c r="D62" s="154">
        <f>SUM(D63)</f>
        <v>0</v>
      </c>
      <c r="E62" s="154">
        <f t="shared" ref="E62:K62" si="32">SUM(E63)</f>
        <v>0</v>
      </c>
      <c r="F62" s="154">
        <f t="shared" si="32"/>
        <v>0</v>
      </c>
      <c r="G62" s="153">
        <f t="shared" si="32"/>
        <v>285</v>
      </c>
      <c r="H62" s="154">
        <f t="shared" si="32"/>
        <v>285</v>
      </c>
      <c r="I62" s="154">
        <f t="shared" si="32"/>
        <v>285</v>
      </c>
      <c r="J62" s="153">
        <f t="shared" si="32"/>
        <v>0</v>
      </c>
      <c r="K62" s="153">
        <f t="shared" si="32"/>
        <v>285</v>
      </c>
      <c r="L62" s="159" t="s">
        <v>38</v>
      </c>
      <c r="O62" s="27" t="s">
        <v>44</v>
      </c>
    </row>
    <row r="63" spans="1:20" ht="28.5" customHeight="1" outlineLevel="1" x14ac:dyDescent="0.25">
      <c r="A63" s="29"/>
      <c r="B63" s="29" t="s">
        <v>129</v>
      </c>
      <c r="C63" s="19" t="s">
        <v>137</v>
      </c>
      <c r="D63" s="53"/>
      <c r="E63" s="53"/>
      <c r="F63" s="53"/>
      <c r="G63" s="36">
        <v>285</v>
      </c>
      <c r="H63" s="53">
        <v>285</v>
      </c>
      <c r="I63" s="53">
        <v>285</v>
      </c>
      <c r="J63" s="36"/>
      <c r="K63" s="36">
        <v>285</v>
      </c>
      <c r="L63" s="156"/>
    </row>
    <row r="64" spans="1:20" s="27" customFormat="1" ht="66.75" customHeight="1" outlineLevel="1" x14ac:dyDescent="0.25">
      <c r="A64" s="151"/>
      <c r="B64" s="152" t="s">
        <v>193</v>
      </c>
      <c r="C64" s="151"/>
      <c r="D64" s="154">
        <f>SUM(D65)</f>
        <v>0</v>
      </c>
      <c r="E64" s="154">
        <f t="shared" ref="E64:G64" si="33">SUM(E65)</f>
        <v>0</v>
      </c>
      <c r="F64" s="154">
        <f t="shared" si="33"/>
        <v>0</v>
      </c>
      <c r="G64" s="153">
        <f t="shared" si="33"/>
        <v>0</v>
      </c>
      <c r="H64" s="154">
        <f>H65</f>
        <v>2500</v>
      </c>
      <c r="I64" s="154">
        <f t="shared" ref="I64:K64" si="34">SUM(I65)</f>
        <v>0</v>
      </c>
      <c r="J64" s="153">
        <f t="shared" si="34"/>
        <v>0</v>
      </c>
      <c r="K64" s="153">
        <f t="shared" si="34"/>
        <v>0</v>
      </c>
      <c r="L64" s="159" t="s">
        <v>38</v>
      </c>
    </row>
    <row r="65" spans="1:14" ht="25.5" outlineLevel="1" x14ac:dyDescent="0.25">
      <c r="A65" s="29"/>
      <c r="B65" s="29" t="s">
        <v>129</v>
      </c>
      <c r="C65" s="19" t="s">
        <v>132</v>
      </c>
      <c r="D65" s="53"/>
      <c r="E65" s="53"/>
      <c r="F65" s="53"/>
      <c r="G65" s="36"/>
      <c r="H65" s="53">
        <v>2500</v>
      </c>
      <c r="I65" s="53">
        <v>0</v>
      </c>
      <c r="J65" s="36">
        <v>0</v>
      </c>
      <c r="K65" s="36">
        <v>0</v>
      </c>
      <c r="L65" s="156"/>
    </row>
    <row r="66" spans="1:14" s="27" customFormat="1" ht="93" customHeight="1" outlineLevel="1" x14ac:dyDescent="0.25">
      <c r="A66" s="151"/>
      <c r="B66" s="151" t="s">
        <v>194</v>
      </c>
      <c r="C66" s="151"/>
      <c r="D66" s="154">
        <f>SUM(D67)</f>
        <v>0</v>
      </c>
      <c r="E66" s="154">
        <f t="shared" ref="E66:K66" si="35">SUM(E67)</f>
        <v>0</v>
      </c>
      <c r="F66" s="154">
        <f t="shared" si="35"/>
        <v>0</v>
      </c>
      <c r="G66" s="153">
        <f t="shared" si="35"/>
        <v>1075</v>
      </c>
      <c r="H66" s="153">
        <f t="shared" si="35"/>
        <v>1075</v>
      </c>
      <c r="I66" s="153">
        <f t="shared" si="35"/>
        <v>1075</v>
      </c>
      <c r="J66" s="153">
        <f t="shared" si="35"/>
        <v>0</v>
      </c>
      <c r="K66" s="153">
        <f t="shared" si="35"/>
        <v>1075</v>
      </c>
      <c r="L66" s="155" t="s">
        <v>37</v>
      </c>
    </row>
    <row r="67" spans="1:14" ht="30.75" customHeight="1" outlineLevel="1" x14ac:dyDescent="0.25">
      <c r="A67" s="29"/>
      <c r="B67" s="29" t="s">
        <v>129</v>
      </c>
      <c r="C67" s="19" t="s">
        <v>137</v>
      </c>
      <c r="D67" s="53"/>
      <c r="E67" s="53"/>
      <c r="F67" s="53"/>
      <c r="G67" s="36">
        <v>1075</v>
      </c>
      <c r="H67" s="36">
        <v>1075</v>
      </c>
      <c r="I67" s="36">
        <v>1075</v>
      </c>
      <c r="J67" s="36"/>
      <c r="K67" s="36">
        <v>1075</v>
      </c>
      <c r="L67" s="156"/>
    </row>
    <row r="68" spans="1:14" s="27" customFormat="1" ht="76.5" customHeight="1" outlineLevel="1" x14ac:dyDescent="0.25">
      <c r="A68" s="151"/>
      <c r="B68" s="151" t="s">
        <v>195</v>
      </c>
      <c r="C68" s="151"/>
      <c r="D68" s="154">
        <f>SUM(D69)</f>
        <v>0</v>
      </c>
      <c r="E68" s="154">
        <f t="shared" ref="E68:K68" si="36">SUM(E69)</f>
        <v>0</v>
      </c>
      <c r="F68" s="154">
        <f t="shared" si="36"/>
        <v>0</v>
      </c>
      <c r="G68" s="153">
        <f t="shared" si="36"/>
        <v>1388</v>
      </c>
      <c r="H68" s="153">
        <f t="shared" si="36"/>
        <v>1388</v>
      </c>
      <c r="I68" s="153">
        <f t="shared" si="36"/>
        <v>1388</v>
      </c>
      <c r="J68" s="153">
        <f t="shared" si="36"/>
        <v>0</v>
      </c>
      <c r="K68" s="153">
        <f t="shared" si="36"/>
        <v>1388</v>
      </c>
      <c r="L68" s="155" t="s">
        <v>37</v>
      </c>
    </row>
    <row r="69" spans="1:14" ht="28.5" customHeight="1" outlineLevel="1" x14ac:dyDescent="0.25">
      <c r="A69" s="29"/>
      <c r="B69" s="29" t="s">
        <v>129</v>
      </c>
      <c r="C69" s="19" t="s">
        <v>137</v>
      </c>
      <c r="D69" s="53"/>
      <c r="E69" s="53"/>
      <c r="F69" s="53"/>
      <c r="G69" s="36">
        <v>1388</v>
      </c>
      <c r="H69" s="36">
        <v>1388</v>
      </c>
      <c r="I69" s="36">
        <v>1388</v>
      </c>
      <c r="J69" s="36">
        <v>0</v>
      </c>
      <c r="K69" s="36">
        <v>1388</v>
      </c>
      <c r="L69" s="156"/>
    </row>
    <row r="70" spans="1:14" s="27" customFormat="1" ht="67.5" customHeight="1" outlineLevel="1" x14ac:dyDescent="0.25">
      <c r="A70" s="151"/>
      <c r="B70" s="152" t="s">
        <v>196</v>
      </c>
      <c r="C70" s="151"/>
      <c r="D70" s="154">
        <f>SUM(D71)</f>
        <v>0</v>
      </c>
      <c r="E70" s="154">
        <f t="shared" ref="E70:K70" si="37">SUM(E71)</f>
        <v>0</v>
      </c>
      <c r="F70" s="154">
        <f t="shared" si="37"/>
        <v>0</v>
      </c>
      <c r="G70" s="153">
        <f t="shared" si="37"/>
        <v>107020</v>
      </c>
      <c r="H70" s="154">
        <f t="shared" si="37"/>
        <v>9590</v>
      </c>
      <c r="I70" s="154">
        <f t="shared" si="37"/>
        <v>9590</v>
      </c>
      <c r="J70" s="153">
        <f t="shared" si="37"/>
        <v>0</v>
      </c>
      <c r="K70" s="153">
        <f t="shared" si="37"/>
        <v>9590</v>
      </c>
      <c r="L70" s="155" t="s">
        <v>37</v>
      </c>
    </row>
    <row r="71" spans="1:14" ht="33" customHeight="1" outlineLevel="1" x14ac:dyDescent="0.25">
      <c r="A71" s="29"/>
      <c r="B71" s="29" t="s">
        <v>129</v>
      </c>
      <c r="C71" s="19" t="s">
        <v>137</v>
      </c>
      <c r="D71" s="53"/>
      <c r="E71" s="53"/>
      <c r="F71" s="53"/>
      <c r="G71" s="36">
        <v>107020</v>
      </c>
      <c r="H71" s="53">
        <v>9590</v>
      </c>
      <c r="I71" s="53">
        <v>9590</v>
      </c>
      <c r="J71" s="36"/>
      <c r="K71" s="36">
        <v>9590</v>
      </c>
      <c r="L71" s="156"/>
    </row>
    <row r="72" spans="1:14" s="27" customFormat="1" ht="106.5" customHeight="1" outlineLevel="1" x14ac:dyDescent="0.25">
      <c r="A72" s="151"/>
      <c r="B72" s="152" t="s">
        <v>197</v>
      </c>
      <c r="C72" s="151"/>
      <c r="D72" s="154">
        <f>SUM(D73)</f>
        <v>0</v>
      </c>
      <c r="E72" s="154">
        <f t="shared" ref="E72:K72" si="38">SUM(E73)</f>
        <v>0</v>
      </c>
      <c r="F72" s="154">
        <f t="shared" si="38"/>
        <v>0</v>
      </c>
      <c r="G72" s="153">
        <f t="shared" si="38"/>
        <v>101115</v>
      </c>
      <c r="H72" s="154">
        <f t="shared" si="38"/>
        <v>21060</v>
      </c>
      <c r="I72" s="154">
        <f t="shared" si="38"/>
        <v>21060</v>
      </c>
      <c r="J72" s="153">
        <f t="shared" si="38"/>
        <v>0</v>
      </c>
      <c r="K72" s="153">
        <f t="shared" si="38"/>
        <v>21060</v>
      </c>
      <c r="L72" s="155" t="s">
        <v>37</v>
      </c>
    </row>
    <row r="73" spans="1:14" ht="28.5" customHeight="1" outlineLevel="1" x14ac:dyDescent="0.25">
      <c r="A73" s="29"/>
      <c r="B73" s="29" t="s">
        <v>129</v>
      </c>
      <c r="C73" s="19" t="s">
        <v>137</v>
      </c>
      <c r="D73" s="53"/>
      <c r="E73" s="53"/>
      <c r="F73" s="53"/>
      <c r="G73" s="36">
        <v>101115</v>
      </c>
      <c r="H73" s="53">
        <v>21060</v>
      </c>
      <c r="I73" s="53">
        <v>21060</v>
      </c>
      <c r="J73" s="53"/>
      <c r="K73" s="53">
        <v>21060</v>
      </c>
      <c r="L73" s="156"/>
    </row>
    <row r="74" spans="1:14" s="27" customFormat="1" ht="118.5" customHeight="1" outlineLevel="1" x14ac:dyDescent="0.25">
      <c r="A74" s="151"/>
      <c r="B74" s="151" t="s">
        <v>253</v>
      </c>
      <c r="C74" s="151"/>
      <c r="D74" s="154">
        <f>SUM(D75)</f>
        <v>0</v>
      </c>
      <c r="E74" s="154">
        <f t="shared" ref="E74:K74" si="39">SUM(E75)</f>
        <v>0</v>
      </c>
      <c r="F74" s="154">
        <f t="shared" si="39"/>
        <v>0</v>
      </c>
      <c r="G74" s="153">
        <f t="shared" si="39"/>
        <v>12100</v>
      </c>
      <c r="H74" s="153">
        <f t="shared" si="39"/>
        <v>12100</v>
      </c>
      <c r="I74" s="153">
        <f t="shared" si="39"/>
        <v>12100</v>
      </c>
      <c r="J74" s="153">
        <f t="shared" si="39"/>
        <v>0</v>
      </c>
      <c r="K74" s="153">
        <f t="shared" si="39"/>
        <v>0</v>
      </c>
      <c r="L74" s="230" t="s">
        <v>43</v>
      </c>
    </row>
    <row r="75" spans="1:14" ht="28.5" customHeight="1" outlineLevel="1" x14ac:dyDescent="0.25">
      <c r="A75" s="29"/>
      <c r="B75" s="29" t="s">
        <v>129</v>
      </c>
      <c r="C75" s="19" t="s">
        <v>137</v>
      </c>
      <c r="D75" s="53"/>
      <c r="E75" s="53"/>
      <c r="F75" s="53"/>
      <c r="G75" s="36">
        <v>12100</v>
      </c>
      <c r="H75" s="36">
        <v>12100</v>
      </c>
      <c r="I75" s="36">
        <v>12100</v>
      </c>
      <c r="J75" s="36"/>
      <c r="K75" s="36"/>
      <c r="L75" s="156"/>
    </row>
    <row r="76" spans="1:14" s="27" customFormat="1" ht="117" customHeight="1" outlineLevel="1" x14ac:dyDescent="0.25">
      <c r="A76" s="151"/>
      <c r="B76" s="151" t="s">
        <v>158</v>
      </c>
      <c r="C76" s="151"/>
      <c r="D76" s="154">
        <f>SUM(D77)</f>
        <v>0</v>
      </c>
      <c r="E76" s="154">
        <f t="shared" ref="E76:K76" si="40">SUM(E77)</f>
        <v>0</v>
      </c>
      <c r="F76" s="154">
        <f t="shared" si="40"/>
        <v>0</v>
      </c>
      <c r="G76" s="153">
        <f t="shared" si="40"/>
        <v>0</v>
      </c>
      <c r="H76" s="153">
        <f t="shared" si="40"/>
        <v>0</v>
      </c>
      <c r="I76" s="153">
        <f t="shared" si="40"/>
        <v>0</v>
      </c>
      <c r="J76" s="153">
        <f t="shared" si="40"/>
        <v>0</v>
      </c>
      <c r="K76" s="153">
        <f t="shared" si="40"/>
        <v>0</v>
      </c>
      <c r="L76" s="159" t="s">
        <v>61</v>
      </c>
    </row>
    <row r="77" spans="1:14" ht="21.75" customHeight="1" outlineLevel="1" x14ac:dyDescent="0.25">
      <c r="A77" s="29"/>
      <c r="B77" s="29" t="s">
        <v>11</v>
      </c>
      <c r="C77" s="19"/>
      <c r="D77" s="53"/>
      <c r="E77" s="53"/>
      <c r="F77" s="53"/>
      <c r="G77" s="36"/>
      <c r="H77" s="36"/>
      <c r="I77" s="36"/>
      <c r="J77" s="36"/>
      <c r="K77" s="36"/>
      <c r="L77" s="156"/>
    </row>
    <row r="78" spans="1:14" s="27" customFormat="1" ht="57.75" customHeight="1" outlineLevel="1" x14ac:dyDescent="0.25">
      <c r="A78" s="151"/>
      <c r="B78" s="152" t="s">
        <v>199</v>
      </c>
      <c r="C78" s="151"/>
      <c r="D78" s="154">
        <f>SUM(D79)</f>
        <v>0</v>
      </c>
      <c r="E78" s="154">
        <f>SUM(E79)</f>
        <v>0</v>
      </c>
      <c r="F78" s="154">
        <f>SUM(F79)</f>
        <v>0</v>
      </c>
      <c r="G78" s="153">
        <f>SUM(G79)</f>
        <v>0</v>
      </c>
      <c r="H78" s="153">
        <f>H79</f>
        <v>500</v>
      </c>
      <c r="I78" s="153">
        <f>I79</f>
        <v>500</v>
      </c>
      <c r="J78" s="153">
        <f>SUM(J79)</f>
        <v>0</v>
      </c>
      <c r="K78" s="153">
        <f>SUM(K79)</f>
        <v>500</v>
      </c>
      <c r="L78" s="155" t="s">
        <v>61</v>
      </c>
      <c r="N78" s="67"/>
    </row>
    <row r="79" spans="1:14" ht="30.75" customHeight="1" outlineLevel="1" x14ac:dyDescent="0.25">
      <c r="A79" s="29"/>
      <c r="B79" s="29" t="s">
        <v>129</v>
      </c>
      <c r="C79" s="19" t="s">
        <v>137</v>
      </c>
      <c r="D79" s="53"/>
      <c r="E79" s="53"/>
      <c r="F79" s="53"/>
      <c r="G79" s="37"/>
      <c r="H79" s="191">
        <v>500</v>
      </c>
      <c r="I79" s="185">
        <v>500</v>
      </c>
      <c r="J79" s="192"/>
      <c r="K79" s="192">
        <v>500</v>
      </c>
      <c r="L79" s="183"/>
      <c r="N79" s="55"/>
    </row>
    <row r="80" spans="1:14" s="27" customFormat="1" ht="75" customHeight="1" outlineLevel="1" x14ac:dyDescent="0.25">
      <c r="A80" s="151"/>
      <c r="B80" s="160" t="s">
        <v>254</v>
      </c>
      <c r="C80" s="151"/>
      <c r="D80" s="154">
        <f>SUM(D81)</f>
        <v>0</v>
      </c>
      <c r="E80" s="154">
        <f t="shared" ref="E80:K80" si="41">SUM(E81)</f>
        <v>0</v>
      </c>
      <c r="F80" s="154">
        <f t="shared" si="41"/>
        <v>0</v>
      </c>
      <c r="G80" s="153">
        <f t="shared" si="41"/>
        <v>0</v>
      </c>
      <c r="H80" s="153">
        <f t="shared" si="41"/>
        <v>0</v>
      </c>
      <c r="I80" s="153">
        <f t="shared" si="41"/>
        <v>0</v>
      </c>
      <c r="J80" s="153">
        <f t="shared" si="41"/>
        <v>0</v>
      </c>
      <c r="K80" s="153">
        <f t="shared" si="41"/>
        <v>0</v>
      </c>
      <c r="L80" s="159" t="s">
        <v>40</v>
      </c>
    </row>
    <row r="81" spans="1:13" ht="16.5" customHeight="1" outlineLevel="1" x14ac:dyDescent="0.25">
      <c r="A81" s="29"/>
      <c r="B81" s="29" t="s">
        <v>11</v>
      </c>
      <c r="C81" s="19"/>
      <c r="D81" s="53"/>
      <c r="E81" s="53"/>
      <c r="F81" s="53"/>
      <c r="G81" s="36"/>
      <c r="H81" s="36"/>
      <c r="I81" s="36"/>
      <c r="J81" s="36"/>
      <c r="K81" s="36"/>
      <c r="L81" s="156"/>
    </row>
    <row r="82" spans="1:13" s="27" customFormat="1" ht="69.75" customHeight="1" outlineLevel="1" x14ac:dyDescent="0.25">
      <c r="A82" s="151"/>
      <c r="B82" s="160" t="s">
        <v>255</v>
      </c>
      <c r="C82" s="151"/>
      <c r="D82" s="154">
        <f>SUM(D83)</f>
        <v>0</v>
      </c>
      <c r="E82" s="154">
        <f t="shared" ref="E82:K82" si="42">SUM(E83)</f>
        <v>0</v>
      </c>
      <c r="F82" s="154">
        <f t="shared" si="42"/>
        <v>0</v>
      </c>
      <c r="G82" s="153">
        <f t="shared" si="42"/>
        <v>0</v>
      </c>
      <c r="H82" s="153">
        <f t="shared" si="42"/>
        <v>0</v>
      </c>
      <c r="I82" s="153">
        <f t="shared" si="42"/>
        <v>0</v>
      </c>
      <c r="J82" s="153">
        <f t="shared" si="42"/>
        <v>0</v>
      </c>
      <c r="K82" s="153">
        <f t="shared" si="42"/>
        <v>0</v>
      </c>
      <c r="L82" s="159" t="s">
        <v>40</v>
      </c>
    </row>
    <row r="83" spans="1:13" ht="33.75" customHeight="1" outlineLevel="1" x14ac:dyDescent="0.25">
      <c r="A83" s="29"/>
      <c r="B83" s="29" t="s">
        <v>11</v>
      </c>
      <c r="C83" s="29"/>
      <c r="D83" s="53">
        <v>0</v>
      </c>
      <c r="E83" s="53">
        <v>0</v>
      </c>
      <c r="F83" s="53">
        <v>0</v>
      </c>
      <c r="G83" s="30">
        <v>0</v>
      </c>
      <c r="H83" s="30">
        <v>0</v>
      </c>
      <c r="I83" s="30">
        <v>0</v>
      </c>
      <c r="J83" s="30">
        <v>0</v>
      </c>
      <c r="K83" s="30">
        <v>0</v>
      </c>
      <c r="L83" s="156"/>
    </row>
    <row r="84" spans="1:13" s="27" customFormat="1" ht="121.5" customHeight="1" outlineLevel="1" x14ac:dyDescent="0.25">
      <c r="A84" s="151"/>
      <c r="B84" s="160" t="s">
        <v>161</v>
      </c>
      <c r="C84" s="151"/>
      <c r="D84" s="154">
        <f>SUM(D85)</f>
        <v>0</v>
      </c>
      <c r="E84" s="154">
        <f t="shared" ref="E84:K84" si="43">SUM(E85)</f>
        <v>0</v>
      </c>
      <c r="F84" s="154">
        <f t="shared" si="43"/>
        <v>0</v>
      </c>
      <c r="G84" s="153">
        <f t="shared" si="43"/>
        <v>0</v>
      </c>
      <c r="H84" s="153">
        <f t="shared" si="43"/>
        <v>0</v>
      </c>
      <c r="I84" s="153">
        <f t="shared" si="43"/>
        <v>0</v>
      </c>
      <c r="J84" s="153">
        <f t="shared" si="43"/>
        <v>0</v>
      </c>
      <c r="K84" s="153">
        <f t="shared" si="43"/>
        <v>0</v>
      </c>
      <c r="L84" s="159" t="s">
        <v>38</v>
      </c>
    </row>
    <row r="85" spans="1:13" ht="15.75" customHeight="1" outlineLevel="1" x14ac:dyDescent="0.25">
      <c r="A85" s="29"/>
      <c r="B85" s="29" t="s">
        <v>11</v>
      </c>
      <c r="C85" s="29"/>
      <c r="D85" s="53">
        <v>0</v>
      </c>
      <c r="E85" s="53">
        <v>0</v>
      </c>
      <c r="F85" s="53">
        <v>0</v>
      </c>
      <c r="G85" s="30">
        <v>0</v>
      </c>
      <c r="H85" s="30">
        <v>0</v>
      </c>
      <c r="I85" s="30">
        <v>0</v>
      </c>
      <c r="J85" s="30">
        <v>0</v>
      </c>
      <c r="K85" s="30">
        <v>0</v>
      </c>
      <c r="L85" s="156"/>
    </row>
    <row r="86" spans="1:13" s="27" customFormat="1" ht="55.5" customHeight="1" outlineLevel="1" x14ac:dyDescent="0.25">
      <c r="A86" s="151"/>
      <c r="B86" s="151" t="s">
        <v>256</v>
      </c>
      <c r="C86" s="151"/>
      <c r="D86" s="154">
        <f>SUM(D87)</f>
        <v>0</v>
      </c>
      <c r="E86" s="154">
        <f t="shared" ref="E86:F86" si="44">SUM(E87)</f>
        <v>0</v>
      </c>
      <c r="F86" s="154">
        <f t="shared" si="44"/>
        <v>0</v>
      </c>
      <c r="G86" s="154">
        <f>G87+G88+G89</f>
        <v>36790</v>
      </c>
      <c r="H86" s="154">
        <f>H87+H88+H89</f>
        <v>341080</v>
      </c>
      <c r="I86" s="154">
        <f>I87+I88+I89</f>
        <v>313580</v>
      </c>
      <c r="J86" s="154">
        <f t="shared" ref="J86:K86" si="45">J87+J88+J89</f>
        <v>0</v>
      </c>
      <c r="K86" s="154">
        <f t="shared" si="45"/>
        <v>313580</v>
      </c>
      <c r="L86" s="155" t="s">
        <v>37</v>
      </c>
    </row>
    <row r="87" spans="1:13" ht="31.5" customHeight="1" outlineLevel="1" x14ac:dyDescent="0.25">
      <c r="A87" s="29"/>
      <c r="B87" s="29" t="s">
        <v>129</v>
      </c>
      <c r="C87" s="19" t="s">
        <v>137</v>
      </c>
      <c r="D87" s="53">
        <v>0</v>
      </c>
      <c r="E87" s="53">
        <v>0</v>
      </c>
      <c r="F87" s="53">
        <v>0</v>
      </c>
      <c r="G87" s="53"/>
      <c r="H87" s="53">
        <v>27500</v>
      </c>
      <c r="I87" s="53">
        <v>0</v>
      </c>
      <c r="J87" s="53">
        <v>0</v>
      </c>
      <c r="K87" s="53">
        <v>0</v>
      </c>
      <c r="L87" s="156"/>
    </row>
    <row r="88" spans="1:13" ht="63.75" customHeight="1" outlineLevel="1" x14ac:dyDescent="0.25">
      <c r="A88" s="29"/>
      <c r="B88" s="29" t="s">
        <v>128</v>
      </c>
      <c r="C88" s="125" t="s">
        <v>246</v>
      </c>
      <c r="D88" s="53">
        <v>0</v>
      </c>
      <c r="E88" s="53">
        <v>0</v>
      </c>
      <c r="F88" s="53">
        <v>0</v>
      </c>
      <c r="G88" s="53"/>
      <c r="H88" s="53">
        <v>221605</v>
      </c>
      <c r="I88" s="53">
        <v>221605</v>
      </c>
      <c r="J88" s="53"/>
      <c r="K88" s="53">
        <v>221605</v>
      </c>
      <c r="L88" s="156"/>
    </row>
    <row r="89" spans="1:13" ht="52.5" customHeight="1" outlineLevel="1" x14ac:dyDescent="0.25">
      <c r="A89" s="29"/>
      <c r="B89" s="29" t="s">
        <v>128</v>
      </c>
      <c r="C89" s="19" t="s">
        <v>135</v>
      </c>
      <c r="D89" s="53">
        <v>0</v>
      </c>
      <c r="E89" s="53">
        <v>0</v>
      </c>
      <c r="F89" s="53">
        <v>0</v>
      </c>
      <c r="G89" s="53">
        <v>36790</v>
      </c>
      <c r="H89" s="53">
        <v>91975</v>
      </c>
      <c r="I89" s="53">
        <v>91975</v>
      </c>
      <c r="J89" s="53"/>
      <c r="K89" s="53">
        <v>91975</v>
      </c>
      <c r="L89" s="156"/>
    </row>
    <row r="90" spans="1:13" s="27" customFormat="1" ht="114" customHeight="1" outlineLevel="1" x14ac:dyDescent="0.25">
      <c r="A90" s="151"/>
      <c r="B90" s="152" t="s">
        <v>257</v>
      </c>
      <c r="C90" s="163"/>
      <c r="D90" s="164">
        <f>SUM(D91)</f>
        <v>0</v>
      </c>
      <c r="E90" s="164">
        <f t="shared" ref="E90:G90" si="46">SUM(E91)</f>
        <v>0</v>
      </c>
      <c r="F90" s="164">
        <f t="shared" si="46"/>
        <v>0</v>
      </c>
      <c r="G90" s="164">
        <f t="shared" si="46"/>
        <v>0</v>
      </c>
      <c r="H90" s="154">
        <f>H91+H92</f>
        <v>3488</v>
      </c>
      <c r="I90" s="154">
        <f t="shared" ref="I90:K90" si="47">I91+I92</f>
        <v>0</v>
      </c>
      <c r="J90" s="154">
        <f t="shared" si="47"/>
        <v>0</v>
      </c>
      <c r="K90" s="154">
        <f t="shared" si="47"/>
        <v>0</v>
      </c>
      <c r="L90" s="155" t="s">
        <v>38</v>
      </c>
      <c r="M90" s="67"/>
    </row>
    <row r="91" spans="1:13" ht="25.5" outlineLevel="1" x14ac:dyDescent="0.25">
      <c r="A91" s="29"/>
      <c r="B91" s="29" t="s">
        <v>129</v>
      </c>
      <c r="C91" s="19" t="s">
        <v>137</v>
      </c>
      <c r="D91" s="53">
        <v>0</v>
      </c>
      <c r="E91" s="53">
        <v>0</v>
      </c>
      <c r="F91" s="53">
        <v>0</v>
      </c>
      <c r="G91" s="30">
        <v>0</v>
      </c>
      <c r="H91" s="30">
        <v>988</v>
      </c>
      <c r="I91" s="30"/>
      <c r="J91" s="30">
        <v>0</v>
      </c>
      <c r="K91" s="30"/>
      <c r="L91" s="156"/>
    </row>
    <row r="92" spans="1:13" ht="25.5" outlineLevel="1" x14ac:dyDescent="0.25">
      <c r="A92" s="29"/>
      <c r="B92" s="29" t="s">
        <v>129</v>
      </c>
      <c r="C92" s="19" t="s">
        <v>132</v>
      </c>
      <c r="D92" s="53"/>
      <c r="E92" s="53"/>
      <c r="F92" s="53"/>
      <c r="G92" s="36"/>
      <c r="H92" s="53">
        <v>2500</v>
      </c>
      <c r="I92" s="53">
        <v>0</v>
      </c>
      <c r="J92" s="36">
        <v>0</v>
      </c>
      <c r="K92" s="36">
        <v>0</v>
      </c>
      <c r="L92" s="156"/>
    </row>
    <row r="93" spans="1:13" ht="128.25" customHeight="1" outlineLevel="1" x14ac:dyDescent="0.25">
      <c r="A93" s="29"/>
      <c r="B93" s="151" t="s">
        <v>258</v>
      </c>
      <c r="C93" s="29"/>
      <c r="D93" s="53"/>
      <c r="E93" s="53"/>
      <c r="F93" s="53"/>
      <c r="G93" s="30"/>
      <c r="H93" s="30"/>
      <c r="I93" s="30"/>
      <c r="J93" s="30"/>
      <c r="K93" s="30"/>
      <c r="L93" s="159" t="s">
        <v>38</v>
      </c>
    </row>
    <row r="94" spans="1:13" ht="23.25" customHeight="1" outlineLevel="1" x14ac:dyDescent="0.25">
      <c r="A94" s="29"/>
      <c r="B94" s="29" t="s">
        <v>11</v>
      </c>
      <c r="C94" s="29"/>
      <c r="D94" s="53"/>
      <c r="E94" s="53"/>
      <c r="F94" s="53"/>
      <c r="G94" s="30"/>
      <c r="H94" s="30"/>
      <c r="I94" s="30"/>
      <c r="J94" s="30"/>
      <c r="K94" s="30"/>
      <c r="L94" s="159"/>
    </row>
    <row r="95" spans="1:13" ht="26.25" customHeight="1" x14ac:dyDescent="0.25">
      <c r="A95" s="229" t="s">
        <v>49</v>
      </c>
      <c r="B95" s="279" t="s">
        <v>50</v>
      </c>
      <c r="C95" s="279"/>
      <c r="D95" s="229">
        <f t="shared" ref="D95:K95" si="48">D96+D127+D138</f>
        <v>6823353</v>
      </c>
      <c r="E95" s="229">
        <f t="shared" si="48"/>
        <v>6823353</v>
      </c>
      <c r="F95" s="229">
        <f t="shared" si="48"/>
        <v>6823353</v>
      </c>
      <c r="G95" s="149">
        <f t="shared" si="48"/>
        <v>16227486</v>
      </c>
      <c r="H95" s="149">
        <f t="shared" si="48"/>
        <v>26231986</v>
      </c>
      <c r="I95" s="149">
        <f t="shared" si="48"/>
        <v>28470086</v>
      </c>
      <c r="J95" s="149">
        <f t="shared" si="48"/>
        <v>0</v>
      </c>
      <c r="K95" s="149">
        <f t="shared" si="48"/>
        <v>28565815</v>
      </c>
      <c r="L95" s="150"/>
    </row>
    <row r="96" spans="1:13" ht="27.75" customHeight="1" x14ac:dyDescent="0.25">
      <c r="A96" s="229" t="s">
        <v>51</v>
      </c>
      <c r="B96" s="278" t="s">
        <v>171</v>
      </c>
      <c r="C96" s="278"/>
      <c r="D96" s="229">
        <f t="shared" ref="D96:K96" si="49">SUM(D97:D126)/2</f>
        <v>6823353</v>
      </c>
      <c r="E96" s="229">
        <f t="shared" si="49"/>
        <v>6823353</v>
      </c>
      <c r="F96" s="229">
        <f t="shared" si="49"/>
        <v>6823353</v>
      </c>
      <c r="G96" s="149">
        <f t="shared" si="49"/>
        <v>16137612</v>
      </c>
      <c r="H96" s="149">
        <f t="shared" si="49"/>
        <v>26198112</v>
      </c>
      <c r="I96" s="149">
        <f t="shared" si="49"/>
        <v>28439212</v>
      </c>
      <c r="J96" s="149">
        <f t="shared" si="49"/>
        <v>0</v>
      </c>
      <c r="K96" s="149">
        <f t="shared" si="49"/>
        <v>28535941</v>
      </c>
      <c r="L96" s="150"/>
    </row>
    <row r="97" spans="1:16" s="27" customFormat="1" ht="52.5" customHeight="1" outlineLevel="1" x14ac:dyDescent="0.25">
      <c r="A97" s="151"/>
      <c r="B97" s="152" t="s">
        <v>204</v>
      </c>
      <c r="C97" s="151"/>
      <c r="D97" s="154">
        <f>SUM(D98)</f>
        <v>1947384</v>
      </c>
      <c r="E97" s="154">
        <f t="shared" ref="E97:F97" si="50">SUM(E98)</f>
        <v>1947384</v>
      </c>
      <c r="F97" s="154">
        <f t="shared" si="50"/>
        <v>1947384</v>
      </c>
      <c r="G97" s="158">
        <f>SUM(G98)</f>
        <v>4203000</v>
      </c>
      <c r="H97" s="154">
        <f>SUM(H98)</f>
        <v>6335000</v>
      </c>
      <c r="I97" s="154">
        <f>SUM(I98)</f>
        <v>8487600</v>
      </c>
      <c r="J97" s="154">
        <f t="shared" ref="J97:K97" si="51">SUM(J98)</f>
        <v>0</v>
      </c>
      <c r="K97" s="154">
        <f t="shared" si="51"/>
        <v>8487600</v>
      </c>
      <c r="L97" s="155" t="s">
        <v>37</v>
      </c>
      <c r="M97" s="86"/>
    </row>
    <row r="98" spans="1:16" ht="63.75" customHeight="1" outlineLevel="1" x14ac:dyDescent="0.25">
      <c r="A98" s="29"/>
      <c r="B98" s="29" t="s">
        <v>128</v>
      </c>
      <c r="C98" s="19" t="s">
        <v>147</v>
      </c>
      <c r="D98" s="53">
        <v>1947384</v>
      </c>
      <c r="E98" s="53">
        <v>1947384</v>
      </c>
      <c r="F98" s="53">
        <v>1947384</v>
      </c>
      <c r="G98" s="53">
        <v>4203000</v>
      </c>
      <c r="H98" s="53">
        <v>6335000</v>
      </c>
      <c r="I98" s="53">
        <v>8487600</v>
      </c>
      <c r="J98" s="53"/>
      <c r="K98" s="53">
        <v>8487600</v>
      </c>
      <c r="L98" s="165"/>
      <c r="M98" s="55"/>
    </row>
    <row r="99" spans="1:16" s="27" customFormat="1" ht="34.5" customHeight="1" outlineLevel="1" x14ac:dyDescent="0.25">
      <c r="A99" s="151"/>
      <c r="B99" s="151" t="s">
        <v>231</v>
      </c>
      <c r="C99" s="151"/>
      <c r="D99" s="154">
        <f>SUM(D100)</f>
        <v>0</v>
      </c>
      <c r="E99" s="154">
        <f t="shared" ref="E99:J99" si="52">SUM(E100)</f>
        <v>0</v>
      </c>
      <c r="F99" s="154">
        <f t="shared" si="52"/>
        <v>0</v>
      </c>
      <c r="G99" s="153">
        <f>SUM(G100)</f>
        <v>120542</v>
      </c>
      <c r="H99" s="153">
        <f t="shared" si="52"/>
        <v>120542</v>
      </c>
      <c r="I99" s="153">
        <f t="shared" si="52"/>
        <v>120542</v>
      </c>
      <c r="J99" s="153">
        <f t="shared" si="52"/>
        <v>0</v>
      </c>
      <c r="K99" s="153">
        <v>314000</v>
      </c>
      <c r="L99" s="159" t="s">
        <v>37</v>
      </c>
    </row>
    <row r="100" spans="1:16" ht="66" customHeight="1" outlineLevel="1" x14ac:dyDescent="0.25">
      <c r="A100" s="29"/>
      <c r="B100" s="29" t="s">
        <v>128</v>
      </c>
      <c r="C100" s="125" t="s">
        <v>246</v>
      </c>
      <c r="D100" s="53">
        <v>0</v>
      </c>
      <c r="E100" s="53">
        <v>0</v>
      </c>
      <c r="F100" s="53">
        <v>0</v>
      </c>
      <c r="G100" s="53">
        <v>120542</v>
      </c>
      <c r="H100" s="53">
        <v>120542</v>
      </c>
      <c r="I100" s="53">
        <v>120542</v>
      </c>
      <c r="J100" s="53"/>
      <c r="K100" s="53">
        <v>120542</v>
      </c>
      <c r="L100" s="155" t="s">
        <v>37</v>
      </c>
    </row>
    <row r="101" spans="1:16" s="27" customFormat="1" ht="66.75" customHeight="1" outlineLevel="1" x14ac:dyDescent="0.25">
      <c r="A101" s="151"/>
      <c r="B101" s="151" t="s">
        <v>206</v>
      </c>
      <c r="C101" s="151"/>
      <c r="D101" s="154">
        <f>SUM(D102)</f>
        <v>0</v>
      </c>
      <c r="E101" s="154">
        <f t="shared" ref="E101:K101" si="53">SUM(E102)</f>
        <v>0</v>
      </c>
      <c r="F101" s="154">
        <f t="shared" si="53"/>
        <v>0</v>
      </c>
      <c r="G101" s="153">
        <f t="shared" si="53"/>
        <v>0</v>
      </c>
      <c r="H101" s="153">
        <f t="shared" si="53"/>
        <v>0</v>
      </c>
      <c r="I101" s="153">
        <f t="shared" si="53"/>
        <v>0</v>
      </c>
      <c r="J101" s="153">
        <f t="shared" si="53"/>
        <v>0</v>
      </c>
      <c r="K101" s="153">
        <f t="shared" si="53"/>
        <v>0</v>
      </c>
      <c r="L101" s="159" t="s">
        <v>43</v>
      </c>
    </row>
    <row r="102" spans="1:16" ht="15.75" customHeight="1" outlineLevel="1" x14ac:dyDescent="0.25">
      <c r="A102" s="29"/>
      <c r="B102" s="29" t="s">
        <v>11</v>
      </c>
      <c r="C102" s="29"/>
      <c r="D102" s="53">
        <v>0</v>
      </c>
      <c r="E102" s="53">
        <v>0</v>
      </c>
      <c r="F102" s="53">
        <v>0</v>
      </c>
      <c r="G102" s="30">
        <v>0</v>
      </c>
      <c r="H102" s="30">
        <v>0</v>
      </c>
      <c r="I102" s="30">
        <v>0</v>
      </c>
      <c r="J102" s="30">
        <v>0</v>
      </c>
      <c r="K102" s="30">
        <v>0</v>
      </c>
      <c r="L102" s="156"/>
    </row>
    <row r="103" spans="1:16" s="44" customFormat="1" ht="66" customHeight="1" outlineLevel="1" x14ac:dyDescent="0.2">
      <c r="A103" s="160"/>
      <c r="B103" s="213" t="s">
        <v>172</v>
      </c>
      <c r="C103" s="160"/>
      <c r="D103" s="154">
        <f>SUM(D104)</f>
        <v>0</v>
      </c>
      <c r="E103" s="154">
        <f t="shared" ref="E103:K103" si="54">SUM(E104)</f>
        <v>0</v>
      </c>
      <c r="F103" s="154">
        <f t="shared" si="54"/>
        <v>0</v>
      </c>
      <c r="G103" s="116">
        <f t="shared" si="54"/>
        <v>0</v>
      </c>
      <c r="H103" s="116">
        <f t="shared" si="54"/>
        <v>0</v>
      </c>
      <c r="I103" s="116">
        <f t="shared" si="54"/>
        <v>0</v>
      </c>
      <c r="J103" s="116">
        <f t="shared" si="54"/>
        <v>0</v>
      </c>
      <c r="K103" s="116">
        <f t="shared" si="54"/>
        <v>0</v>
      </c>
      <c r="L103" s="230" t="s">
        <v>40</v>
      </c>
    </row>
    <row r="104" spans="1:16" ht="15.75" customHeight="1" outlineLevel="1" x14ac:dyDescent="0.25">
      <c r="A104" s="29"/>
      <c r="B104" s="29" t="s">
        <v>11</v>
      </c>
      <c r="C104" s="29"/>
      <c r="D104" s="53">
        <v>0</v>
      </c>
      <c r="E104" s="53">
        <v>0</v>
      </c>
      <c r="F104" s="53">
        <v>0</v>
      </c>
      <c r="G104" s="30">
        <v>0</v>
      </c>
      <c r="H104" s="30">
        <v>0</v>
      </c>
      <c r="I104" s="30">
        <v>0</v>
      </c>
      <c r="J104" s="30">
        <v>0</v>
      </c>
      <c r="K104" s="30">
        <v>0</v>
      </c>
      <c r="L104" s="156"/>
    </row>
    <row r="105" spans="1:16" s="44" customFormat="1" ht="75" customHeight="1" outlineLevel="1" x14ac:dyDescent="0.25">
      <c r="A105" s="160"/>
      <c r="B105" s="160" t="s">
        <v>207</v>
      </c>
      <c r="C105" s="160"/>
      <c r="D105" s="154">
        <f>SUM(D106)</f>
        <v>4875969</v>
      </c>
      <c r="E105" s="154">
        <f t="shared" ref="E105:K105" si="55">SUM(E106)</f>
        <v>4875969</v>
      </c>
      <c r="F105" s="154">
        <f t="shared" si="55"/>
        <v>4875969</v>
      </c>
      <c r="G105" s="116">
        <f t="shared" si="55"/>
        <v>11200000</v>
      </c>
      <c r="H105" s="116">
        <f t="shared" si="55"/>
        <v>19040000</v>
      </c>
      <c r="I105" s="116">
        <f t="shared" si="55"/>
        <v>19040000</v>
      </c>
      <c r="J105" s="116">
        <f t="shared" si="55"/>
        <v>0</v>
      </c>
      <c r="K105" s="116">
        <f t="shared" si="55"/>
        <v>19040000</v>
      </c>
      <c r="L105" s="155" t="s">
        <v>37</v>
      </c>
    </row>
    <row r="106" spans="1:16" ht="64.5" customHeight="1" outlineLevel="1" x14ac:dyDescent="0.25">
      <c r="A106" s="29"/>
      <c r="B106" s="29" t="s">
        <v>128</v>
      </c>
      <c r="C106" s="19" t="s">
        <v>147</v>
      </c>
      <c r="D106" s="53">
        <v>4875969</v>
      </c>
      <c r="E106" s="53">
        <v>4875969</v>
      </c>
      <c r="F106" s="53">
        <v>4875969</v>
      </c>
      <c r="G106" s="30">
        <v>11200000</v>
      </c>
      <c r="H106" s="30">
        <v>19040000</v>
      </c>
      <c r="I106" s="30">
        <v>19040000</v>
      </c>
      <c r="J106" s="30"/>
      <c r="K106" s="30">
        <f>I106</f>
        <v>19040000</v>
      </c>
      <c r="L106" s="156"/>
    </row>
    <row r="107" spans="1:16" s="27" customFormat="1" ht="30.75" customHeight="1" outlineLevel="1" x14ac:dyDescent="0.25">
      <c r="A107" s="151"/>
      <c r="B107" s="152" t="s">
        <v>208</v>
      </c>
      <c r="C107" s="151"/>
      <c r="D107" s="154">
        <f>SUM(D108)</f>
        <v>0</v>
      </c>
      <c r="E107" s="154">
        <f t="shared" ref="E107:K107" si="56">SUM(E108)</f>
        <v>0</v>
      </c>
      <c r="F107" s="154">
        <f t="shared" si="56"/>
        <v>0</v>
      </c>
      <c r="G107" s="154">
        <f t="shared" si="56"/>
        <v>601800</v>
      </c>
      <c r="H107" s="154">
        <f t="shared" si="56"/>
        <v>690300</v>
      </c>
      <c r="I107" s="154">
        <f t="shared" si="56"/>
        <v>778800</v>
      </c>
      <c r="J107" s="154">
        <f t="shared" si="56"/>
        <v>0</v>
      </c>
      <c r="K107" s="154">
        <f t="shared" si="56"/>
        <v>778800</v>
      </c>
      <c r="L107" s="155" t="s">
        <v>37</v>
      </c>
      <c r="M107" s="67"/>
    </row>
    <row r="108" spans="1:16" ht="63.75" customHeight="1" outlineLevel="1" x14ac:dyDescent="0.25">
      <c r="A108" s="29"/>
      <c r="B108" s="29" t="s">
        <v>128</v>
      </c>
      <c r="C108" s="19" t="s">
        <v>147</v>
      </c>
      <c r="D108" s="53"/>
      <c r="E108" s="53"/>
      <c r="F108" s="53"/>
      <c r="G108" s="53">
        <v>601800</v>
      </c>
      <c r="H108" s="53">
        <v>690300</v>
      </c>
      <c r="I108" s="53">
        <v>778800</v>
      </c>
      <c r="J108" s="53"/>
      <c r="K108" s="53">
        <f>I108</f>
        <v>778800</v>
      </c>
      <c r="L108" s="165"/>
      <c r="M108" s="55"/>
    </row>
    <row r="109" spans="1:16" ht="76.5" outlineLevel="1" x14ac:dyDescent="0.25">
      <c r="A109" s="29"/>
      <c r="B109" s="160" t="s">
        <v>232</v>
      </c>
      <c r="C109" s="19"/>
      <c r="D109" s="53"/>
      <c r="E109" s="53"/>
      <c r="F109" s="53"/>
      <c r="G109" s="154"/>
      <c r="H109" s="154"/>
      <c r="I109" s="154"/>
      <c r="J109" s="154"/>
      <c r="K109" s="154"/>
      <c r="L109" s="231" t="s">
        <v>43</v>
      </c>
      <c r="M109" s="55"/>
      <c r="P109" s="2" t="s">
        <v>44</v>
      </c>
    </row>
    <row r="110" spans="1:16" ht="19.5" customHeight="1" outlineLevel="1" x14ac:dyDescent="0.25">
      <c r="A110" s="29"/>
      <c r="B110" s="29" t="s">
        <v>11</v>
      </c>
      <c r="C110" s="19"/>
      <c r="D110" s="53"/>
      <c r="E110" s="53"/>
      <c r="F110" s="53"/>
      <c r="G110" s="53"/>
      <c r="H110" s="53"/>
      <c r="I110" s="53"/>
      <c r="J110" s="53"/>
      <c r="K110" s="53"/>
      <c r="L110" s="165"/>
      <c r="M110" s="55"/>
    </row>
    <row r="111" spans="1:16" s="27" customFormat="1" ht="59.25" customHeight="1" outlineLevel="1" x14ac:dyDescent="0.25">
      <c r="A111" s="151"/>
      <c r="B111" s="160" t="s">
        <v>166</v>
      </c>
      <c r="C111" s="152"/>
      <c r="D111" s="154">
        <f>SUM(D126)</f>
        <v>0</v>
      </c>
      <c r="E111" s="154">
        <f>SUM(E126)</f>
        <v>0</v>
      </c>
      <c r="F111" s="154">
        <f>SUM(F126)</f>
        <v>0</v>
      </c>
      <c r="G111" s="154"/>
      <c r="H111" s="154"/>
      <c r="I111" s="154"/>
      <c r="J111" s="154">
        <f>SUM(J126)</f>
        <v>0</v>
      </c>
      <c r="K111" s="154"/>
      <c r="L111" s="155" t="s">
        <v>43</v>
      </c>
      <c r="M111" s="67"/>
    </row>
    <row r="112" spans="1:16" s="27" customFormat="1" outlineLevel="1" x14ac:dyDescent="0.25">
      <c r="A112" s="151"/>
      <c r="B112" s="29" t="s">
        <v>11</v>
      </c>
      <c r="C112" s="152"/>
      <c r="D112" s="154"/>
      <c r="E112" s="154"/>
      <c r="F112" s="154"/>
      <c r="G112" s="154"/>
      <c r="H112" s="154"/>
      <c r="I112" s="154"/>
      <c r="J112" s="154"/>
      <c r="K112" s="154"/>
      <c r="L112" s="155"/>
      <c r="M112" s="67"/>
    </row>
    <row r="113" spans="1:13" s="27" customFormat="1" ht="105.75" customHeight="1" outlineLevel="1" x14ac:dyDescent="0.25">
      <c r="A113" s="151"/>
      <c r="B113" s="160" t="s">
        <v>245</v>
      </c>
      <c r="C113" s="152"/>
      <c r="D113" s="154"/>
      <c r="E113" s="154"/>
      <c r="F113" s="154"/>
      <c r="G113" s="154">
        <f>G126</f>
        <v>0</v>
      </c>
      <c r="H113" s="154">
        <f t="shared" ref="H113:K113" si="57">H126</f>
        <v>0</v>
      </c>
      <c r="I113" s="154">
        <f t="shared" si="57"/>
        <v>0</v>
      </c>
      <c r="J113" s="154">
        <f t="shared" si="57"/>
        <v>0</v>
      </c>
      <c r="K113" s="154">
        <f t="shared" si="57"/>
        <v>0</v>
      </c>
      <c r="L113" s="155" t="s">
        <v>37</v>
      </c>
      <c r="M113" s="67"/>
    </row>
    <row r="114" spans="1:13" s="27" customFormat="1" ht="105.75" customHeight="1" outlineLevel="1" x14ac:dyDescent="0.25">
      <c r="A114" s="151"/>
      <c r="B114" s="29" t="s">
        <v>128</v>
      </c>
      <c r="C114" s="19" t="s">
        <v>135</v>
      </c>
      <c r="D114" s="53">
        <v>0</v>
      </c>
      <c r="E114" s="53">
        <v>0</v>
      </c>
      <c r="F114" s="53">
        <v>0</v>
      </c>
      <c r="G114" s="185">
        <v>24540</v>
      </c>
      <c r="H114" s="185">
        <v>24540</v>
      </c>
      <c r="I114" s="185">
        <v>24540</v>
      </c>
      <c r="J114" s="185">
        <v>0</v>
      </c>
      <c r="K114" s="185">
        <f>I114</f>
        <v>24540</v>
      </c>
      <c r="L114" s="155"/>
      <c r="M114" s="67"/>
    </row>
    <row r="115" spans="1:13" s="27" customFormat="1" ht="105.75" customHeight="1" outlineLevel="1" x14ac:dyDescent="0.25">
      <c r="A115" s="151"/>
      <c r="B115" s="232" t="s">
        <v>259</v>
      </c>
      <c r="C115" s="233"/>
      <c r="D115" s="234"/>
      <c r="E115" s="234"/>
      <c r="F115" s="234"/>
      <c r="G115" s="234"/>
      <c r="H115" s="234"/>
      <c r="I115" s="234"/>
      <c r="J115" s="234"/>
      <c r="K115" s="234"/>
      <c r="L115" s="230" t="s">
        <v>38</v>
      </c>
      <c r="M115" s="67"/>
    </row>
    <row r="116" spans="1:13" s="27" customFormat="1" ht="18.75" customHeight="1" outlineLevel="1" x14ac:dyDescent="0.25">
      <c r="A116" s="151"/>
      <c r="B116" s="29" t="s">
        <v>11</v>
      </c>
      <c r="C116" s="19"/>
      <c r="D116" s="53"/>
      <c r="E116" s="53"/>
      <c r="F116" s="53"/>
      <c r="G116" s="185"/>
      <c r="H116" s="185"/>
      <c r="I116" s="185"/>
      <c r="J116" s="185"/>
      <c r="K116" s="185"/>
      <c r="L116" s="155"/>
      <c r="M116" s="67"/>
    </row>
    <row r="117" spans="1:13" s="27" customFormat="1" ht="105.75" customHeight="1" outlineLevel="1" x14ac:dyDescent="0.25">
      <c r="A117" s="151"/>
      <c r="B117" s="232" t="s">
        <v>260</v>
      </c>
      <c r="C117" s="233"/>
      <c r="D117" s="234"/>
      <c r="E117" s="234"/>
      <c r="F117" s="234"/>
      <c r="G117" s="234"/>
      <c r="H117" s="234"/>
      <c r="I117" s="234"/>
      <c r="J117" s="234"/>
      <c r="K117" s="234"/>
      <c r="L117" s="230" t="s">
        <v>38</v>
      </c>
      <c r="M117" s="67"/>
    </row>
    <row r="118" spans="1:13" s="27" customFormat="1" ht="21.75" customHeight="1" outlineLevel="1" x14ac:dyDescent="0.25">
      <c r="A118" s="151"/>
      <c r="B118" s="29" t="s">
        <v>11</v>
      </c>
      <c r="C118" s="19"/>
      <c r="D118" s="53"/>
      <c r="E118" s="53"/>
      <c r="F118" s="53"/>
      <c r="G118" s="185"/>
      <c r="H118" s="185"/>
      <c r="I118" s="185"/>
      <c r="J118" s="185"/>
      <c r="K118" s="185"/>
      <c r="L118" s="155"/>
      <c r="M118" s="67"/>
    </row>
    <row r="119" spans="1:13" s="27" customFormat="1" ht="105.75" customHeight="1" outlineLevel="1" x14ac:dyDescent="0.25">
      <c r="A119" s="151"/>
      <c r="B119" s="232" t="s">
        <v>261</v>
      </c>
      <c r="C119" s="233"/>
      <c r="D119" s="234"/>
      <c r="E119" s="234"/>
      <c r="F119" s="234"/>
      <c r="G119" s="234"/>
      <c r="H119" s="234"/>
      <c r="I119" s="234"/>
      <c r="J119" s="234"/>
      <c r="K119" s="234"/>
      <c r="L119" s="230" t="s">
        <v>39</v>
      </c>
      <c r="M119" s="67"/>
    </row>
    <row r="120" spans="1:13" s="27" customFormat="1" ht="66.75" customHeight="1" outlineLevel="1" x14ac:dyDescent="0.25">
      <c r="A120" s="151"/>
      <c r="B120" s="235" t="s">
        <v>128</v>
      </c>
      <c r="C120" s="233" t="s">
        <v>147</v>
      </c>
      <c r="D120" s="53"/>
      <c r="E120" s="53"/>
      <c r="F120" s="53"/>
      <c r="G120" s="185"/>
      <c r="H120" s="185"/>
      <c r="I120" s="185"/>
      <c r="J120" s="185"/>
      <c r="K120" s="185"/>
      <c r="L120" s="155"/>
      <c r="M120" s="67"/>
    </row>
    <row r="121" spans="1:13" s="27" customFormat="1" ht="105.75" customHeight="1" outlineLevel="1" x14ac:dyDescent="0.25">
      <c r="A121" s="151"/>
      <c r="B121" s="236" t="s">
        <v>262</v>
      </c>
      <c r="C121" s="19"/>
      <c r="D121" s="53"/>
      <c r="E121" s="53"/>
      <c r="F121" s="53"/>
      <c r="G121" s="185"/>
      <c r="H121" s="185"/>
      <c r="I121" s="185"/>
      <c r="J121" s="185"/>
      <c r="K121" s="185"/>
      <c r="L121" s="230" t="s">
        <v>39</v>
      </c>
      <c r="M121" s="67"/>
    </row>
    <row r="122" spans="1:13" s="27" customFormat="1" ht="21" customHeight="1" outlineLevel="1" x14ac:dyDescent="0.25">
      <c r="A122" s="151"/>
      <c r="B122" s="29" t="s">
        <v>11</v>
      </c>
      <c r="C122" s="19"/>
      <c r="D122" s="53"/>
      <c r="E122" s="53"/>
      <c r="F122" s="53"/>
      <c r="G122" s="185"/>
      <c r="H122" s="185"/>
      <c r="I122" s="185"/>
      <c r="J122" s="185"/>
      <c r="K122" s="185"/>
      <c r="L122" s="155"/>
      <c r="M122" s="67"/>
    </row>
    <row r="123" spans="1:13" s="27" customFormat="1" ht="105.75" customHeight="1" outlineLevel="1" x14ac:dyDescent="0.25">
      <c r="A123" s="151"/>
      <c r="B123" s="232" t="s">
        <v>263</v>
      </c>
      <c r="C123" s="19"/>
      <c r="D123" s="53"/>
      <c r="E123" s="53"/>
      <c r="F123" s="53"/>
      <c r="G123" s="185"/>
      <c r="H123" s="185"/>
      <c r="I123" s="185"/>
      <c r="J123" s="185"/>
      <c r="K123" s="185"/>
      <c r="L123" s="230" t="s">
        <v>38</v>
      </c>
      <c r="M123" s="67"/>
    </row>
    <row r="124" spans="1:13" s="27" customFormat="1" ht="15.75" customHeight="1" outlineLevel="1" x14ac:dyDescent="0.25">
      <c r="A124" s="151"/>
      <c r="B124" s="29" t="s">
        <v>11</v>
      </c>
      <c r="C124" s="19"/>
      <c r="D124" s="53"/>
      <c r="E124" s="53"/>
      <c r="F124" s="53"/>
      <c r="G124" s="185"/>
      <c r="H124" s="185"/>
      <c r="I124" s="185"/>
      <c r="J124" s="185"/>
      <c r="K124" s="185"/>
      <c r="L124" s="155"/>
      <c r="M124" s="67"/>
    </row>
    <row r="125" spans="1:13" s="27" customFormat="1" ht="105.75" customHeight="1" outlineLevel="1" x14ac:dyDescent="0.25">
      <c r="A125" s="151"/>
      <c r="B125" s="232" t="s">
        <v>264</v>
      </c>
      <c r="C125" s="19"/>
      <c r="D125" s="53"/>
      <c r="E125" s="53"/>
      <c r="F125" s="53"/>
      <c r="G125" s="185"/>
      <c r="H125" s="185"/>
      <c r="I125" s="185"/>
      <c r="J125" s="185"/>
      <c r="K125" s="185"/>
      <c r="L125" s="230" t="s">
        <v>38</v>
      </c>
      <c r="M125" s="67"/>
    </row>
    <row r="126" spans="1:13" ht="52.5" customHeight="1" outlineLevel="1" x14ac:dyDescent="0.25">
      <c r="A126" s="29"/>
      <c r="B126" s="235" t="s">
        <v>128</v>
      </c>
      <c r="C126" s="233" t="s">
        <v>131</v>
      </c>
      <c r="D126" s="53"/>
      <c r="E126" s="53"/>
      <c r="F126" s="53"/>
      <c r="G126" s="185"/>
      <c r="H126" s="185"/>
      <c r="I126" s="185"/>
      <c r="J126" s="185"/>
      <c r="K126" s="185"/>
      <c r="L126" s="165"/>
      <c r="M126" s="55"/>
    </row>
    <row r="127" spans="1:13" ht="45" customHeight="1" x14ac:dyDescent="0.25">
      <c r="A127" s="229" t="s">
        <v>54</v>
      </c>
      <c r="B127" s="279" t="s">
        <v>110</v>
      </c>
      <c r="C127" s="279"/>
      <c r="D127" s="229">
        <f t="shared" ref="D127:J127" si="58">SUM(D128:D134)/2</f>
        <v>0</v>
      </c>
      <c r="E127" s="229">
        <f t="shared" si="58"/>
        <v>0</v>
      </c>
      <c r="F127" s="229">
        <f t="shared" si="58"/>
        <v>0</v>
      </c>
      <c r="G127" s="149">
        <f>SUM(G128:G134)/2</f>
        <v>29874</v>
      </c>
      <c r="H127" s="149">
        <f t="shared" si="58"/>
        <v>32874</v>
      </c>
      <c r="I127" s="149">
        <f t="shared" si="58"/>
        <v>29874</v>
      </c>
      <c r="J127" s="149">
        <f t="shared" si="58"/>
        <v>0</v>
      </c>
      <c r="K127" s="149">
        <f>SUM(K128:K134)/2</f>
        <v>29874</v>
      </c>
      <c r="L127" s="150"/>
    </row>
    <row r="128" spans="1:13" s="27" customFormat="1" ht="73.5" customHeight="1" outlineLevel="1" x14ac:dyDescent="0.25">
      <c r="A128" s="151"/>
      <c r="B128" s="160" t="s">
        <v>233</v>
      </c>
      <c r="C128" s="160"/>
      <c r="D128" s="154">
        <f>SUM(D129)</f>
        <v>0</v>
      </c>
      <c r="E128" s="154">
        <f t="shared" ref="E128:K128" si="59">SUM(E129)</f>
        <v>0</v>
      </c>
      <c r="F128" s="154">
        <f t="shared" si="59"/>
        <v>0</v>
      </c>
      <c r="G128" s="116">
        <f t="shared" si="59"/>
        <v>0</v>
      </c>
      <c r="H128" s="116">
        <f t="shared" si="59"/>
        <v>3000</v>
      </c>
      <c r="I128" s="116">
        <f t="shared" si="59"/>
        <v>0</v>
      </c>
      <c r="J128" s="116">
        <f t="shared" si="59"/>
        <v>0</v>
      </c>
      <c r="K128" s="116">
        <f t="shared" si="59"/>
        <v>0</v>
      </c>
      <c r="L128" s="166" t="s">
        <v>39</v>
      </c>
      <c r="M128" s="99"/>
    </row>
    <row r="129" spans="1:14" ht="38.25" outlineLevel="1" x14ac:dyDescent="0.25">
      <c r="A129" s="29"/>
      <c r="B129" s="29" t="s">
        <v>128</v>
      </c>
      <c r="C129" s="45" t="s">
        <v>131</v>
      </c>
      <c r="D129" s="53">
        <v>0</v>
      </c>
      <c r="E129" s="53">
        <v>0</v>
      </c>
      <c r="F129" s="53">
        <v>0</v>
      </c>
      <c r="G129" s="37">
        <v>0</v>
      </c>
      <c r="H129" s="37">
        <v>3000</v>
      </c>
      <c r="I129" s="37">
        <v>0</v>
      </c>
      <c r="J129" s="37">
        <v>0</v>
      </c>
      <c r="K129" s="37">
        <v>0</v>
      </c>
      <c r="L129" s="169"/>
      <c r="M129" s="101"/>
    </row>
    <row r="130" spans="1:14" s="27" customFormat="1" ht="102" customHeight="1" outlineLevel="1" x14ac:dyDescent="0.25">
      <c r="A130" s="151"/>
      <c r="B130" s="151" t="s">
        <v>234</v>
      </c>
      <c r="C130" s="151"/>
      <c r="D130" s="154">
        <f>SUM(D131)</f>
        <v>0</v>
      </c>
      <c r="E130" s="154">
        <f t="shared" ref="E130:K130" si="60">SUM(E131)</f>
        <v>0</v>
      </c>
      <c r="F130" s="154">
        <f t="shared" si="60"/>
        <v>0</v>
      </c>
      <c r="G130" s="153">
        <f t="shared" si="60"/>
        <v>0</v>
      </c>
      <c r="H130" s="153">
        <f t="shared" si="60"/>
        <v>0</v>
      </c>
      <c r="I130" s="153">
        <f t="shared" si="60"/>
        <v>0</v>
      </c>
      <c r="J130" s="153">
        <f t="shared" si="60"/>
        <v>0</v>
      </c>
      <c r="K130" s="153">
        <f t="shared" si="60"/>
        <v>0</v>
      </c>
      <c r="L130" s="159" t="s">
        <v>39</v>
      </c>
    </row>
    <row r="131" spans="1:14" ht="15.75" customHeight="1" outlineLevel="1" x14ac:dyDescent="0.25">
      <c r="A131" s="29"/>
      <c r="B131" s="29" t="s">
        <v>11</v>
      </c>
      <c r="C131" s="29"/>
      <c r="D131" s="53"/>
      <c r="E131" s="53"/>
      <c r="F131" s="53"/>
      <c r="G131" s="36"/>
      <c r="H131" s="36">
        <v>0</v>
      </c>
      <c r="I131" s="36">
        <v>0</v>
      </c>
      <c r="J131" s="36"/>
      <c r="K131" s="36">
        <v>0</v>
      </c>
      <c r="L131" s="156"/>
    </row>
    <row r="132" spans="1:14" s="27" customFormat="1" ht="115.5" customHeight="1" outlineLevel="1" x14ac:dyDescent="0.25">
      <c r="A132" s="151"/>
      <c r="B132" s="160" t="s">
        <v>211</v>
      </c>
      <c r="C132" s="160"/>
      <c r="D132" s="154">
        <f t="shared" ref="D132:K132" si="61">SUM(D133)</f>
        <v>0</v>
      </c>
      <c r="E132" s="154">
        <f t="shared" si="61"/>
        <v>0</v>
      </c>
      <c r="F132" s="154">
        <f t="shared" si="61"/>
        <v>0</v>
      </c>
      <c r="G132" s="154">
        <f t="shared" si="61"/>
        <v>29874</v>
      </c>
      <c r="H132" s="154">
        <f t="shared" si="61"/>
        <v>29874</v>
      </c>
      <c r="I132" s="154">
        <f t="shared" si="61"/>
        <v>29874</v>
      </c>
      <c r="J132" s="154">
        <f t="shared" si="61"/>
        <v>0</v>
      </c>
      <c r="K132" s="154">
        <f t="shared" si="61"/>
        <v>29874</v>
      </c>
      <c r="L132" s="166" t="s">
        <v>37</v>
      </c>
      <c r="M132" s="44"/>
    </row>
    <row r="133" spans="1:14" s="27" customFormat="1" ht="44.25" customHeight="1" outlineLevel="1" x14ac:dyDescent="0.25">
      <c r="A133" s="151"/>
      <c r="B133" s="29" t="s">
        <v>128</v>
      </c>
      <c r="C133" s="45" t="s">
        <v>134</v>
      </c>
      <c r="D133" s="53"/>
      <c r="E133" s="53"/>
      <c r="F133" s="53"/>
      <c r="G133" s="53">
        <v>29874</v>
      </c>
      <c r="H133" s="53">
        <v>29874</v>
      </c>
      <c r="I133" s="53">
        <v>29874</v>
      </c>
      <c r="J133" s="53"/>
      <c r="K133" s="53">
        <v>29874</v>
      </c>
      <c r="L133" s="166"/>
      <c r="M133" s="44"/>
    </row>
    <row r="134" spans="1:14" s="27" customFormat="1" ht="83.25" customHeight="1" outlineLevel="1" x14ac:dyDescent="0.2">
      <c r="A134" s="151"/>
      <c r="B134" s="213" t="s">
        <v>212</v>
      </c>
      <c r="C134" s="160"/>
      <c r="D134" s="154"/>
      <c r="E134" s="154"/>
      <c r="F134" s="154"/>
      <c r="G134" s="154"/>
      <c r="H134" s="154"/>
      <c r="I134" s="154"/>
      <c r="J134" s="154"/>
      <c r="K134" s="154"/>
      <c r="L134" s="159" t="s">
        <v>43</v>
      </c>
      <c r="M134" s="44"/>
    </row>
    <row r="135" spans="1:14" s="27" customFormat="1" ht="83.25" customHeight="1" outlineLevel="1" x14ac:dyDescent="0.25">
      <c r="A135" s="151"/>
      <c r="B135" s="29" t="s">
        <v>128</v>
      </c>
      <c r="C135" s="45" t="s">
        <v>134</v>
      </c>
      <c r="D135" s="218"/>
      <c r="E135" s="218"/>
      <c r="F135" s="218"/>
      <c r="G135" s="218"/>
      <c r="H135" s="218"/>
      <c r="I135" s="218"/>
      <c r="J135" s="218"/>
      <c r="K135" s="218"/>
      <c r="L135" s="169"/>
      <c r="M135" s="44"/>
    </row>
    <row r="136" spans="1:14" s="27" customFormat="1" ht="107.25" customHeight="1" outlineLevel="1" x14ac:dyDescent="0.25">
      <c r="A136" s="151"/>
      <c r="B136" s="232" t="s">
        <v>265</v>
      </c>
      <c r="C136" s="45"/>
      <c r="D136" s="218"/>
      <c r="E136" s="218"/>
      <c r="F136" s="218"/>
      <c r="G136" s="218"/>
      <c r="H136" s="218"/>
      <c r="I136" s="218"/>
      <c r="J136" s="218"/>
      <c r="K136" s="218"/>
      <c r="L136" s="230" t="s">
        <v>39</v>
      </c>
      <c r="M136" s="44"/>
    </row>
    <row r="137" spans="1:14" s="55" customFormat="1" ht="39" customHeight="1" outlineLevel="1" x14ac:dyDescent="0.25">
      <c r="A137" s="52"/>
      <c r="B137" s="29" t="s">
        <v>11</v>
      </c>
      <c r="C137" s="45"/>
      <c r="D137" s="218"/>
      <c r="E137" s="218"/>
      <c r="F137" s="218"/>
      <c r="G137" s="218"/>
      <c r="H137" s="218"/>
      <c r="I137" s="218"/>
      <c r="J137" s="218"/>
      <c r="K137" s="218"/>
      <c r="L137" s="169"/>
      <c r="M137" s="101"/>
    </row>
    <row r="138" spans="1:14" ht="27" customHeight="1" x14ac:dyDescent="0.25">
      <c r="A138" s="229" t="s">
        <v>56</v>
      </c>
      <c r="B138" s="278" t="s">
        <v>21</v>
      </c>
      <c r="C138" s="278"/>
      <c r="D138" s="229">
        <f t="shared" ref="D138:F138" si="62">SUM(D139:D144)/2</f>
        <v>0</v>
      </c>
      <c r="E138" s="229">
        <f t="shared" si="62"/>
        <v>0</v>
      </c>
      <c r="F138" s="229">
        <f t="shared" si="62"/>
        <v>0</v>
      </c>
      <c r="G138" s="149">
        <f>SUM(G139:G148)/2</f>
        <v>60000</v>
      </c>
      <c r="H138" s="149">
        <f t="shared" ref="H138:K138" si="63">SUM(H139:H148)/2</f>
        <v>1000</v>
      </c>
      <c r="I138" s="149">
        <f t="shared" si="63"/>
        <v>1000</v>
      </c>
      <c r="J138" s="149">
        <f t="shared" si="63"/>
        <v>0</v>
      </c>
      <c r="K138" s="149">
        <f t="shared" si="63"/>
        <v>0</v>
      </c>
      <c r="L138" s="170"/>
      <c r="M138" s="55"/>
      <c r="N138" s="17"/>
    </row>
    <row r="139" spans="1:14" s="27" customFormat="1" ht="50.25" customHeight="1" outlineLevel="1" x14ac:dyDescent="0.25">
      <c r="A139" s="151"/>
      <c r="B139" s="152" t="s">
        <v>213</v>
      </c>
      <c r="C139" s="152"/>
      <c r="D139" s="154">
        <f>SUM(D140)</f>
        <v>0</v>
      </c>
      <c r="E139" s="154">
        <f t="shared" ref="E139:K139" si="64">SUM(E140)</f>
        <v>0</v>
      </c>
      <c r="F139" s="154">
        <f>SUM(F140)</f>
        <v>0</v>
      </c>
      <c r="G139" s="154">
        <f t="shared" si="64"/>
        <v>60000</v>
      </c>
      <c r="H139" s="154">
        <f>SUM(H140)</f>
        <v>0</v>
      </c>
      <c r="I139" s="154">
        <f t="shared" si="64"/>
        <v>0</v>
      </c>
      <c r="J139" s="154">
        <f t="shared" si="64"/>
        <v>0</v>
      </c>
      <c r="K139" s="154">
        <f t="shared" si="64"/>
        <v>0</v>
      </c>
      <c r="L139" s="155" t="s">
        <v>40</v>
      </c>
      <c r="M139" s="86"/>
    </row>
    <row r="140" spans="1:14" ht="43.5" customHeight="1" outlineLevel="1" x14ac:dyDescent="0.25">
      <c r="A140" s="29"/>
      <c r="B140" s="29" t="s">
        <v>128</v>
      </c>
      <c r="C140" s="45" t="s">
        <v>131</v>
      </c>
      <c r="D140" s="53">
        <v>0</v>
      </c>
      <c r="E140" s="53">
        <v>0</v>
      </c>
      <c r="F140" s="53"/>
      <c r="G140" s="53">
        <v>60000</v>
      </c>
      <c r="H140" s="53"/>
      <c r="I140" s="53">
        <v>0</v>
      </c>
      <c r="J140" s="53">
        <v>0</v>
      </c>
      <c r="K140" s="53">
        <v>0</v>
      </c>
      <c r="L140" s="165"/>
      <c r="M140" s="55"/>
    </row>
    <row r="141" spans="1:14" s="27" customFormat="1" ht="39.75" customHeight="1" outlineLevel="1" x14ac:dyDescent="0.25">
      <c r="A141" s="151"/>
      <c r="B141" s="152" t="s">
        <v>214</v>
      </c>
      <c r="C141" s="152"/>
      <c r="D141" s="154">
        <f>SUM(D142)</f>
        <v>0</v>
      </c>
      <c r="E141" s="154">
        <f t="shared" ref="E141:K141" si="65">SUM(E142)</f>
        <v>0</v>
      </c>
      <c r="F141" s="154">
        <f t="shared" si="65"/>
        <v>0</v>
      </c>
      <c r="G141" s="154">
        <f t="shared" si="65"/>
        <v>0</v>
      </c>
      <c r="H141" s="154">
        <f t="shared" si="65"/>
        <v>1000</v>
      </c>
      <c r="I141" s="154">
        <f t="shared" si="65"/>
        <v>1000</v>
      </c>
      <c r="J141" s="154">
        <f t="shared" si="65"/>
        <v>0</v>
      </c>
      <c r="K141" s="154">
        <f t="shared" si="65"/>
        <v>0</v>
      </c>
      <c r="L141" s="155" t="s">
        <v>61</v>
      </c>
      <c r="M141" s="67"/>
    </row>
    <row r="142" spans="1:14" ht="40.5" customHeight="1" outlineLevel="1" x14ac:dyDescent="0.25">
      <c r="A142" s="29"/>
      <c r="B142" s="29" t="s">
        <v>128</v>
      </c>
      <c r="C142" s="45" t="s">
        <v>131</v>
      </c>
      <c r="D142" s="53">
        <v>0</v>
      </c>
      <c r="E142" s="53">
        <v>0</v>
      </c>
      <c r="F142" s="53">
        <v>0</v>
      </c>
      <c r="G142" s="53">
        <v>0</v>
      </c>
      <c r="H142" s="53">
        <v>1000</v>
      </c>
      <c r="I142" s="53">
        <v>1000</v>
      </c>
      <c r="J142" s="53">
        <v>0</v>
      </c>
      <c r="K142" s="53">
        <v>0</v>
      </c>
      <c r="L142" s="165"/>
      <c r="M142" s="55"/>
    </row>
    <row r="143" spans="1:14" s="27" customFormat="1" ht="27" customHeight="1" outlineLevel="1" x14ac:dyDescent="0.25">
      <c r="A143" s="151"/>
      <c r="B143" s="151" t="s">
        <v>215</v>
      </c>
      <c r="C143" s="151"/>
      <c r="D143" s="154">
        <f>SUM(D144)</f>
        <v>0</v>
      </c>
      <c r="E143" s="154">
        <f t="shared" ref="E143:K143" si="66">SUM(E144)</f>
        <v>0</v>
      </c>
      <c r="F143" s="154">
        <f t="shared" si="66"/>
        <v>0</v>
      </c>
      <c r="G143" s="153">
        <f t="shared" si="66"/>
        <v>0</v>
      </c>
      <c r="H143" s="153">
        <f t="shared" si="66"/>
        <v>0</v>
      </c>
      <c r="I143" s="153">
        <f t="shared" si="66"/>
        <v>0</v>
      </c>
      <c r="J143" s="153">
        <f t="shared" si="66"/>
        <v>0</v>
      </c>
      <c r="K143" s="153">
        <f t="shared" si="66"/>
        <v>0</v>
      </c>
      <c r="L143" s="159" t="s">
        <v>40</v>
      </c>
    </row>
    <row r="144" spans="1:14" outlineLevel="1" x14ac:dyDescent="0.25">
      <c r="A144" s="29"/>
      <c r="B144" s="29" t="s">
        <v>11</v>
      </c>
      <c r="C144" s="19"/>
      <c r="D144" s="53"/>
      <c r="E144" s="53"/>
      <c r="F144" s="53"/>
      <c r="G144" s="36">
        <v>0</v>
      </c>
      <c r="H144" s="36"/>
      <c r="I144" s="36"/>
      <c r="J144" s="30">
        <v>0</v>
      </c>
      <c r="K144" s="30">
        <v>0</v>
      </c>
      <c r="L144" s="156"/>
    </row>
    <row r="145" spans="1:19" s="27" customFormat="1" ht="54" customHeight="1" outlineLevel="1" x14ac:dyDescent="0.25">
      <c r="A145" s="151"/>
      <c r="B145" s="151" t="s">
        <v>216</v>
      </c>
      <c r="C145" s="151"/>
      <c r="D145" s="154">
        <f>SUM(D146)</f>
        <v>0</v>
      </c>
      <c r="E145" s="154">
        <f t="shared" ref="E145:K147" si="67">SUM(E146)</f>
        <v>0</v>
      </c>
      <c r="F145" s="154">
        <f t="shared" si="67"/>
        <v>0</v>
      </c>
      <c r="G145" s="153">
        <f t="shared" si="67"/>
        <v>0</v>
      </c>
      <c r="H145" s="153">
        <f t="shared" si="67"/>
        <v>0</v>
      </c>
      <c r="I145" s="153">
        <f t="shared" si="67"/>
        <v>0</v>
      </c>
      <c r="J145" s="153">
        <f t="shared" si="67"/>
        <v>0</v>
      </c>
      <c r="K145" s="153">
        <f t="shared" si="67"/>
        <v>0</v>
      </c>
      <c r="L145" s="159" t="s">
        <v>43</v>
      </c>
    </row>
    <row r="146" spans="1:19" ht="15.75" customHeight="1" outlineLevel="1" x14ac:dyDescent="0.25">
      <c r="A146" s="29"/>
      <c r="B146" s="29" t="s">
        <v>11</v>
      </c>
      <c r="C146" s="45"/>
      <c r="D146" s="53"/>
      <c r="E146" s="53">
        <v>0</v>
      </c>
      <c r="F146" s="53">
        <v>0</v>
      </c>
      <c r="G146" s="30">
        <v>0</v>
      </c>
      <c r="H146" s="30"/>
      <c r="I146" s="30"/>
      <c r="J146" s="30">
        <v>0</v>
      </c>
      <c r="K146" s="30">
        <v>0</v>
      </c>
      <c r="L146" s="156"/>
    </row>
    <row r="147" spans="1:19" s="27" customFormat="1" ht="57.75" customHeight="1" outlineLevel="1" x14ac:dyDescent="0.25">
      <c r="A147" s="151"/>
      <c r="B147" s="151" t="s">
        <v>217</v>
      </c>
      <c r="C147" s="151"/>
      <c r="D147" s="154">
        <f>SUM(D148)</f>
        <v>0</v>
      </c>
      <c r="E147" s="154">
        <f t="shared" si="67"/>
        <v>0</v>
      </c>
      <c r="F147" s="154">
        <f t="shared" si="67"/>
        <v>0</v>
      </c>
      <c r="G147" s="153">
        <f t="shared" si="67"/>
        <v>0</v>
      </c>
      <c r="H147" s="153">
        <f t="shared" si="67"/>
        <v>0</v>
      </c>
      <c r="I147" s="153">
        <f t="shared" si="67"/>
        <v>0</v>
      </c>
      <c r="J147" s="153">
        <f t="shared" si="67"/>
        <v>0</v>
      </c>
      <c r="K147" s="153">
        <f t="shared" si="67"/>
        <v>0</v>
      </c>
      <c r="L147" s="159" t="s">
        <v>43</v>
      </c>
    </row>
    <row r="148" spans="1:19" ht="15" customHeight="1" outlineLevel="1" x14ac:dyDescent="0.25">
      <c r="A148" s="29"/>
      <c r="B148" s="29" t="s">
        <v>11</v>
      </c>
      <c r="C148" s="45"/>
      <c r="D148" s="53"/>
      <c r="E148" s="53">
        <v>0</v>
      </c>
      <c r="F148" s="53">
        <v>0</v>
      </c>
      <c r="G148" s="30">
        <v>0</v>
      </c>
      <c r="H148" s="30"/>
      <c r="I148" s="30"/>
      <c r="J148" s="30">
        <v>0</v>
      </c>
      <c r="K148" s="30">
        <v>0</v>
      </c>
      <c r="L148" s="156"/>
    </row>
    <row r="149" spans="1:19" ht="27" customHeight="1" x14ac:dyDescent="0.25">
      <c r="A149" s="229" t="s">
        <v>58</v>
      </c>
      <c r="B149" s="279" t="s">
        <v>59</v>
      </c>
      <c r="C149" s="279"/>
      <c r="D149" s="229">
        <f>SUM(D150:D159)/2</f>
        <v>0</v>
      </c>
      <c r="E149" s="229">
        <f t="shared" ref="E149:F149" si="68">SUM(E150:E159)/2</f>
        <v>0</v>
      </c>
      <c r="F149" s="229">
        <f t="shared" si="68"/>
        <v>0</v>
      </c>
      <c r="G149" s="149">
        <f>SUM(G150:G165)/2</f>
        <v>0</v>
      </c>
      <c r="H149" s="149">
        <f>SUM(H150:H165)/2</f>
        <v>32000</v>
      </c>
      <c r="I149" s="149">
        <f t="shared" ref="I149:K149" si="69">SUM(I150:I165)/2</f>
        <v>7000</v>
      </c>
      <c r="J149" s="149">
        <f t="shared" si="69"/>
        <v>0</v>
      </c>
      <c r="K149" s="149">
        <f t="shared" si="69"/>
        <v>0</v>
      </c>
      <c r="L149" s="150">
        <f>SUM(H149:I149)</f>
        <v>39000</v>
      </c>
    </row>
    <row r="150" spans="1:19" s="27" customFormat="1" ht="78" customHeight="1" outlineLevel="1" x14ac:dyDescent="0.25">
      <c r="A150" s="151"/>
      <c r="B150" s="152" t="s">
        <v>218</v>
      </c>
      <c r="C150" s="152"/>
      <c r="D150" s="154">
        <f>SUM(D151)</f>
        <v>0</v>
      </c>
      <c r="E150" s="154">
        <f t="shared" ref="E150:K150" si="70">SUM(E151)</f>
        <v>0</v>
      </c>
      <c r="F150" s="154">
        <f t="shared" si="70"/>
        <v>0</v>
      </c>
      <c r="G150" s="154">
        <f t="shared" si="70"/>
        <v>0</v>
      </c>
      <c r="H150" s="154">
        <v>7000</v>
      </c>
      <c r="I150" s="154">
        <f t="shared" si="70"/>
        <v>0</v>
      </c>
      <c r="J150" s="154">
        <f t="shared" si="70"/>
        <v>0</v>
      </c>
      <c r="K150" s="154">
        <f t="shared" si="70"/>
        <v>0</v>
      </c>
      <c r="L150" s="155" t="s">
        <v>38</v>
      </c>
      <c r="M150" s="67"/>
    </row>
    <row r="151" spans="1:19" ht="41.25" customHeight="1" outlineLevel="1" x14ac:dyDescent="0.25">
      <c r="A151" s="29"/>
      <c r="B151" s="29" t="s">
        <v>128</v>
      </c>
      <c r="C151" s="45" t="s">
        <v>131</v>
      </c>
      <c r="D151" s="53"/>
      <c r="E151" s="53"/>
      <c r="F151" s="53"/>
      <c r="G151" s="53"/>
      <c r="H151" s="185">
        <v>7000</v>
      </c>
      <c r="I151" s="53">
        <v>0</v>
      </c>
      <c r="J151" s="53">
        <v>0</v>
      </c>
      <c r="K151" s="53">
        <v>0</v>
      </c>
      <c r="L151" s="165"/>
      <c r="M151" s="55"/>
      <c r="R151" s="2" t="s">
        <v>44</v>
      </c>
      <c r="S151" s="2" t="s">
        <v>44</v>
      </c>
    </row>
    <row r="152" spans="1:19" s="27" customFormat="1" ht="63.75" customHeight="1" outlineLevel="1" x14ac:dyDescent="0.25">
      <c r="A152" s="151"/>
      <c r="B152" s="151" t="s">
        <v>266</v>
      </c>
      <c r="C152" s="151"/>
      <c r="D152" s="154">
        <f>SUM(D153)</f>
        <v>0</v>
      </c>
      <c r="E152" s="154">
        <f t="shared" ref="E152:K152" si="71">SUM(E153)</f>
        <v>0</v>
      </c>
      <c r="F152" s="154">
        <f t="shared" si="71"/>
        <v>0</v>
      </c>
      <c r="G152" s="153">
        <f t="shared" si="71"/>
        <v>0</v>
      </c>
      <c r="H152" s="154"/>
      <c r="I152" s="154">
        <v>7000</v>
      </c>
      <c r="J152" s="153">
        <f t="shared" si="71"/>
        <v>0</v>
      </c>
      <c r="K152" s="153">
        <f t="shared" si="71"/>
        <v>0</v>
      </c>
      <c r="L152" s="159" t="s">
        <v>43</v>
      </c>
    </row>
    <row r="153" spans="1:19" ht="38.25" outlineLevel="1" x14ac:dyDescent="0.25">
      <c r="A153" s="29"/>
      <c r="B153" s="29" t="s">
        <v>128</v>
      </c>
      <c r="C153" s="45" t="s">
        <v>131</v>
      </c>
      <c r="D153" s="53"/>
      <c r="E153" s="53"/>
      <c r="F153" s="53"/>
      <c r="G153" s="36"/>
      <c r="H153" s="154"/>
      <c r="I153" s="185">
        <v>7000</v>
      </c>
      <c r="J153" s="30">
        <v>0</v>
      </c>
      <c r="K153" s="30">
        <v>0</v>
      </c>
      <c r="L153" s="156"/>
    </row>
    <row r="154" spans="1:19" s="27" customFormat="1" ht="25.5" outlineLevel="1" x14ac:dyDescent="0.25">
      <c r="A154" s="151"/>
      <c r="B154" s="151" t="s">
        <v>220</v>
      </c>
      <c r="C154" s="151"/>
      <c r="D154" s="154">
        <f>SUM(D155)</f>
        <v>0</v>
      </c>
      <c r="E154" s="154">
        <f t="shared" ref="E154:K154" si="72">SUM(E155)</f>
        <v>0</v>
      </c>
      <c r="F154" s="154">
        <f t="shared" si="72"/>
        <v>0</v>
      </c>
      <c r="G154" s="153">
        <f t="shared" si="72"/>
        <v>0</v>
      </c>
      <c r="H154" s="154">
        <v>7000</v>
      </c>
      <c r="I154" s="153">
        <f t="shared" si="72"/>
        <v>0</v>
      </c>
      <c r="J154" s="153">
        <f t="shared" si="72"/>
        <v>0</v>
      </c>
      <c r="K154" s="153">
        <f t="shared" si="72"/>
        <v>0</v>
      </c>
      <c r="L154" s="159" t="s">
        <v>39</v>
      </c>
    </row>
    <row r="155" spans="1:19" ht="38.25" outlineLevel="1" x14ac:dyDescent="0.25">
      <c r="A155" s="29"/>
      <c r="B155" s="29" t="s">
        <v>128</v>
      </c>
      <c r="C155" s="45" t="s">
        <v>131</v>
      </c>
      <c r="D155" s="53"/>
      <c r="E155" s="53"/>
      <c r="F155" s="53"/>
      <c r="G155" s="36"/>
      <c r="H155" s="185">
        <v>7000</v>
      </c>
      <c r="I155" s="30">
        <v>0</v>
      </c>
      <c r="J155" s="30">
        <v>0</v>
      </c>
      <c r="K155" s="30">
        <v>0</v>
      </c>
      <c r="L155" s="156"/>
    </row>
    <row r="156" spans="1:19" s="27" customFormat="1" ht="45.75" customHeight="1" outlineLevel="1" x14ac:dyDescent="0.25">
      <c r="A156" s="151"/>
      <c r="B156" s="151" t="s">
        <v>221</v>
      </c>
      <c r="C156" s="151"/>
      <c r="D156" s="154">
        <f>SUM(D157)</f>
        <v>0</v>
      </c>
      <c r="E156" s="154">
        <f t="shared" ref="E156:K156" si="73">SUM(E157)</f>
        <v>0</v>
      </c>
      <c r="F156" s="154">
        <f t="shared" si="73"/>
        <v>0</v>
      </c>
      <c r="G156" s="153">
        <f t="shared" si="73"/>
        <v>0</v>
      </c>
      <c r="H156" s="154">
        <v>7000</v>
      </c>
      <c r="I156" s="153">
        <f t="shared" si="73"/>
        <v>0</v>
      </c>
      <c r="J156" s="153">
        <f t="shared" si="73"/>
        <v>0</v>
      </c>
      <c r="K156" s="153">
        <f t="shared" si="73"/>
        <v>0</v>
      </c>
      <c r="L156" s="159" t="s">
        <v>39</v>
      </c>
    </row>
    <row r="157" spans="1:19" ht="38.25" outlineLevel="1" x14ac:dyDescent="0.25">
      <c r="A157" s="29"/>
      <c r="B157" s="29" t="s">
        <v>128</v>
      </c>
      <c r="C157" s="45" t="s">
        <v>131</v>
      </c>
      <c r="D157" s="53"/>
      <c r="E157" s="53"/>
      <c r="F157" s="53"/>
      <c r="G157" s="36"/>
      <c r="H157" s="185">
        <v>7000</v>
      </c>
      <c r="I157" s="30">
        <v>0</v>
      </c>
      <c r="J157" s="30">
        <v>0</v>
      </c>
      <c r="K157" s="30">
        <v>0</v>
      </c>
      <c r="L157" s="156"/>
    </row>
    <row r="158" spans="1:19" s="27" customFormat="1" ht="57" customHeight="1" outlineLevel="1" x14ac:dyDescent="0.25">
      <c r="A158" s="151"/>
      <c r="B158" s="151" t="s">
        <v>222</v>
      </c>
      <c r="C158" s="151"/>
      <c r="D158" s="154">
        <f>SUM(D159)</f>
        <v>0</v>
      </c>
      <c r="E158" s="154">
        <f t="shared" ref="E158:K160" si="74">SUM(E159)</f>
        <v>0</v>
      </c>
      <c r="F158" s="154">
        <f t="shared" si="74"/>
        <v>0</v>
      </c>
      <c r="G158" s="153">
        <f t="shared" si="74"/>
        <v>0</v>
      </c>
      <c r="H158" s="153">
        <f t="shared" si="74"/>
        <v>0</v>
      </c>
      <c r="I158" s="153">
        <f t="shared" si="74"/>
        <v>0</v>
      </c>
      <c r="J158" s="153">
        <f t="shared" si="74"/>
        <v>0</v>
      </c>
      <c r="K158" s="153">
        <f t="shared" si="74"/>
        <v>0</v>
      </c>
      <c r="L158" s="159" t="s">
        <v>38</v>
      </c>
    </row>
    <row r="159" spans="1:19" ht="15.75" customHeight="1" outlineLevel="1" x14ac:dyDescent="0.25">
      <c r="A159" s="29"/>
      <c r="B159" s="29" t="s">
        <v>11</v>
      </c>
      <c r="C159" s="19"/>
      <c r="D159" s="53"/>
      <c r="E159" s="53"/>
      <c r="F159" s="53"/>
      <c r="G159" s="36"/>
      <c r="H159" s="36">
        <v>0</v>
      </c>
      <c r="I159" s="30">
        <v>0</v>
      </c>
      <c r="J159" s="30">
        <v>0</v>
      </c>
      <c r="K159" s="30">
        <v>0</v>
      </c>
      <c r="L159" s="156"/>
    </row>
    <row r="160" spans="1:19" s="27" customFormat="1" ht="38.25" outlineLevel="1" x14ac:dyDescent="0.25">
      <c r="A160" s="151"/>
      <c r="B160" s="151" t="s">
        <v>235</v>
      </c>
      <c r="C160" s="151"/>
      <c r="D160" s="154">
        <f>SUM(D161)</f>
        <v>0</v>
      </c>
      <c r="E160" s="154">
        <f t="shared" si="74"/>
        <v>0</v>
      </c>
      <c r="F160" s="154">
        <f t="shared" si="74"/>
        <v>0</v>
      </c>
      <c r="G160" s="153">
        <f t="shared" si="74"/>
        <v>0</v>
      </c>
      <c r="H160" s="153">
        <v>4000</v>
      </c>
      <c r="I160" s="153">
        <f t="shared" si="74"/>
        <v>0</v>
      </c>
      <c r="J160" s="153">
        <f t="shared" si="74"/>
        <v>0</v>
      </c>
      <c r="K160" s="153">
        <f t="shared" si="74"/>
        <v>0</v>
      </c>
      <c r="L160" s="159" t="s">
        <v>39</v>
      </c>
    </row>
    <row r="161" spans="1:18" ht="42" customHeight="1" outlineLevel="1" x14ac:dyDescent="0.25">
      <c r="A161" s="29"/>
      <c r="B161" s="29" t="s">
        <v>128</v>
      </c>
      <c r="C161" s="45" t="s">
        <v>131</v>
      </c>
      <c r="D161" s="53"/>
      <c r="E161" s="53"/>
      <c r="F161" s="53"/>
      <c r="G161" s="36"/>
      <c r="H161" s="225">
        <v>4000</v>
      </c>
      <c r="I161" s="30">
        <v>0</v>
      </c>
      <c r="J161" s="30">
        <v>0</v>
      </c>
      <c r="K161" s="30">
        <v>0</v>
      </c>
      <c r="L161" s="156"/>
    </row>
    <row r="162" spans="1:18" ht="76.5" customHeight="1" outlineLevel="1" x14ac:dyDescent="0.25">
      <c r="A162" s="29"/>
      <c r="B162" s="29" t="s">
        <v>224</v>
      </c>
      <c r="C162" s="19"/>
      <c r="D162" s="53"/>
      <c r="E162" s="53"/>
      <c r="F162" s="53"/>
      <c r="G162" s="36"/>
      <c r="H162" s="154">
        <v>7000</v>
      </c>
      <c r="I162" s="30"/>
      <c r="J162" s="30"/>
      <c r="K162" s="30"/>
      <c r="L162" s="159" t="s">
        <v>61</v>
      </c>
    </row>
    <row r="163" spans="1:18" ht="41.25" customHeight="1" outlineLevel="1" x14ac:dyDescent="0.25">
      <c r="A163" s="29"/>
      <c r="B163" s="29" t="s">
        <v>128</v>
      </c>
      <c r="C163" s="45" t="s">
        <v>131</v>
      </c>
      <c r="D163" s="53"/>
      <c r="E163" s="53"/>
      <c r="F163" s="53"/>
      <c r="G163" s="36"/>
      <c r="H163" s="185">
        <v>7000</v>
      </c>
      <c r="I163" s="30"/>
      <c r="J163" s="30"/>
      <c r="K163" s="30"/>
      <c r="L163" s="159"/>
    </row>
    <row r="164" spans="1:18" ht="98.25" customHeight="1" outlineLevel="1" x14ac:dyDescent="0.25">
      <c r="A164" s="29"/>
      <c r="B164" s="29" t="s">
        <v>236</v>
      </c>
      <c r="C164" s="19"/>
      <c r="D164" s="53"/>
      <c r="E164" s="53"/>
      <c r="F164" s="53"/>
      <c r="G164" s="36"/>
      <c r="H164" s="154"/>
      <c r="I164" s="30"/>
      <c r="J164" s="30"/>
      <c r="K164" s="30"/>
      <c r="L164" s="159" t="s">
        <v>61</v>
      </c>
    </row>
    <row r="165" spans="1:18" ht="16.5" customHeight="1" outlineLevel="1" x14ac:dyDescent="0.25">
      <c r="A165" s="29"/>
      <c r="B165" s="29" t="s">
        <v>11</v>
      </c>
      <c r="C165" s="45"/>
      <c r="D165" s="53"/>
      <c r="E165" s="53"/>
      <c r="F165" s="53"/>
      <c r="G165" s="36"/>
      <c r="H165" s="154"/>
      <c r="I165" s="30"/>
      <c r="J165" s="30"/>
      <c r="K165" s="30"/>
      <c r="L165" s="156"/>
    </row>
    <row r="166" spans="1:18" ht="27.75" customHeight="1" x14ac:dyDescent="0.25">
      <c r="A166" s="229" t="s">
        <v>62</v>
      </c>
      <c r="B166" s="278" t="s">
        <v>18</v>
      </c>
      <c r="C166" s="278"/>
      <c r="D166" s="229">
        <f t="shared" ref="D166:K166" si="75">SUM(D167:D174)/2</f>
        <v>0</v>
      </c>
      <c r="E166" s="229">
        <f t="shared" si="75"/>
        <v>0</v>
      </c>
      <c r="F166" s="229">
        <f t="shared" si="75"/>
        <v>0</v>
      </c>
      <c r="G166" s="149">
        <f t="shared" si="75"/>
        <v>2000</v>
      </c>
      <c r="H166" s="149">
        <f t="shared" si="75"/>
        <v>1000</v>
      </c>
      <c r="I166" s="149">
        <f t="shared" si="75"/>
        <v>1000</v>
      </c>
      <c r="J166" s="149">
        <f t="shared" si="75"/>
        <v>0</v>
      </c>
      <c r="K166" s="149">
        <f t="shared" si="75"/>
        <v>0</v>
      </c>
      <c r="L166" s="171">
        <v>0</v>
      </c>
    </row>
    <row r="167" spans="1:18" s="27" customFormat="1" ht="43.5" customHeight="1" outlineLevel="1" x14ac:dyDescent="0.25">
      <c r="A167" s="151"/>
      <c r="B167" s="151" t="s">
        <v>225</v>
      </c>
      <c r="C167" s="151"/>
      <c r="D167" s="154">
        <f>SUM(D168)</f>
        <v>0</v>
      </c>
      <c r="E167" s="154">
        <f t="shared" ref="E167:K167" si="76">SUM(E168)</f>
        <v>0</v>
      </c>
      <c r="F167" s="154">
        <f t="shared" si="76"/>
        <v>0</v>
      </c>
      <c r="G167" s="153">
        <f t="shared" si="76"/>
        <v>0</v>
      </c>
      <c r="H167" s="153">
        <f t="shared" si="76"/>
        <v>0</v>
      </c>
      <c r="I167" s="153">
        <f t="shared" si="76"/>
        <v>0</v>
      </c>
      <c r="J167" s="153">
        <f t="shared" si="76"/>
        <v>0</v>
      </c>
      <c r="K167" s="153">
        <f t="shared" si="76"/>
        <v>0</v>
      </c>
      <c r="L167" s="159" t="s">
        <v>41</v>
      </c>
    </row>
    <row r="168" spans="1:18" ht="15.75" customHeight="1" outlineLevel="1" x14ac:dyDescent="0.25">
      <c r="A168" s="29"/>
      <c r="B168" s="29" t="s">
        <v>11</v>
      </c>
      <c r="C168" s="29"/>
      <c r="D168" s="53"/>
      <c r="E168" s="53"/>
      <c r="F168" s="53"/>
      <c r="G168" s="36"/>
      <c r="H168" s="36">
        <v>0</v>
      </c>
      <c r="I168" s="30">
        <v>0</v>
      </c>
      <c r="J168" s="30">
        <v>0</v>
      </c>
      <c r="K168" s="30">
        <v>0</v>
      </c>
      <c r="L168" s="156"/>
    </row>
    <row r="169" spans="1:18" s="27" customFormat="1" ht="117.75" customHeight="1" outlineLevel="1" x14ac:dyDescent="0.25">
      <c r="A169" s="151"/>
      <c r="B169" s="151" t="s">
        <v>226</v>
      </c>
      <c r="C169" s="151"/>
      <c r="D169" s="154">
        <f>SUM(D174)</f>
        <v>0</v>
      </c>
      <c r="E169" s="154">
        <f t="shared" ref="E169:F169" si="77">SUM(E174)</f>
        <v>0</v>
      </c>
      <c r="F169" s="154">
        <f t="shared" si="77"/>
        <v>0</v>
      </c>
      <c r="G169" s="153">
        <v>2000</v>
      </c>
      <c r="H169" s="153">
        <v>1000</v>
      </c>
      <c r="I169" s="153">
        <v>1000</v>
      </c>
      <c r="J169" s="153">
        <f t="shared" ref="J169:K169" si="78">SUM(J174)</f>
        <v>0</v>
      </c>
      <c r="K169" s="153">
        <f t="shared" si="78"/>
        <v>0</v>
      </c>
      <c r="L169" s="159" t="s">
        <v>61</v>
      </c>
    </row>
    <row r="170" spans="1:18" s="27" customFormat="1" ht="38.25" customHeight="1" outlineLevel="1" x14ac:dyDescent="0.25">
      <c r="A170" s="151"/>
      <c r="B170" s="29" t="s">
        <v>128</v>
      </c>
      <c r="C170" s="45" t="s">
        <v>131</v>
      </c>
      <c r="D170" s="154"/>
      <c r="E170" s="154"/>
      <c r="F170" s="154"/>
      <c r="G170" s="225">
        <v>2000</v>
      </c>
      <c r="H170" s="225">
        <v>1000</v>
      </c>
      <c r="I170" s="225">
        <v>1000</v>
      </c>
      <c r="J170" s="153"/>
      <c r="K170" s="153"/>
      <c r="L170" s="159"/>
    </row>
    <row r="171" spans="1:18" s="27" customFormat="1" ht="116.25" customHeight="1" outlineLevel="1" x14ac:dyDescent="0.25">
      <c r="A171" s="151"/>
      <c r="B171" s="151" t="s">
        <v>237</v>
      </c>
      <c r="C171" s="151"/>
      <c r="D171" s="154"/>
      <c r="E171" s="154"/>
      <c r="F171" s="154"/>
      <c r="G171" s="153"/>
      <c r="H171" s="153"/>
      <c r="I171" s="153"/>
      <c r="J171" s="153"/>
      <c r="K171" s="153"/>
      <c r="L171" s="159" t="s">
        <v>61</v>
      </c>
      <c r="R171" s="27" t="s">
        <v>44</v>
      </c>
    </row>
    <row r="172" spans="1:18" s="27" customFormat="1" ht="17.25" customHeight="1" outlineLevel="1" x14ac:dyDescent="0.25">
      <c r="A172" s="151"/>
      <c r="B172" s="29" t="s">
        <v>11</v>
      </c>
      <c r="C172" s="29"/>
      <c r="D172" s="53"/>
      <c r="E172" s="53"/>
      <c r="F172" s="53"/>
      <c r="G172" s="36"/>
      <c r="H172" s="36">
        <v>0</v>
      </c>
      <c r="I172" s="30">
        <v>0</v>
      </c>
      <c r="J172" s="30">
        <v>0</v>
      </c>
      <c r="K172" s="30">
        <v>0</v>
      </c>
      <c r="L172" s="156"/>
    </row>
    <row r="173" spans="1:18" s="27" customFormat="1" ht="146.25" customHeight="1" outlineLevel="1" x14ac:dyDescent="0.25">
      <c r="A173" s="151"/>
      <c r="B173" s="232" t="s">
        <v>267</v>
      </c>
      <c r="C173" s="151"/>
      <c r="D173" s="154"/>
      <c r="E173" s="154"/>
      <c r="F173" s="154"/>
      <c r="G173" s="153"/>
      <c r="H173" s="153"/>
      <c r="I173" s="153"/>
      <c r="J173" s="153"/>
      <c r="K173" s="153"/>
      <c r="L173" s="237" t="s">
        <v>40</v>
      </c>
    </row>
    <row r="174" spans="1:18" ht="15" customHeight="1" outlineLevel="1" x14ac:dyDescent="0.25">
      <c r="A174" s="29"/>
      <c r="B174" s="29" t="s">
        <v>11</v>
      </c>
      <c r="C174" s="29"/>
      <c r="D174" s="53"/>
      <c r="E174" s="53"/>
      <c r="F174" s="53"/>
      <c r="G174" s="36"/>
      <c r="H174" s="36">
        <v>0</v>
      </c>
      <c r="I174" s="30">
        <v>0</v>
      </c>
      <c r="J174" s="30">
        <v>0</v>
      </c>
      <c r="K174" s="30">
        <v>0</v>
      </c>
      <c r="L174" s="156"/>
    </row>
    <row r="175" spans="1:18" ht="46.5" customHeight="1" outlineLevel="1" x14ac:dyDescent="0.25">
      <c r="A175" s="229" t="s">
        <v>238</v>
      </c>
      <c r="B175" s="278" t="s">
        <v>239</v>
      </c>
      <c r="C175" s="278"/>
      <c r="D175" s="168"/>
      <c r="E175" s="168"/>
      <c r="F175" s="168"/>
      <c r="G175" s="168"/>
      <c r="H175" s="168"/>
      <c r="I175" s="168"/>
      <c r="J175" s="168"/>
      <c r="K175" s="168"/>
      <c r="L175" s="222"/>
    </row>
    <row r="176" spans="1:18" ht="72" customHeight="1" outlineLevel="1" x14ac:dyDescent="0.25">
      <c r="A176" s="45"/>
      <c r="B176" s="151" t="s">
        <v>240</v>
      </c>
      <c r="C176" s="45"/>
      <c r="D176" s="53"/>
      <c r="E176" s="53"/>
      <c r="F176" s="53"/>
      <c r="G176" s="36"/>
      <c r="H176" s="36"/>
      <c r="I176" s="30"/>
      <c r="J176" s="30"/>
      <c r="K176" s="30"/>
      <c r="L176" s="159" t="s">
        <v>41</v>
      </c>
    </row>
    <row r="177" spans="1:12" s="27" customFormat="1" ht="21" customHeight="1" outlineLevel="1" x14ac:dyDescent="0.25">
      <c r="A177" s="151"/>
      <c r="B177" s="29" t="s">
        <v>11</v>
      </c>
      <c r="C177" s="151"/>
      <c r="D177" s="154"/>
      <c r="E177" s="154"/>
      <c r="F177" s="154"/>
      <c r="G177" s="153"/>
      <c r="H177" s="153"/>
      <c r="I177" s="153"/>
      <c r="J177" s="153"/>
      <c r="K177" s="153"/>
      <c r="L177" s="159"/>
    </row>
    <row r="178" spans="1:12" s="27" customFormat="1" ht="93" customHeight="1" outlineLevel="1" x14ac:dyDescent="0.25">
      <c r="A178" s="151"/>
      <c r="B178" s="151" t="s">
        <v>241</v>
      </c>
      <c r="C178" s="151"/>
      <c r="D178" s="154"/>
      <c r="E178" s="154"/>
      <c r="F178" s="154"/>
      <c r="G178" s="153"/>
      <c r="H178" s="153"/>
      <c r="I178" s="153"/>
      <c r="J178" s="153"/>
      <c r="K178" s="153"/>
      <c r="L178" s="159" t="s">
        <v>43</v>
      </c>
    </row>
    <row r="179" spans="1:12" s="27" customFormat="1" ht="18" customHeight="1" outlineLevel="1" x14ac:dyDescent="0.25">
      <c r="A179" s="151"/>
      <c r="B179" s="29" t="s">
        <v>11</v>
      </c>
      <c r="C179" s="151"/>
      <c r="D179" s="154"/>
      <c r="E179" s="154"/>
      <c r="F179" s="154"/>
      <c r="G179" s="153"/>
      <c r="H179" s="153"/>
      <c r="I179" s="153"/>
      <c r="J179" s="153"/>
      <c r="K179" s="153"/>
      <c r="L179" s="159"/>
    </row>
    <row r="181" spans="1:12" x14ac:dyDescent="0.25">
      <c r="D181" s="63">
        <v>6363026</v>
      </c>
      <c r="E181" s="63">
        <v>6340646</v>
      </c>
      <c r="F181" s="63">
        <v>6329706</v>
      </c>
      <c r="G181" s="17">
        <v>16932512</v>
      </c>
      <c r="H181" s="17">
        <v>27828649</v>
      </c>
      <c r="I181" s="17">
        <v>29971232</v>
      </c>
      <c r="J181" s="17">
        <v>0</v>
      </c>
      <c r="K181" s="17">
        <v>29616702</v>
      </c>
      <c r="L181" s="17"/>
    </row>
    <row r="182" spans="1:12" x14ac:dyDescent="0.25">
      <c r="C182" s="2" t="s">
        <v>44</v>
      </c>
    </row>
    <row r="183" spans="1:12" x14ac:dyDescent="0.25">
      <c r="D183" s="63">
        <f t="shared" ref="D183:L183" si="79">D181-D4</f>
        <v>-493647</v>
      </c>
      <c r="E183" s="63">
        <f t="shared" si="79"/>
        <v>-493647</v>
      </c>
      <c r="F183" s="63">
        <f t="shared" si="79"/>
        <v>-493647</v>
      </c>
      <c r="G183" s="63">
        <f t="shared" si="79"/>
        <v>0</v>
      </c>
      <c r="H183" s="63">
        <f t="shared" si="79"/>
        <v>0</v>
      </c>
      <c r="I183" s="63">
        <f t="shared" si="79"/>
        <v>0</v>
      </c>
      <c r="J183" s="63">
        <f t="shared" si="79"/>
        <v>0</v>
      </c>
      <c r="K183" s="63">
        <f t="shared" si="79"/>
        <v>0</v>
      </c>
      <c r="L183" s="63">
        <f t="shared" si="79"/>
        <v>0</v>
      </c>
    </row>
  </sheetData>
  <sheetProtection formatCells="0" formatColumns="0" formatRows="0" insertColumns="0" insertRows="0" deleteColumns="0" deleteRows="0" selectLockedCells="1" selectUnlockedCells="1"/>
  <autoFilter ref="A1:L174">
    <filterColumn colId="3" showButton="0"/>
    <filterColumn colId="4" showButton="0"/>
    <filterColumn colId="6" showButton="0"/>
    <filterColumn colId="7" showButton="0"/>
    <filterColumn colId="8" showButton="0"/>
    <filterColumn colId="9" showButton="0"/>
  </autoFilter>
  <mergeCells count="20">
    <mergeCell ref="A1:A3"/>
    <mergeCell ref="B1:B3"/>
    <mergeCell ref="D1:F1"/>
    <mergeCell ref="G1:K1"/>
    <mergeCell ref="D2:D3"/>
    <mergeCell ref="E2:E3"/>
    <mergeCell ref="F2:F3"/>
    <mergeCell ref="G2:G3"/>
    <mergeCell ref="H2:H3"/>
    <mergeCell ref="I2:I3"/>
    <mergeCell ref="B138:C138"/>
    <mergeCell ref="B149:C149"/>
    <mergeCell ref="B166:C166"/>
    <mergeCell ref="B175:C175"/>
    <mergeCell ref="B20:C20"/>
    <mergeCell ref="B31:C31"/>
    <mergeCell ref="B59:C59"/>
    <mergeCell ref="B95:C95"/>
    <mergeCell ref="B96:C96"/>
    <mergeCell ref="B127:C127"/>
  </mergeCells>
  <pageMargins left="0.25" right="0.25" top="0.75" bottom="0.75" header="0.3" footer="0.3"/>
  <pageSetup paperSize="9" scale="82" fitToHeight="0" orientation="landscape" r:id="rId1"/>
  <headerFooter>
    <oddFooter>&amp;L&amp;Z&amp;F&amp;R&amp;P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20</vt:i4>
      </vt:variant>
    </vt:vector>
  </HeadingPairs>
  <TitlesOfParts>
    <vt:vector size="30" baseType="lpstr">
      <vt:lpstr>060217</vt:lpstr>
      <vt:lpstr>060217 (2)</vt:lpstr>
      <vt:lpstr>150217</vt:lpstr>
      <vt:lpstr>270217 </vt:lpstr>
      <vt:lpstr>010317 </vt:lpstr>
      <vt:lpstr>060317 </vt:lpstr>
      <vt:lpstr>140317</vt:lpstr>
      <vt:lpstr>220517</vt:lpstr>
      <vt:lpstr>310517</vt:lpstr>
      <vt:lpstr>101017 </vt:lpstr>
      <vt:lpstr>'010317 '!Print_Area</vt:lpstr>
      <vt:lpstr>'060217'!Print_Area</vt:lpstr>
      <vt:lpstr>'060217 (2)'!Print_Area</vt:lpstr>
      <vt:lpstr>'060317 '!Print_Area</vt:lpstr>
      <vt:lpstr>'101017 '!Print_Area</vt:lpstr>
      <vt:lpstr>'140317'!Print_Area</vt:lpstr>
      <vt:lpstr>'150217'!Print_Area</vt:lpstr>
      <vt:lpstr>'220517'!Print_Area</vt:lpstr>
      <vt:lpstr>'270217 '!Print_Area</vt:lpstr>
      <vt:lpstr>'310517'!Print_Area</vt:lpstr>
      <vt:lpstr>'010317 '!Print_Titles</vt:lpstr>
      <vt:lpstr>'060217'!Print_Titles</vt:lpstr>
      <vt:lpstr>'060217 (2)'!Print_Titles</vt:lpstr>
      <vt:lpstr>'060317 '!Print_Titles</vt:lpstr>
      <vt:lpstr>'101017 '!Print_Titles</vt:lpstr>
      <vt:lpstr>'140317'!Print_Titles</vt:lpstr>
      <vt:lpstr>'150217'!Print_Titles</vt:lpstr>
      <vt:lpstr>'220517'!Print_Titles</vt:lpstr>
      <vt:lpstr>'270217 '!Print_Titles</vt:lpstr>
      <vt:lpstr>'310517'!Print_Titles</vt:lpstr>
    </vt:vector>
  </TitlesOfParts>
  <Company>Veselības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HIV infekcijas, seksuālās transmisijas infekciju, B un C hepatīta izplatības ierobežošanas rīcības plāna 2018. -  2020.gadam pielikums</dc:title>
  <dc:subject>Plāna pielikums</dc:subject>
  <dc:creator>Vija Ozoliņa</dc:creator>
  <dc:description>Ozoliņa 67876089_x000d_
Vija.ozolina@vm.gov.lv</dc:description>
  <cp:lastModifiedBy>Vija Ozoliņa</cp:lastModifiedBy>
  <cp:lastPrinted>2017-10-05T08:45:04Z</cp:lastPrinted>
  <dcterms:created xsi:type="dcterms:W3CDTF">2015-06-18T07:18:12Z</dcterms:created>
  <dcterms:modified xsi:type="dcterms:W3CDTF">2017-10-10T09:04:19Z</dcterms:modified>
</cp:coreProperties>
</file>