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/>
  <mc:AlternateContent xmlns:mc="http://schemas.openxmlformats.org/markup-compatibility/2006">
    <mc:Choice Requires="x15">
      <x15ac:absPath xmlns:x15ac="http://schemas.microsoft.com/office/spreadsheetml/2010/11/ac" url="Q:\KTD\Rūdolfs\likumprojekts 3 direktivas\Pec el sask\Gala\"/>
    </mc:Choice>
  </mc:AlternateContent>
  <bookViews>
    <workbookView xWindow="0" yWindow="0" windowWidth="28800" windowHeight="11610" xr2:uid="{00000000-000D-0000-FFFF-FFFF00000000}"/>
  </bookViews>
  <sheets>
    <sheet name="Lapa1" sheetId="1" r:id="rId1"/>
  </sheets>
  <definedNames>
    <definedName name="_xlnm._FilterDatabase" localSheetId="0" hidden="1">Lapa1!$A$8:$F$53</definedName>
    <definedName name="_xlnm.Print_Area" localSheetId="0">Lapa1!$A$1:$F$70</definedName>
  </definedNames>
  <calcPr calcId="171027"/>
  <fileRecoveryPr autoRecover="0"/>
</workbook>
</file>

<file path=xl/calcChain.xml><?xml version="1.0" encoding="utf-8"?>
<calcChain xmlns="http://schemas.openxmlformats.org/spreadsheetml/2006/main">
  <c r="F20" i="1" l="1"/>
  <c r="E20" i="1"/>
  <c r="D20" i="1"/>
  <c r="D53" i="1" l="1"/>
  <c r="D52" i="1"/>
  <c r="D51" i="1"/>
  <c r="D50" i="1"/>
  <c r="D48" i="1"/>
  <c r="D47" i="1"/>
  <c r="D46" i="1"/>
  <c r="D45" i="1"/>
  <c r="D44" i="1"/>
  <c r="D43" i="1"/>
  <c r="D42" i="1"/>
  <c r="D41" i="1"/>
  <c r="F38" i="1"/>
  <c r="F37" i="1"/>
  <c r="F36" i="1"/>
  <c r="F35" i="1"/>
  <c r="F34" i="1"/>
  <c r="F33" i="1"/>
  <c r="F32" i="1"/>
  <c r="F31" i="1"/>
  <c r="F30" i="1"/>
  <c r="F29" i="1"/>
  <c r="E38" i="1"/>
  <c r="E37" i="1"/>
  <c r="E36" i="1"/>
  <c r="E35" i="1"/>
  <c r="E34" i="1"/>
  <c r="E33" i="1"/>
  <c r="E32" i="1"/>
  <c r="E31" i="1"/>
  <c r="E30" i="1"/>
  <c r="E2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F25" i="1"/>
  <c r="E25" i="1"/>
  <c r="D24" i="1"/>
  <c r="F22" i="1"/>
  <c r="E22" i="1"/>
  <c r="D22" i="1"/>
  <c r="D17" i="1"/>
  <c r="F16" i="1"/>
  <c r="E16" i="1"/>
  <c r="D16" i="1"/>
  <c r="F14" i="1"/>
  <c r="E14" i="1"/>
  <c r="D14" i="1"/>
  <c r="D49" i="1" l="1"/>
  <c r="D40" i="1"/>
  <c r="E50" i="1" l="1"/>
  <c r="F50" i="1"/>
  <c r="E51" i="1"/>
  <c r="F51" i="1"/>
  <c r="E52" i="1"/>
  <c r="F52" i="1"/>
  <c r="E53" i="1"/>
  <c r="F53" i="1"/>
  <c r="D23" i="1" l="1"/>
  <c r="F23" i="1"/>
  <c r="E23" i="1"/>
  <c r="E13" i="1"/>
  <c r="E21" i="1" s="1"/>
  <c r="D13" i="1"/>
  <c r="D21" i="1" s="1"/>
  <c r="E40" i="1" l="1"/>
  <c r="E49" i="1"/>
  <c r="E60" i="1" s="1"/>
  <c r="D60" i="1"/>
  <c r="F40" i="1"/>
  <c r="F49" i="1"/>
  <c r="E18" i="1"/>
  <c r="D18" i="1"/>
  <c r="E17" i="1"/>
  <c r="E15" i="1" l="1"/>
  <c r="E12" i="1" s="1"/>
  <c r="E57" i="1" s="1"/>
  <c r="E59" i="1"/>
  <c r="E39" i="1"/>
  <c r="F39" i="1"/>
  <c r="D15" i="1"/>
  <c r="D12" i="1" s="1"/>
  <c r="D39" i="1"/>
  <c r="D19" i="1" l="1"/>
  <c r="D57" i="1"/>
  <c r="E19" i="1"/>
  <c r="E58" i="1" s="1"/>
  <c r="E56" i="1" s="1"/>
  <c r="E61" i="1" s="1"/>
  <c r="D59" i="1"/>
  <c r="F60" i="1"/>
  <c r="F13" i="1"/>
  <c r="D58" i="1" l="1"/>
  <c r="D56" i="1" s="1"/>
  <c r="D11" i="1"/>
  <c r="D10" i="1" s="1"/>
  <c r="D9" i="1" s="1"/>
  <c r="E11" i="1"/>
  <c r="F21" i="1"/>
  <c r="F17" i="1"/>
  <c r="F18" i="1"/>
  <c r="E10" i="1" l="1"/>
  <c r="E9" i="1" s="1"/>
  <c r="D61" i="1"/>
  <c r="F15" i="1"/>
  <c r="F12" i="1" s="1"/>
  <c r="F57" i="1" l="1"/>
  <c r="F19" i="1"/>
  <c r="F58" i="1" s="1"/>
  <c r="F59" i="1"/>
  <c r="F56" i="1" l="1"/>
  <c r="F61" i="1" s="1"/>
  <c r="F11" i="1"/>
  <c r="F10" i="1" s="1"/>
  <c r="F9" i="1" s="1"/>
</calcChain>
</file>

<file path=xl/sharedStrings.xml><?xml version="1.0" encoding="utf-8"?>
<sst xmlns="http://schemas.openxmlformats.org/spreadsheetml/2006/main" count="148" uniqueCount="118">
  <si>
    <t>EKK</t>
  </si>
  <si>
    <t>KOPĀ IZDEVUMI</t>
  </si>
  <si>
    <t xml:space="preserve">Kārtējie izdevumi </t>
  </si>
  <si>
    <t>EKK 1000</t>
  </si>
  <si>
    <t xml:space="preserve">Atlīdzība kopā </t>
  </si>
  <si>
    <t>EKK 1100</t>
  </si>
  <si>
    <t xml:space="preserve">Atalgojums </t>
  </si>
  <si>
    <t>EKK 1110</t>
  </si>
  <si>
    <t xml:space="preserve">Mēneša amatalga </t>
  </si>
  <si>
    <t>EKK 1140</t>
  </si>
  <si>
    <t>Piemaksas</t>
  </si>
  <si>
    <t>EKK 1145</t>
  </si>
  <si>
    <t>EKK 1148</t>
  </si>
  <si>
    <t>EKK 1200</t>
  </si>
  <si>
    <t xml:space="preserve">Darba devēja  valsts sociālās apdrošināšanas obligātās iemaksas, sociāla rakstura pabalsti un kompensācijas      </t>
  </si>
  <si>
    <t>EKK 1210</t>
  </si>
  <si>
    <t>saskaņā ar aprēķinu</t>
  </si>
  <si>
    <t>EKK 1220</t>
  </si>
  <si>
    <t>Sociālās garantijas 5 % apmērā no plānoto amata vietu (slodžu) skaitam plānotās mēnešalgu kopsummas attiecīgajā kalendāra gadā</t>
  </si>
  <si>
    <t>EKK 1227</t>
  </si>
  <si>
    <t>EKK 2000</t>
  </si>
  <si>
    <t xml:space="preserve">Kārtējie izdevumi precēm un pakalpojumiem </t>
  </si>
  <si>
    <t>EKK 2100</t>
  </si>
  <si>
    <t>EKK 2210</t>
  </si>
  <si>
    <t>EKK 2260</t>
  </si>
  <si>
    <t>EKK 2220</t>
  </si>
  <si>
    <t xml:space="preserve">EKK 2240 </t>
  </si>
  <si>
    <t>Iekārtas, inventāra un aparatūras remonts, tehniskā apkalpošana</t>
  </si>
  <si>
    <t xml:space="preserve">Telpu uzturēšanas izdevumi </t>
  </si>
  <si>
    <t xml:space="preserve">EKK 2250 </t>
  </si>
  <si>
    <t>EKK 2310</t>
  </si>
  <si>
    <t xml:space="preserve">Biroja preces (papīrs, toneri, mapes, pārējās kancelejas preces) </t>
  </si>
  <si>
    <t xml:space="preserve">EKK 2350 </t>
  </si>
  <si>
    <t xml:space="preserve">Kārtējā remonta un uzturēšanas materiāli </t>
  </si>
  <si>
    <t>EKK 5000</t>
  </si>
  <si>
    <t xml:space="preserve">Izdevumi pamatkapitāla veidošanai </t>
  </si>
  <si>
    <t>KOPĀ</t>
  </si>
  <si>
    <t>EKK 2322</t>
  </si>
  <si>
    <t>2019.gadā</t>
  </si>
  <si>
    <t>2020.gadā</t>
  </si>
  <si>
    <t>EKK 2000; 5000</t>
  </si>
  <si>
    <t>Vienreizējie izdevumi</t>
  </si>
  <si>
    <t xml:space="preserve">Vienreizējie izdevumi precēm un pakalpojumiem </t>
  </si>
  <si>
    <t>EKK 2312</t>
  </si>
  <si>
    <t>Krēsls</t>
  </si>
  <si>
    <t>EKK 5230</t>
  </si>
  <si>
    <t>Monitors</t>
  </si>
  <si>
    <t>Skapis lietu uzglabāšanai</t>
  </si>
  <si>
    <t>Sistēmbloks ar programmu nodrošinājumu</t>
  </si>
  <si>
    <t>Dokumentu plaukts</t>
  </si>
  <si>
    <t>Apmeklētāju krēsls</t>
  </si>
  <si>
    <t>Printeris</t>
  </si>
  <si>
    <t>Tālruņa aparāts</t>
  </si>
  <si>
    <t>Galda lampa</t>
  </si>
  <si>
    <t>UPS</t>
  </si>
  <si>
    <t>Darba galds</t>
  </si>
  <si>
    <t>Degviela braucieniem pa reģioniem</t>
  </si>
  <si>
    <t xml:space="preserve">Vienreizēji izdevumi pamatkapitāla veidošanai </t>
  </si>
  <si>
    <t>EKK 1114</t>
  </si>
  <si>
    <t>EKK 1110 x 10 %</t>
  </si>
  <si>
    <t>EKK 1110 x 5 %</t>
  </si>
  <si>
    <t>Izdevumi par apkuri 3 EUR/kv.m. mēnesī</t>
  </si>
  <si>
    <t>Matāla slēdzams dokumentu skapis</t>
  </si>
  <si>
    <t>Telpu noma 7 kv.m. uz 1 a.v.</t>
  </si>
  <si>
    <t>Pasta, vietējo sakaru, mobilo sakaru un Interneta pakalpojumi</t>
  </si>
  <si>
    <t>Izvērtēšanas ziņojumu sastādīšana nepilgadīgajām personām</t>
  </si>
  <si>
    <t>2021.gadā un turpmāk</t>
  </si>
  <si>
    <t>MK noteikumu Nr.66 31.punkts</t>
  </si>
  <si>
    <t>Iekšzemes komandējumi un dienesta braucieni nodarbinātajam,dienas nauda vienam nodarbinātajam 6 EUR/dienā, 2 semināri - 5 dienas katrs</t>
  </si>
  <si>
    <t>Piemaksa ierēdnim, nodarbinātajam par bīstamību 25%</t>
  </si>
  <si>
    <t>Iekšzemes komandējumi un dienesta braucieni nodarbinatajam, viens brauciens no teritoriālās struktūrvienības uz Rīgu un atpakaļ - ceļa izdevumi 20 EUR, 2019.gadā - 3 komandējumi pa 1 dienai</t>
  </si>
  <si>
    <t>Iekšzemes komandējumi un dienesta braucieni nodarbinātajam, viens brauciens no teritoriālās struktūrvienības uz Rīgu un atapakaļ - ceļa izdevumi 20 EUR, 2020.gadā un turpmāk - 10 komandējumi pa 1 dienai</t>
  </si>
  <si>
    <t>Iekšzemes komandējumi un dienesta braucieni nodarbinātajam, brauciens no teritoriālās struktūrvienības uz Rīgu un atapakaļ - ceļa izdevumi 20 EUR, 2 semināri - 5 dienas katrs</t>
  </si>
  <si>
    <t>Iekšzemes komandējumi un dienesta braucieni nodarbinātajam, naktsmītnes (viesnīcas) izdevumi vienam nodarbinātajam 57 EUR/diennaktī, 2 semināri - 5 dienas katrs</t>
  </si>
  <si>
    <t>Darba devēja izdevumi veselības apdrošināšanai  (213.43 EUR - veselības apdrošināšanas polises vidējā tirgus vērtība vienam nodarbinatajam un 13 EUR - dzīvības un nelaimes gadījuma apdrošināšanai). Nodarbinātie veiks darbu kas pakļauts īpašam riskam.</t>
  </si>
  <si>
    <t>Jaunas amata vietas (jauni darbinieki)</t>
  </si>
  <si>
    <t xml:space="preserve">Izdevumi par elektroenerģiju, ūdeni un kanalizāciju </t>
  </si>
  <si>
    <t>Informācijas sistēmas uzturēšana</t>
  </si>
  <si>
    <t>Pielikums</t>
  </si>
  <si>
    <t>likumprojekta "Grozījumi Kriminālprocesa likumā" 
sākotnējās ietekmes novērtējuma ziņojumam (anotācijai)</t>
  </si>
  <si>
    <t>Iesniedzējs:</t>
  </si>
  <si>
    <t>Vavilova 67036752</t>
  </si>
  <si>
    <t>inga.vavilova@tm.gov.lv</t>
  </si>
  <si>
    <t>Izvērtēšanas ziņojumu sagatavotāji (5 amata vietas, 35.saime, II līmenis, 9. mēnešalgu grupa, 1190 EUR)</t>
  </si>
  <si>
    <t xml:space="preserve">1190 EUR × 5 a. v. × 12 mēn. </t>
  </si>
  <si>
    <t>1190 EUR × 25% × 5 a. v. × 12 mēn.</t>
  </si>
  <si>
    <t xml:space="preserve">(213.43 EUR +13 EUR )× 5 a. v. </t>
  </si>
  <si>
    <t xml:space="preserve">20 EUR x 3 reizes × 5 a. v.
</t>
  </si>
  <si>
    <t xml:space="preserve">20 EUR x 10 reizes × 5 a. v.
</t>
  </si>
  <si>
    <t xml:space="preserve">20 EUR x 2 reizes × 5 a. v.
</t>
  </si>
  <si>
    <t xml:space="preserve">57 EUR × 4 naktis × 2 semināri × 5 a. v.
</t>
  </si>
  <si>
    <t xml:space="preserve">6 EUR × 5 dienas × 2 semināri × 5 a. v.
</t>
  </si>
  <si>
    <t xml:space="preserve">20 EUR × 5 a. v. × 12 mēn. </t>
  </si>
  <si>
    <t xml:space="preserve">12 EUR × 7 m2 × 5 a. v. × 12 mēn. </t>
  </si>
  <si>
    <t xml:space="preserve">3 EUR × 7 m2 × 5 a. v. × 7 mēn. </t>
  </si>
  <si>
    <t xml:space="preserve">16.50 EUR x 5 a.v. × 12 mēn. </t>
  </si>
  <si>
    <t xml:space="preserve">5 EUR × 5 a. v. × 12 mēn. </t>
  </si>
  <si>
    <t xml:space="preserve">15 EUR × 5 a. v. × 12 mēn. </t>
  </si>
  <si>
    <t>10 EUR × 5 a. v. × 12 mēn.</t>
  </si>
  <si>
    <t>300 km × 5 a. v. × 12 mēn.; 7.2 L/100km × 1,20 EUR</t>
  </si>
  <si>
    <t xml:space="preserve">8 EUR × 5 a. v. × 12 mēn. </t>
  </si>
  <si>
    <t>90 EUR × 5 gabali (a.v.)</t>
  </si>
  <si>
    <t>175 EUR × 5 gabali (a.v.)</t>
  </si>
  <si>
    <t>60 EUR × 5 gabali (a.v.)</t>
  </si>
  <si>
    <t>145 EUR × 5 gabali (a.v.)</t>
  </si>
  <si>
    <t>30 EUR × 5 gabali (a.v.)</t>
  </si>
  <si>
    <t>115 EUR × 5 gabali (a.v.)</t>
  </si>
  <si>
    <t>45 EUR × 5 gabali (a.v.)</t>
  </si>
  <si>
    <t>600 EUR × 5 gabali (a.v.)</t>
  </si>
  <si>
    <t>315 EUR × 5 gabali (a.v.)</t>
  </si>
  <si>
    <t>300 EUR × 5 gabali (a.v.)</t>
  </si>
  <si>
    <t>285 EUR × 5 gabali (a.v.)</t>
  </si>
  <si>
    <t>Vispārējās piemaksas 10% apmērā no plānoto 5 amata vietu plānotās mēnešalgu kopsummas</t>
  </si>
  <si>
    <t>Prēmijas un naudas balvas 10% apmērā no plānoto 5 amata vietu skaitam plānotās mēnešalgu kopsummas</t>
  </si>
  <si>
    <r>
      <t>Darba devēja VSAOI 24.09 %</t>
    </r>
    <r>
      <rPr>
        <b/>
        <sz val="12"/>
        <color indexed="8"/>
        <rFont val="Times New Roman"/>
        <family val="1"/>
        <charset val="186"/>
      </rPr>
      <t xml:space="preserve"> </t>
    </r>
  </si>
  <si>
    <t>tieslietu ministrs</t>
  </si>
  <si>
    <t>Dzintars Rasnačs</t>
  </si>
  <si>
    <t>Anotp_171117_groz_KPL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</si>
</sst>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b/>
      <i/>
      <u/>
      <sz val="12"/>
      <color indexed="8"/>
      <name val="Times New Roman"/>
      <family val="1"/>
      <charset val="186"/>
    </font>
    <font>
      <b/>
      <u/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indexed="48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i/>
      <sz val="12"/>
      <color rgb="FFFF0000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u/>
      <sz val="11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justify" vertical="top" wrapText="1"/>
    </xf>
    <xf numFmtId="0" fontId="1" fillId="0" borderId="7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7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3" fontId="3" fillId="0" borderId="3" xfId="0" applyNumberFormat="1" applyFont="1" applyFill="1" applyBorder="1"/>
    <xf numFmtId="0" fontId="3" fillId="0" borderId="2" xfId="0" applyFont="1" applyFill="1" applyBorder="1" applyAlignment="1">
      <alignment wrapText="1"/>
    </xf>
    <xf numFmtId="3" fontId="3" fillId="0" borderId="2" xfId="0" applyNumberFormat="1" applyFont="1" applyFill="1" applyBorder="1"/>
    <xf numFmtId="0" fontId="3" fillId="3" borderId="0" xfId="0" applyFont="1" applyFill="1" applyBorder="1"/>
    <xf numFmtId="3" fontId="3" fillId="3" borderId="4" xfId="0" applyNumberFormat="1" applyFont="1" applyFill="1" applyBorder="1"/>
    <xf numFmtId="0" fontId="3" fillId="2" borderId="2" xfId="0" applyFont="1" applyFill="1" applyBorder="1"/>
    <xf numFmtId="3" fontId="3" fillId="2" borderId="2" xfId="0" applyNumberFormat="1" applyFont="1" applyFill="1" applyBorder="1"/>
    <xf numFmtId="0" fontId="3" fillId="0" borderId="2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7" fillId="0" borderId="5" xfId="0" applyFont="1" applyFill="1" applyBorder="1" applyAlignment="1"/>
    <xf numFmtId="0" fontId="7" fillId="0" borderId="5" xfId="0" applyFont="1" applyFill="1" applyBorder="1" applyAlignment="1">
      <alignment horizontal="justify" vertical="top"/>
    </xf>
    <xf numFmtId="0" fontId="7" fillId="0" borderId="0" xfId="0" applyFont="1" applyFill="1" applyBorder="1" applyAlignment="1">
      <alignment horizontal="left" vertical="top"/>
    </xf>
    <xf numFmtId="3" fontId="7" fillId="0" borderId="2" xfId="0" applyNumberFormat="1" applyFont="1" applyFill="1" applyBorder="1" applyAlignment="1"/>
    <xf numFmtId="0" fontId="7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justify" vertical="top" wrapText="1"/>
    </xf>
    <xf numFmtId="0" fontId="7" fillId="0" borderId="7" xfId="0" applyFont="1" applyFill="1" applyBorder="1" applyAlignment="1">
      <alignment horizontal="left" vertical="top" wrapText="1"/>
    </xf>
    <xf numFmtId="3" fontId="7" fillId="0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justify" vertical="top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center" wrapText="1"/>
    </xf>
    <xf numFmtId="3" fontId="7" fillId="0" borderId="5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left" wrapText="1"/>
    </xf>
    <xf numFmtId="0" fontId="9" fillId="0" borderId="0" xfId="0" applyFont="1" applyFill="1"/>
    <xf numFmtId="0" fontId="3" fillId="3" borderId="2" xfId="0" applyFont="1" applyFill="1" applyBorder="1" applyAlignment="1">
      <alignment horizontal="center"/>
    </xf>
    <xf numFmtId="3" fontId="3" fillId="3" borderId="3" xfId="0" applyNumberFormat="1" applyFont="1" applyFill="1" applyBorder="1"/>
    <xf numFmtId="0" fontId="8" fillId="0" borderId="2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/>
    </xf>
    <xf numFmtId="3" fontId="8" fillId="4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left" vertical="top"/>
    </xf>
    <xf numFmtId="0" fontId="7" fillId="4" borderId="7" xfId="0" applyFont="1" applyFill="1" applyBorder="1" applyAlignment="1">
      <alignment horizontal="left" vertical="top"/>
    </xf>
    <xf numFmtId="3" fontId="7" fillId="4" borderId="2" xfId="0" applyNumberFormat="1" applyFont="1" applyFill="1" applyBorder="1" applyAlignment="1"/>
    <xf numFmtId="3" fontId="7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left" vertical="top"/>
    </xf>
    <xf numFmtId="3" fontId="8" fillId="0" borderId="2" xfId="0" applyNumberFormat="1" applyFont="1" applyFill="1" applyBorder="1" applyAlignment="1"/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3" fontId="5" fillId="0" borderId="2" xfId="0" applyNumberFormat="1" applyFont="1" applyFill="1" applyBorder="1" applyAlignment="1"/>
    <xf numFmtId="0" fontId="7" fillId="0" borderId="7" xfId="0" applyFont="1" applyFill="1" applyBorder="1" applyAlignment="1">
      <alignment horizontal="left" vertical="top"/>
    </xf>
    <xf numFmtId="0" fontId="7" fillId="0" borderId="0" xfId="0" applyFont="1" applyFill="1"/>
    <xf numFmtId="0" fontId="3" fillId="3" borderId="2" xfId="0" applyFont="1" applyFill="1" applyBorder="1" applyAlignment="1">
      <alignment wrapText="1"/>
    </xf>
    <xf numFmtId="0" fontId="8" fillId="3" borderId="7" xfId="0" applyFont="1" applyFill="1" applyBorder="1" applyAlignment="1">
      <alignment horizontal="left" vertical="top" wrapText="1"/>
    </xf>
    <xf numFmtId="3" fontId="3" fillId="3" borderId="2" xfId="0" applyNumberFormat="1" applyFont="1" applyFill="1" applyBorder="1"/>
    <xf numFmtId="0" fontId="8" fillId="2" borderId="7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/>
    <xf numFmtId="0" fontId="7" fillId="0" borderId="7" xfId="0" applyFont="1" applyFill="1" applyBorder="1" applyAlignment="1">
      <alignment horizontal="left"/>
    </xf>
    <xf numFmtId="0" fontId="7" fillId="0" borderId="2" xfId="0" applyFont="1" applyFill="1" applyBorder="1"/>
    <xf numFmtId="0" fontId="3" fillId="2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top" wrapText="1"/>
    </xf>
    <xf numFmtId="3" fontId="8" fillId="0" borderId="2" xfId="0" applyNumberFormat="1" applyFont="1" applyFill="1" applyBorder="1" applyAlignment="1">
      <alignment vertical="top" wrapText="1"/>
    </xf>
    <xf numFmtId="0" fontId="5" fillId="0" borderId="0" xfId="0" applyFont="1"/>
    <xf numFmtId="0" fontId="10" fillId="0" borderId="2" xfId="0" applyFont="1" applyFill="1" applyBorder="1"/>
    <xf numFmtId="0" fontId="10" fillId="0" borderId="7" xfId="0" applyFont="1" applyFill="1" applyBorder="1"/>
    <xf numFmtId="0" fontId="4" fillId="0" borderId="2" xfId="0" applyFont="1" applyFill="1" applyBorder="1"/>
    <xf numFmtId="0" fontId="11" fillId="0" borderId="7" xfId="0" applyFont="1" applyFill="1" applyBorder="1" applyAlignment="1">
      <alignment horizontal="left" vertical="top" wrapText="1"/>
    </xf>
    <xf numFmtId="3" fontId="4" fillId="0" borderId="2" xfId="0" applyNumberFormat="1" applyFont="1" applyFill="1" applyBorder="1"/>
    <xf numFmtId="0" fontId="11" fillId="0" borderId="9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wrapText="1"/>
    </xf>
    <xf numFmtId="3" fontId="12" fillId="0" borderId="0" xfId="0" applyNumberFormat="1" applyFont="1"/>
    <xf numFmtId="0" fontId="12" fillId="0" borderId="0" xfId="0" applyFont="1" applyFill="1"/>
    <xf numFmtId="0" fontId="5" fillId="0" borderId="0" xfId="0" applyFont="1" applyFill="1" applyAlignment="1">
      <alignment horizontal="right" wrapText="1"/>
    </xf>
    <xf numFmtId="0" fontId="14" fillId="0" borderId="0" xfId="1" applyFont="1" applyFill="1"/>
    <xf numFmtId="0" fontId="9" fillId="0" borderId="9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vertical="center" wrapText="1"/>
    </xf>
  </cellXfs>
  <cellStyles count="2">
    <cellStyle name="Hipersaite" xfId="1" builtinId="8"/>
    <cellStyle name="Parasts" xfId="0" builtinId="0"/>
  </cellStyles>
  <dxfs count="0"/>
  <tableStyles count="0" defaultTableStyle="TableStyleMedium2" defaultPivotStyle="PivotStyleLight16"/>
  <colors>
    <mruColors>
      <color rgb="FFD1B2E8"/>
      <color rgb="FFB482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ga.vavilova@t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0"/>
  <sheetViews>
    <sheetView tabSelected="1" view="pageBreakPreview" topLeftCell="A49" zoomScaleNormal="100" zoomScaleSheetLayoutView="100" workbookViewId="0">
      <selection activeCell="A70" sqref="A70"/>
    </sheetView>
  </sheetViews>
  <sheetFormatPr defaultRowHeight="15.75" x14ac:dyDescent="0.25"/>
  <cols>
    <col min="1" max="1" width="19.28515625" style="18" customWidth="1"/>
    <col min="2" max="2" width="64.5703125" style="18" customWidth="1"/>
    <col min="3" max="3" width="38.28515625" style="18" bestFit="1" customWidth="1"/>
    <col min="4" max="6" width="11.85546875" style="18" customWidth="1"/>
    <col min="7" max="7" width="9.140625" style="18"/>
    <col min="8" max="8" width="0" style="18" hidden="1" customWidth="1"/>
    <col min="9" max="252" width="9.140625" style="18"/>
    <col min="253" max="253" width="19.28515625" style="18" customWidth="1"/>
    <col min="254" max="254" width="64.5703125" style="18" customWidth="1"/>
    <col min="255" max="255" width="38.28515625" style="18" bestFit="1" customWidth="1"/>
    <col min="256" max="508" width="9.140625" style="18"/>
    <col min="509" max="509" width="19.28515625" style="18" customWidth="1"/>
    <col min="510" max="510" width="64.5703125" style="18" customWidth="1"/>
    <col min="511" max="511" width="38.28515625" style="18" bestFit="1" customWidth="1"/>
    <col min="512" max="764" width="9.140625" style="18"/>
    <col min="765" max="765" width="19.28515625" style="18" customWidth="1"/>
    <col min="766" max="766" width="64.5703125" style="18" customWidth="1"/>
    <col min="767" max="767" width="38.28515625" style="18" bestFit="1" customWidth="1"/>
    <col min="768" max="1020" width="9.140625" style="18"/>
    <col min="1021" max="1021" width="19.28515625" style="18" customWidth="1"/>
    <col min="1022" max="1022" width="64.5703125" style="18" customWidth="1"/>
    <col min="1023" max="1023" width="38.28515625" style="18" bestFit="1" customWidth="1"/>
    <col min="1024" max="1276" width="9.140625" style="18"/>
    <col min="1277" max="1277" width="19.28515625" style="18" customWidth="1"/>
    <col min="1278" max="1278" width="64.5703125" style="18" customWidth="1"/>
    <col min="1279" max="1279" width="38.28515625" style="18" bestFit="1" customWidth="1"/>
    <col min="1280" max="1532" width="9.140625" style="18"/>
    <col min="1533" max="1533" width="19.28515625" style="18" customWidth="1"/>
    <col min="1534" max="1534" width="64.5703125" style="18" customWidth="1"/>
    <col min="1535" max="1535" width="38.28515625" style="18" bestFit="1" customWidth="1"/>
    <col min="1536" max="1788" width="9.140625" style="18"/>
    <col min="1789" max="1789" width="19.28515625" style="18" customWidth="1"/>
    <col min="1790" max="1790" width="64.5703125" style="18" customWidth="1"/>
    <col min="1791" max="1791" width="38.28515625" style="18" bestFit="1" customWidth="1"/>
    <col min="1792" max="2044" width="9.140625" style="18"/>
    <col min="2045" max="2045" width="19.28515625" style="18" customWidth="1"/>
    <col min="2046" max="2046" width="64.5703125" style="18" customWidth="1"/>
    <col min="2047" max="2047" width="38.28515625" style="18" bestFit="1" customWidth="1"/>
    <col min="2048" max="2300" width="9.140625" style="18"/>
    <col min="2301" max="2301" width="19.28515625" style="18" customWidth="1"/>
    <col min="2302" max="2302" width="64.5703125" style="18" customWidth="1"/>
    <col min="2303" max="2303" width="38.28515625" style="18" bestFit="1" customWidth="1"/>
    <col min="2304" max="2556" width="9.140625" style="18"/>
    <col min="2557" max="2557" width="19.28515625" style="18" customWidth="1"/>
    <col min="2558" max="2558" width="64.5703125" style="18" customWidth="1"/>
    <col min="2559" max="2559" width="38.28515625" style="18" bestFit="1" customWidth="1"/>
    <col min="2560" max="2812" width="9.140625" style="18"/>
    <col min="2813" max="2813" width="19.28515625" style="18" customWidth="1"/>
    <col min="2814" max="2814" width="64.5703125" style="18" customWidth="1"/>
    <col min="2815" max="2815" width="38.28515625" style="18" bestFit="1" customWidth="1"/>
    <col min="2816" max="3068" width="9.140625" style="18"/>
    <col min="3069" max="3069" width="19.28515625" style="18" customWidth="1"/>
    <col min="3070" max="3070" width="64.5703125" style="18" customWidth="1"/>
    <col min="3071" max="3071" width="38.28515625" style="18" bestFit="1" customWidth="1"/>
    <col min="3072" max="3324" width="9.140625" style="18"/>
    <col min="3325" max="3325" width="19.28515625" style="18" customWidth="1"/>
    <col min="3326" max="3326" width="64.5703125" style="18" customWidth="1"/>
    <col min="3327" max="3327" width="38.28515625" style="18" bestFit="1" customWidth="1"/>
    <col min="3328" max="3580" width="9.140625" style="18"/>
    <col min="3581" max="3581" width="19.28515625" style="18" customWidth="1"/>
    <col min="3582" max="3582" width="64.5703125" style="18" customWidth="1"/>
    <col min="3583" max="3583" width="38.28515625" style="18" bestFit="1" customWidth="1"/>
    <col min="3584" max="3836" width="9.140625" style="18"/>
    <col min="3837" max="3837" width="19.28515625" style="18" customWidth="1"/>
    <col min="3838" max="3838" width="64.5703125" style="18" customWidth="1"/>
    <col min="3839" max="3839" width="38.28515625" style="18" bestFit="1" customWidth="1"/>
    <col min="3840" max="4092" width="9.140625" style="18"/>
    <col min="4093" max="4093" width="19.28515625" style="18" customWidth="1"/>
    <col min="4094" max="4094" width="64.5703125" style="18" customWidth="1"/>
    <col min="4095" max="4095" width="38.28515625" style="18" bestFit="1" customWidth="1"/>
    <col min="4096" max="4348" width="9.140625" style="18"/>
    <col min="4349" max="4349" width="19.28515625" style="18" customWidth="1"/>
    <col min="4350" max="4350" width="64.5703125" style="18" customWidth="1"/>
    <col min="4351" max="4351" width="38.28515625" style="18" bestFit="1" customWidth="1"/>
    <col min="4352" max="4604" width="9.140625" style="18"/>
    <col min="4605" max="4605" width="19.28515625" style="18" customWidth="1"/>
    <col min="4606" max="4606" width="64.5703125" style="18" customWidth="1"/>
    <col min="4607" max="4607" width="38.28515625" style="18" bestFit="1" customWidth="1"/>
    <col min="4608" max="4860" width="9.140625" style="18"/>
    <col min="4861" max="4861" width="19.28515625" style="18" customWidth="1"/>
    <col min="4862" max="4862" width="64.5703125" style="18" customWidth="1"/>
    <col min="4863" max="4863" width="38.28515625" style="18" bestFit="1" customWidth="1"/>
    <col min="4864" max="5116" width="9.140625" style="18"/>
    <col min="5117" max="5117" width="19.28515625" style="18" customWidth="1"/>
    <col min="5118" max="5118" width="64.5703125" style="18" customWidth="1"/>
    <col min="5119" max="5119" width="38.28515625" style="18" bestFit="1" customWidth="1"/>
    <col min="5120" max="5372" width="9.140625" style="18"/>
    <col min="5373" max="5373" width="19.28515625" style="18" customWidth="1"/>
    <col min="5374" max="5374" width="64.5703125" style="18" customWidth="1"/>
    <col min="5375" max="5375" width="38.28515625" style="18" bestFit="1" customWidth="1"/>
    <col min="5376" max="5628" width="9.140625" style="18"/>
    <col min="5629" max="5629" width="19.28515625" style="18" customWidth="1"/>
    <col min="5630" max="5630" width="64.5703125" style="18" customWidth="1"/>
    <col min="5631" max="5631" width="38.28515625" style="18" bestFit="1" customWidth="1"/>
    <col min="5632" max="5884" width="9.140625" style="18"/>
    <col min="5885" max="5885" width="19.28515625" style="18" customWidth="1"/>
    <col min="5886" max="5886" width="64.5703125" style="18" customWidth="1"/>
    <col min="5887" max="5887" width="38.28515625" style="18" bestFit="1" customWidth="1"/>
    <col min="5888" max="6140" width="9.140625" style="18"/>
    <col min="6141" max="6141" width="19.28515625" style="18" customWidth="1"/>
    <col min="6142" max="6142" width="64.5703125" style="18" customWidth="1"/>
    <col min="6143" max="6143" width="38.28515625" style="18" bestFit="1" customWidth="1"/>
    <col min="6144" max="6396" width="9.140625" style="18"/>
    <col min="6397" max="6397" width="19.28515625" style="18" customWidth="1"/>
    <col min="6398" max="6398" width="64.5703125" style="18" customWidth="1"/>
    <col min="6399" max="6399" width="38.28515625" style="18" bestFit="1" customWidth="1"/>
    <col min="6400" max="6652" width="9.140625" style="18"/>
    <col min="6653" max="6653" width="19.28515625" style="18" customWidth="1"/>
    <col min="6654" max="6654" width="64.5703125" style="18" customWidth="1"/>
    <col min="6655" max="6655" width="38.28515625" style="18" bestFit="1" customWidth="1"/>
    <col min="6656" max="6908" width="9.140625" style="18"/>
    <col min="6909" max="6909" width="19.28515625" style="18" customWidth="1"/>
    <col min="6910" max="6910" width="64.5703125" style="18" customWidth="1"/>
    <col min="6911" max="6911" width="38.28515625" style="18" bestFit="1" customWidth="1"/>
    <col min="6912" max="7164" width="9.140625" style="18"/>
    <col min="7165" max="7165" width="19.28515625" style="18" customWidth="1"/>
    <col min="7166" max="7166" width="64.5703125" style="18" customWidth="1"/>
    <col min="7167" max="7167" width="38.28515625" style="18" bestFit="1" customWidth="1"/>
    <col min="7168" max="7420" width="9.140625" style="18"/>
    <col min="7421" max="7421" width="19.28515625" style="18" customWidth="1"/>
    <col min="7422" max="7422" width="64.5703125" style="18" customWidth="1"/>
    <col min="7423" max="7423" width="38.28515625" style="18" bestFit="1" customWidth="1"/>
    <col min="7424" max="7676" width="9.140625" style="18"/>
    <col min="7677" max="7677" width="19.28515625" style="18" customWidth="1"/>
    <col min="7678" max="7678" width="64.5703125" style="18" customWidth="1"/>
    <col min="7679" max="7679" width="38.28515625" style="18" bestFit="1" customWidth="1"/>
    <col min="7680" max="7932" width="9.140625" style="18"/>
    <col min="7933" max="7933" width="19.28515625" style="18" customWidth="1"/>
    <col min="7934" max="7934" width="64.5703125" style="18" customWidth="1"/>
    <col min="7935" max="7935" width="38.28515625" style="18" bestFit="1" customWidth="1"/>
    <col min="7936" max="8188" width="9.140625" style="18"/>
    <col min="8189" max="8189" width="19.28515625" style="18" customWidth="1"/>
    <col min="8190" max="8190" width="64.5703125" style="18" customWidth="1"/>
    <col min="8191" max="8191" width="38.28515625" style="18" bestFit="1" customWidth="1"/>
    <col min="8192" max="8444" width="9.140625" style="18"/>
    <col min="8445" max="8445" width="19.28515625" style="18" customWidth="1"/>
    <col min="8446" max="8446" width="64.5703125" style="18" customWidth="1"/>
    <col min="8447" max="8447" width="38.28515625" style="18" bestFit="1" customWidth="1"/>
    <col min="8448" max="8700" width="9.140625" style="18"/>
    <col min="8701" max="8701" width="19.28515625" style="18" customWidth="1"/>
    <col min="8702" max="8702" width="64.5703125" style="18" customWidth="1"/>
    <col min="8703" max="8703" width="38.28515625" style="18" bestFit="1" customWidth="1"/>
    <col min="8704" max="8956" width="9.140625" style="18"/>
    <col min="8957" max="8957" width="19.28515625" style="18" customWidth="1"/>
    <col min="8958" max="8958" width="64.5703125" style="18" customWidth="1"/>
    <col min="8959" max="8959" width="38.28515625" style="18" bestFit="1" customWidth="1"/>
    <col min="8960" max="9212" width="9.140625" style="18"/>
    <col min="9213" max="9213" width="19.28515625" style="18" customWidth="1"/>
    <col min="9214" max="9214" width="64.5703125" style="18" customWidth="1"/>
    <col min="9215" max="9215" width="38.28515625" style="18" bestFit="1" customWidth="1"/>
    <col min="9216" max="9468" width="9.140625" style="18"/>
    <col min="9469" max="9469" width="19.28515625" style="18" customWidth="1"/>
    <col min="9470" max="9470" width="64.5703125" style="18" customWidth="1"/>
    <col min="9471" max="9471" width="38.28515625" style="18" bestFit="1" customWidth="1"/>
    <col min="9472" max="9724" width="9.140625" style="18"/>
    <col min="9725" max="9725" width="19.28515625" style="18" customWidth="1"/>
    <col min="9726" max="9726" width="64.5703125" style="18" customWidth="1"/>
    <col min="9727" max="9727" width="38.28515625" style="18" bestFit="1" customWidth="1"/>
    <col min="9728" max="9980" width="9.140625" style="18"/>
    <col min="9981" max="9981" width="19.28515625" style="18" customWidth="1"/>
    <col min="9982" max="9982" width="64.5703125" style="18" customWidth="1"/>
    <col min="9983" max="9983" width="38.28515625" style="18" bestFit="1" customWidth="1"/>
    <col min="9984" max="10236" width="9.140625" style="18"/>
    <col min="10237" max="10237" width="19.28515625" style="18" customWidth="1"/>
    <col min="10238" max="10238" width="64.5703125" style="18" customWidth="1"/>
    <col min="10239" max="10239" width="38.28515625" style="18" bestFit="1" customWidth="1"/>
    <col min="10240" max="10492" width="9.140625" style="18"/>
    <col min="10493" max="10493" width="19.28515625" style="18" customWidth="1"/>
    <col min="10494" max="10494" width="64.5703125" style="18" customWidth="1"/>
    <col min="10495" max="10495" width="38.28515625" style="18" bestFit="1" customWidth="1"/>
    <col min="10496" max="10748" width="9.140625" style="18"/>
    <col min="10749" max="10749" width="19.28515625" style="18" customWidth="1"/>
    <col min="10750" max="10750" width="64.5703125" style="18" customWidth="1"/>
    <col min="10751" max="10751" width="38.28515625" style="18" bestFit="1" customWidth="1"/>
    <col min="10752" max="11004" width="9.140625" style="18"/>
    <col min="11005" max="11005" width="19.28515625" style="18" customWidth="1"/>
    <col min="11006" max="11006" width="64.5703125" style="18" customWidth="1"/>
    <col min="11007" max="11007" width="38.28515625" style="18" bestFit="1" customWidth="1"/>
    <col min="11008" max="11260" width="9.140625" style="18"/>
    <col min="11261" max="11261" width="19.28515625" style="18" customWidth="1"/>
    <col min="11262" max="11262" width="64.5703125" style="18" customWidth="1"/>
    <col min="11263" max="11263" width="38.28515625" style="18" bestFit="1" customWidth="1"/>
    <col min="11264" max="11516" width="9.140625" style="18"/>
    <col min="11517" max="11517" width="19.28515625" style="18" customWidth="1"/>
    <col min="11518" max="11518" width="64.5703125" style="18" customWidth="1"/>
    <col min="11519" max="11519" width="38.28515625" style="18" bestFit="1" customWidth="1"/>
    <col min="11520" max="11772" width="9.140625" style="18"/>
    <col min="11773" max="11773" width="19.28515625" style="18" customWidth="1"/>
    <col min="11774" max="11774" width="64.5703125" style="18" customWidth="1"/>
    <col min="11775" max="11775" width="38.28515625" style="18" bestFit="1" customWidth="1"/>
    <col min="11776" max="12028" width="9.140625" style="18"/>
    <col min="12029" max="12029" width="19.28515625" style="18" customWidth="1"/>
    <col min="12030" max="12030" width="64.5703125" style="18" customWidth="1"/>
    <col min="12031" max="12031" width="38.28515625" style="18" bestFit="1" customWidth="1"/>
    <col min="12032" max="12284" width="9.140625" style="18"/>
    <col min="12285" max="12285" width="19.28515625" style="18" customWidth="1"/>
    <col min="12286" max="12286" width="64.5703125" style="18" customWidth="1"/>
    <col min="12287" max="12287" width="38.28515625" style="18" bestFit="1" customWidth="1"/>
    <col min="12288" max="12540" width="9.140625" style="18"/>
    <col min="12541" max="12541" width="19.28515625" style="18" customWidth="1"/>
    <col min="12542" max="12542" width="64.5703125" style="18" customWidth="1"/>
    <col min="12543" max="12543" width="38.28515625" style="18" bestFit="1" customWidth="1"/>
    <col min="12544" max="12796" width="9.140625" style="18"/>
    <col min="12797" max="12797" width="19.28515625" style="18" customWidth="1"/>
    <col min="12798" max="12798" width="64.5703125" style="18" customWidth="1"/>
    <col min="12799" max="12799" width="38.28515625" style="18" bestFit="1" customWidth="1"/>
    <col min="12800" max="13052" width="9.140625" style="18"/>
    <col min="13053" max="13053" width="19.28515625" style="18" customWidth="1"/>
    <col min="13054" max="13054" width="64.5703125" style="18" customWidth="1"/>
    <col min="13055" max="13055" width="38.28515625" style="18" bestFit="1" customWidth="1"/>
    <col min="13056" max="13308" width="9.140625" style="18"/>
    <col min="13309" max="13309" width="19.28515625" style="18" customWidth="1"/>
    <col min="13310" max="13310" width="64.5703125" style="18" customWidth="1"/>
    <col min="13311" max="13311" width="38.28515625" style="18" bestFit="1" customWidth="1"/>
    <col min="13312" max="13564" width="9.140625" style="18"/>
    <col min="13565" max="13565" width="19.28515625" style="18" customWidth="1"/>
    <col min="13566" max="13566" width="64.5703125" style="18" customWidth="1"/>
    <col min="13567" max="13567" width="38.28515625" style="18" bestFit="1" customWidth="1"/>
    <col min="13568" max="13820" width="9.140625" style="18"/>
    <col min="13821" max="13821" width="19.28515625" style="18" customWidth="1"/>
    <col min="13822" max="13822" width="64.5703125" style="18" customWidth="1"/>
    <col min="13823" max="13823" width="38.28515625" style="18" bestFit="1" customWidth="1"/>
    <col min="13824" max="14076" width="9.140625" style="18"/>
    <col min="14077" max="14077" width="19.28515625" style="18" customWidth="1"/>
    <col min="14078" max="14078" width="64.5703125" style="18" customWidth="1"/>
    <col min="14079" max="14079" width="38.28515625" style="18" bestFit="1" customWidth="1"/>
    <col min="14080" max="14332" width="9.140625" style="18"/>
    <col min="14333" max="14333" width="19.28515625" style="18" customWidth="1"/>
    <col min="14334" max="14334" width="64.5703125" style="18" customWidth="1"/>
    <col min="14335" max="14335" width="38.28515625" style="18" bestFit="1" customWidth="1"/>
    <col min="14336" max="14588" width="9.140625" style="18"/>
    <col min="14589" max="14589" width="19.28515625" style="18" customWidth="1"/>
    <col min="14590" max="14590" width="64.5703125" style="18" customWidth="1"/>
    <col min="14591" max="14591" width="38.28515625" style="18" bestFit="1" customWidth="1"/>
    <col min="14592" max="14844" width="9.140625" style="18"/>
    <col min="14845" max="14845" width="19.28515625" style="18" customWidth="1"/>
    <col min="14846" max="14846" width="64.5703125" style="18" customWidth="1"/>
    <col min="14847" max="14847" width="38.28515625" style="18" bestFit="1" customWidth="1"/>
    <col min="14848" max="15100" width="9.140625" style="18"/>
    <col min="15101" max="15101" width="19.28515625" style="18" customWidth="1"/>
    <col min="15102" max="15102" width="64.5703125" style="18" customWidth="1"/>
    <col min="15103" max="15103" width="38.28515625" style="18" bestFit="1" customWidth="1"/>
    <col min="15104" max="15356" width="9.140625" style="18"/>
    <col min="15357" max="15357" width="19.28515625" style="18" customWidth="1"/>
    <col min="15358" max="15358" width="64.5703125" style="18" customWidth="1"/>
    <col min="15359" max="15359" width="38.28515625" style="18" bestFit="1" customWidth="1"/>
    <col min="15360" max="15612" width="9.140625" style="18"/>
    <col min="15613" max="15613" width="19.28515625" style="18" customWidth="1"/>
    <col min="15614" max="15614" width="64.5703125" style="18" customWidth="1"/>
    <col min="15615" max="15615" width="38.28515625" style="18" bestFit="1" customWidth="1"/>
    <col min="15616" max="15868" width="9.140625" style="18"/>
    <col min="15869" max="15869" width="19.28515625" style="18" customWidth="1"/>
    <col min="15870" max="15870" width="64.5703125" style="18" customWidth="1"/>
    <col min="15871" max="15871" width="38.28515625" style="18" bestFit="1" customWidth="1"/>
    <col min="15872" max="16124" width="9.140625" style="18"/>
    <col min="16125" max="16125" width="19.28515625" style="18" customWidth="1"/>
    <col min="16126" max="16126" width="64.5703125" style="18" customWidth="1"/>
    <col min="16127" max="16127" width="38.28515625" style="18" bestFit="1" customWidth="1"/>
    <col min="16128" max="16384" width="9.140625" style="18"/>
  </cols>
  <sheetData>
    <row r="1" spans="1:8" x14ac:dyDescent="0.25">
      <c r="F1" s="19" t="s">
        <v>78</v>
      </c>
    </row>
    <row r="2" spans="1:8" ht="15" customHeight="1" x14ac:dyDescent="0.25">
      <c r="C2" s="103" t="s">
        <v>79</v>
      </c>
      <c r="D2" s="103"/>
      <c r="E2" s="103"/>
      <c r="F2" s="103"/>
    </row>
    <row r="3" spans="1:8" x14ac:dyDescent="0.25">
      <c r="C3" s="103"/>
      <c r="D3" s="103"/>
      <c r="E3" s="103"/>
      <c r="F3" s="103"/>
    </row>
    <row r="4" spans="1:8" x14ac:dyDescent="0.25">
      <c r="C4" s="99"/>
      <c r="D4" s="99"/>
      <c r="E4" s="99"/>
      <c r="F4" s="99"/>
    </row>
    <row r="6" spans="1:8" x14ac:dyDescent="0.25">
      <c r="A6" s="105" t="s">
        <v>65</v>
      </c>
      <c r="B6" s="105"/>
      <c r="C6" s="105"/>
      <c r="D6" s="105"/>
      <c r="E6" s="105"/>
      <c r="F6" s="105"/>
    </row>
    <row r="7" spans="1:8" x14ac:dyDescent="0.25">
      <c r="A7" s="20"/>
      <c r="B7" s="21"/>
      <c r="C7" s="21"/>
      <c r="D7" s="22"/>
      <c r="E7" s="22"/>
      <c r="F7" s="22"/>
    </row>
    <row r="8" spans="1:8" ht="31.5" x14ac:dyDescent="0.25">
      <c r="A8" s="23" t="s">
        <v>0</v>
      </c>
      <c r="B8" s="24"/>
      <c r="C8" s="25"/>
      <c r="D8" s="26" t="s">
        <v>38</v>
      </c>
      <c r="E8" s="26" t="s">
        <v>39</v>
      </c>
      <c r="F8" s="27" t="s">
        <v>66</v>
      </c>
    </row>
    <row r="9" spans="1:8" x14ac:dyDescent="0.25">
      <c r="A9" s="28"/>
      <c r="B9" s="1" t="s">
        <v>1</v>
      </c>
      <c r="C9" s="5"/>
      <c r="D9" s="29">
        <f>D10+D39</f>
        <v>160762.15</v>
      </c>
      <c r="E9" s="29">
        <f>E10+E39</f>
        <v>147732.15</v>
      </c>
      <c r="F9" s="29">
        <f>F10+F39</f>
        <v>147732.15</v>
      </c>
    </row>
    <row r="10" spans="1:8" x14ac:dyDescent="0.25">
      <c r="A10" s="30"/>
      <c r="B10" s="2" t="s">
        <v>2</v>
      </c>
      <c r="C10" s="5"/>
      <c r="D10" s="31">
        <f t="shared" ref="D10:F10" si="0">D11+D23</f>
        <v>149812.15</v>
      </c>
      <c r="E10" s="31">
        <f>E11+E23</f>
        <v>147732.15</v>
      </c>
      <c r="F10" s="31">
        <f t="shared" si="0"/>
        <v>147732.15</v>
      </c>
    </row>
    <row r="11" spans="1:8" x14ac:dyDescent="0.25">
      <c r="A11" s="32" t="s">
        <v>3</v>
      </c>
      <c r="B11" s="10" t="s">
        <v>4</v>
      </c>
      <c r="C11" s="11"/>
      <c r="D11" s="33">
        <f t="shared" ref="D11:F11" si="1">D12+D19</f>
        <v>134032.15</v>
      </c>
      <c r="E11" s="33">
        <f t="shared" si="1"/>
        <v>134032.15</v>
      </c>
      <c r="F11" s="33">
        <f t="shared" si="1"/>
        <v>134032.15</v>
      </c>
    </row>
    <row r="12" spans="1:8" x14ac:dyDescent="0.25">
      <c r="A12" s="34" t="s">
        <v>5</v>
      </c>
      <c r="B12" s="7" t="s">
        <v>6</v>
      </c>
      <c r="C12" s="14"/>
      <c r="D12" s="35">
        <f>D13+D15</f>
        <v>103530</v>
      </c>
      <c r="E12" s="35">
        <f t="shared" ref="E12" si="2">E13+E15</f>
        <v>103530</v>
      </c>
      <c r="F12" s="35">
        <f>F13+F15</f>
        <v>103530</v>
      </c>
    </row>
    <row r="13" spans="1:8" x14ac:dyDescent="0.25">
      <c r="A13" s="36" t="s">
        <v>7</v>
      </c>
      <c r="B13" s="36" t="s">
        <v>8</v>
      </c>
      <c r="C13" s="37"/>
      <c r="D13" s="31">
        <f t="shared" ref="D13:E13" si="3">SUM(D14:D14)</f>
        <v>71400</v>
      </c>
      <c r="E13" s="31">
        <f t="shared" si="3"/>
        <v>71400</v>
      </c>
      <c r="F13" s="31">
        <f>SUM(F14:F14)</f>
        <v>71400</v>
      </c>
    </row>
    <row r="14" spans="1:8" ht="33.75" customHeight="1" x14ac:dyDescent="0.25">
      <c r="A14" s="38" t="s">
        <v>58</v>
      </c>
      <c r="B14" s="39" t="s">
        <v>83</v>
      </c>
      <c r="C14" s="40" t="s">
        <v>84</v>
      </c>
      <c r="D14" s="41">
        <f>(1190*5)*12</f>
        <v>71400</v>
      </c>
      <c r="E14" s="41">
        <f>(1190*5)*12</f>
        <v>71400</v>
      </c>
      <c r="F14" s="41">
        <f>(1190*5)*12</f>
        <v>71400</v>
      </c>
    </row>
    <row r="15" spans="1:8" x14ac:dyDescent="0.25">
      <c r="A15" s="36" t="s">
        <v>9</v>
      </c>
      <c r="B15" s="24" t="s">
        <v>10</v>
      </c>
      <c r="C15" s="37"/>
      <c r="D15" s="31">
        <f>SUM(D16:D18)</f>
        <v>32130</v>
      </c>
      <c r="E15" s="31">
        <f>SUM(E16:E18)</f>
        <v>32130</v>
      </c>
      <c r="F15" s="31">
        <f>SUM(F16:F18)</f>
        <v>32130</v>
      </c>
    </row>
    <row r="16" spans="1:8" ht="25.5" customHeight="1" x14ac:dyDescent="0.25">
      <c r="A16" s="42" t="s">
        <v>11</v>
      </c>
      <c r="B16" s="43" t="s">
        <v>69</v>
      </c>
      <c r="C16" s="44" t="s">
        <v>85</v>
      </c>
      <c r="D16" s="45">
        <f>ROUND(1190*0.25*5*12,0)</f>
        <v>17850</v>
      </c>
      <c r="E16" s="45">
        <f>ROUND(1190*0.25*5*12,0)</f>
        <v>17850</v>
      </c>
      <c r="F16" s="45">
        <f>ROUND(1190*0.25*5*12,0)</f>
        <v>17850</v>
      </c>
      <c r="H16" s="18" t="s">
        <v>67</v>
      </c>
    </row>
    <row r="17" spans="1:17" ht="36.75" customHeight="1" x14ac:dyDescent="0.25">
      <c r="A17" s="42" t="s">
        <v>9</v>
      </c>
      <c r="B17" s="46" t="s">
        <v>112</v>
      </c>
      <c r="C17" s="44" t="s">
        <v>59</v>
      </c>
      <c r="D17" s="45">
        <f>ROUND((D13*0.1),0)</f>
        <v>7140</v>
      </c>
      <c r="E17" s="45">
        <f t="shared" ref="E17:F17" si="4">ROUND((E13*0.1),0)</f>
        <v>7140</v>
      </c>
      <c r="F17" s="45">
        <f t="shared" si="4"/>
        <v>7140</v>
      </c>
    </row>
    <row r="18" spans="1:17" ht="39" customHeight="1" x14ac:dyDescent="0.25">
      <c r="A18" s="47" t="s">
        <v>12</v>
      </c>
      <c r="B18" s="46" t="s">
        <v>113</v>
      </c>
      <c r="C18" s="44" t="s">
        <v>59</v>
      </c>
      <c r="D18" s="45">
        <f t="shared" ref="D18:F18" si="5">ROUND((D13*0.1),0)</f>
        <v>7140</v>
      </c>
      <c r="E18" s="45">
        <f t="shared" si="5"/>
        <v>7140</v>
      </c>
      <c r="F18" s="45">
        <f t="shared" si="5"/>
        <v>7140</v>
      </c>
    </row>
    <row r="19" spans="1:17" ht="31.5" x14ac:dyDescent="0.25">
      <c r="A19" s="34" t="s">
        <v>13</v>
      </c>
      <c r="B19" s="12" t="s">
        <v>14</v>
      </c>
      <c r="C19" s="13"/>
      <c r="D19" s="35">
        <f t="shared" ref="D19:E19" si="6">SUM(D20:D22)</f>
        <v>30502.15</v>
      </c>
      <c r="E19" s="35">
        <f t="shared" si="6"/>
        <v>30502.15</v>
      </c>
      <c r="F19" s="35">
        <f>SUM(F20:F22)</f>
        <v>30502.15</v>
      </c>
    </row>
    <row r="20" spans="1:17" x14ac:dyDescent="0.25">
      <c r="A20" s="48" t="s">
        <v>15</v>
      </c>
      <c r="B20" s="49" t="s">
        <v>114</v>
      </c>
      <c r="C20" s="44" t="s">
        <v>16</v>
      </c>
      <c r="D20" s="45">
        <f>ROUND(((D12+D21)*0.2409),0)</f>
        <v>25800</v>
      </c>
      <c r="E20" s="45">
        <f>ROUND(((E12+E21)*0.2409),0)</f>
        <v>25800</v>
      </c>
      <c r="F20" s="45">
        <f>ROUND(((F12+F21)*0.2409),0)</f>
        <v>25800</v>
      </c>
    </row>
    <row r="21" spans="1:17" ht="31.5" x14ac:dyDescent="0.25">
      <c r="A21" s="50" t="s">
        <v>17</v>
      </c>
      <c r="B21" s="51" t="s">
        <v>18</v>
      </c>
      <c r="C21" s="52" t="s">
        <v>60</v>
      </c>
      <c r="D21" s="53">
        <f>ROUND(D13*0.05,0)</f>
        <v>3570</v>
      </c>
      <c r="E21" s="53">
        <f t="shared" ref="E21:F21" si="7">ROUND(E13*0.05,0)</f>
        <v>3570</v>
      </c>
      <c r="F21" s="53">
        <f t="shared" si="7"/>
        <v>3570</v>
      </c>
    </row>
    <row r="22" spans="1:17" ht="63" x14ac:dyDescent="0.25">
      <c r="A22" s="50" t="s">
        <v>19</v>
      </c>
      <c r="B22" s="51" t="s">
        <v>74</v>
      </c>
      <c r="C22" s="54" t="s">
        <v>86</v>
      </c>
      <c r="D22" s="45">
        <f>(213.43+13)*5</f>
        <v>1132.1500000000001</v>
      </c>
      <c r="E22" s="45">
        <f>(213.43+13)*5</f>
        <v>1132.1500000000001</v>
      </c>
      <c r="F22" s="45">
        <f>(213.43+13)*5</f>
        <v>1132.1500000000001</v>
      </c>
      <c r="G22" s="55"/>
    </row>
    <row r="23" spans="1:17" x14ac:dyDescent="0.25">
      <c r="A23" s="56" t="s">
        <v>20</v>
      </c>
      <c r="B23" s="8" t="s">
        <v>21</v>
      </c>
      <c r="C23" s="9"/>
      <c r="D23" s="57">
        <f>SUM(D24:D38)</f>
        <v>15780</v>
      </c>
      <c r="E23" s="57">
        <f>SUM(E24:E38)</f>
        <v>13700</v>
      </c>
      <c r="F23" s="57">
        <f>SUM(F24:F38)</f>
        <v>13700</v>
      </c>
    </row>
    <row r="24" spans="1:17" ht="47.25" x14ac:dyDescent="0.25">
      <c r="A24" s="58" t="s">
        <v>22</v>
      </c>
      <c r="B24" s="50" t="s">
        <v>70</v>
      </c>
      <c r="C24" s="44" t="s">
        <v>87</v>
      </c>
      <c r="D24" s="41">
        <f>20*3*5</f>
        <v>300</v>
      </c>
      <c r="E24" s="41">
        <v>0</v>
      </c>
      <c r="F24" s="41">
        <v>0</v>
      </c>
    </row>
    <row r="25" spans="1:17" ht="63" x14ac:dyDescent="0.25">
      <c r="A25" s="58" t="s">
        <v>22</v>
      </c>
      <c r="B25" s="50" t="s">
        <v>71</v>
      </c>
      <c r="C25" s="44" t="s">
        <v>88</v>
      </c>
      <c r="D25" s="41">
        <v>0</v>
      </c>
      <c r="E25" s="41">
        <f>20*10*5</f>
        <v>1000</v>
      </c>
      <c r="F25" s="41">
        <f>20*10*5</f>
        <v>1000</v>
      </c>
    </row>
    <row r="26" spans="1:17" ht="47.25" x14ac:dyDescent="0.25">
      <c r="A26" s="58" t="s">
        <v>22</v>
      </c>
      <c r="B26" s="50" t="s">
        <v>72</v>
      </c>
      <c r="C26" s="44" t="s">
        <v>89</v>
      </c>
      <c r="D26" s="41">
        <f>20*2*5</f>
        <v>200</v>
      </c>
      <c r="E26" s="41">
        <v>0</v>
      </c>
      <c r="F26" s="41">
        <v>0</v>
      </c>
    </row>
    <row r="27" spans="1:17" ht="53.25" customHeight="1" x14ac:dyDescent="0.25">
      <c r="A27" s="58" t="s">
        <v>22</v>
      </c>
      <c r="B27" s="50" t="s">
        <v>73</v>
      </c>
      <c r="C27" s="44" t="s">
        <v>90</v>
      </c>
      <c r="D27" s="41">
        <f>57*4*2*5</f>
        <v>2280</v>
      </c>
      <c r="E27" s="41">
        <v>0</v>
      </c>
      <c r="F27" s="41">
        <v>0</v>
      </c>
    </row>
    <row r="28" spans="1:17" ht="51.75" customHeight="1" x14ac:dyDescent="0.25">
      <c r="A28" s="58" t="s">
        <v>22</v>
      </c>
      <c r="B28" s="50" t="s">
        <v>68</v>
      </c>
      <c r="C28" s="44" t="s">
        <v>91</v>
      </c>
      <c r="D28" s="41">
        <f>6*5*2*5</f>
        <v>300</v>
      </c>
      <c r="E28" s="41">
        <v>0</v>
      </c>
      <c r="F28" s="41">
        <v>0</v>
      </c>
    </row>
    <row r="29" spans="1:17" ht="18.75" customHeight="1" x14ac:dyDescent="0.25">
      <c r="A29" s="58" t="s">
        <v>23</v>
      </c>
      <c r="B29" s="58" t="s">
        <v>64</v>
      </c>
      <c r="C29" s="59" t="s">
        <v>92</v>
      </c>
      <c r="D29" s="60">
        <f>20*5*12</f>
        <v>1200</v>
      </c>
      <c r="E29" s="60">
        <f>20*5*12</f>
        <v>1200</v>
      </c>
      <c r="F29" s="60">
        <f>20*5*12</f>
        <v>1200</v>
      </c>
    </row>
    <row r="30" spans="1:17" x14ac:dyDescent="0.25">
      <c r="A30" s="50" t="s">
        <v>24</v>
      </c>
      <c r="B30" s="61" t="s">
        <v>63</v>
      </c>
      <c r="C30" s="62" t="s">
        <v>93</v>
      </c>
      <c r="D30" s="63">
        <f>12*7*5*12</f>
        <v>5040</v>
      </c>
      <c r="E30" s="63">
        <f>12*7*5*12</f>
        <v>5040</v>
      </c>
      <c r="F30" s="63">
        <f>12*7*5*12</f>
        <v>5040</v>
      </c>
    </row>
    <row r="31" spans="1:17" ht="21" customHeight="1" x14ac:dyDescent="0.25">
      <c r="A31" s="50" t="s">
        <v>25</v>
      </c>
      <c r="B31" s="61" t="s">
        <v>61</v>
      </c>
      <c r="C31" s="44" t="s">
        <v>94</v>
      </c>
      <c r="D31" s="64">
        <f>3*7*5*7</f>
        <v>735</v>
      </c>
      <c r="E31" s="64">
        <f>3*7*5*7</f>
        <v>735</v>
      </c>
      <c r="F31" s="64">
        <f>3*7*5*7</f>
        <v>735</v>
      </c>
    </row>
    <row r="32" spans="1:17" ht="24.75" customHeight="1" x14ac:dyDescent="0.25">
      <c r="A32" s="50" t="s">
        <v>25</v>
      </c>
      <c r="B32" s="61" t="s">
        <v>76</v>
      </c>
      <c r="C32" s="44" t="s">
        <v>95</v>
      </c>
      <c r="D32" s="64">
        <f>16.5*5*12</f>
        <v>990</v>
      </c>
      <c r="E32" s="64">
        <f>16.5*5*12</f>
        <v>990</v>
      </c>
      <c r="F32" s="64">
        <f>16.5*5*12</f>
        <v>990</v>
      </c>
      <c r="G32" s="101"/>
      <c r="H32" s="102"/>
      <c r="I32" s="102"/>
      <c r="J32" s="102"/>
      <c r="K32" s="102"/>
      <c r="L32" s="102"/>
      <c r="M32" s="102"/>
      <c r="N32" s="104"/>
      <c r="O32" s="104"/>
      <c r="P32" s="104"/>
      <c r="Q32" s="104"/>
    </row>
    <row r="33" spans="1:18" ht="20.25" customHeight="1" x14ac:dyDescent="0.25">
      <c r="A33" s="58" t="s">
        <v>26</v>
      </c>
      <c r="B33" s="65" t="s">
        <v>27</v>
      </c>
      <c r="C33" s="66" t="s">
        <v>96</v>
      </c>
      <c r="D33" s="67">
        <f>5*5*12</f>
        <v>300</v>
      </c>
      <c r="E33" s="67">
        <f>5*5*12</f>
        <v>300</v>
      </c>
      <c r="F33" s="67">
        <f>5*5*12</f>
        <v>300</v>
      </c>
      <c r="G33" s="101"/>
      <c r="H33" s="102"/>
      <c r="I33" s="102"/>
      <c r="J33" s="102"/>
      <c r="K33" s="102"/>
      <c r="L33" s="102"/>
      <c r="M33" s="102"/>
      <c r="N33" s="104"/>
      <c r="O33" s="104"/>
      <c r="P33" s="104"/>
      <c r="Q33" s="104"/>
      <c r="R33" s="104"/>
    </row>
    <row r="34" spans="1:18" ht="20.25" customHeight="1" x14ac:dyDescent="0.25">
      <c r="A34" s="58" t="s">
        <v>26</v>
      </c>
      <c r="B34" s="58" t="s">
        <v>28</v>
      </c>
      <c r="C34" s="66" t="s">
        <v>97</v>
      </c>
      <c r="D34" s="67">
        <f t="shared" ref="D34:F35" si="8">15*5*12</f>
        <v>900</v>
      </c>
      <c r="E34" s="67">
        <f t="shared" si="8"/>
        <v>900</v>
      </c>
      <c r="F34" s="67">
        <f t="shared" si="8"/>
        <v>900</v>
      </c>
      <c r="G34" s="101"/>
      <c r="H34" s="102"/>
      <c r="I34" s="102"/>
      <c r="J34" s="102"/>
      <c r="K34" s="102"/>
      <c r="L34" s="102"/>
      <c r="M34" s="102"/>
      <c r="N34" s="104"/>
      <c r="O34" s="104"/>
      <c r="P34" s="104"/>
      <c r="Q34" s="104"/>
      <c r="R34" s="104"/>
    </row>
    <row r="35" spans="1:18" x14ac:dyDescent="0.25">
      <c r="A35" s="68" t="s">
        <v>29</v>
      </c>
      <c r="B35" s="69" t="s">
        <v>77</v>
      </c>
      <c r="C35" s="70" t="s">
        <v>97</v>
      </c>
      <c r="D35" s="71">
        <f t="shared" si="8"/>
        <v>900</v>
      </c>
      <c r="E35" s="71">
        <f t="shared" si="8"/>
        <v>900</v>
      </c>
      <c r="F35" s="71">
        <f t="shared" si="8"/>
        <v>900</v>
      </c>
      <c r="G35" s="55"/>
      <c r="I35" s="55"/>
    </row>
    <row r="36" spans="1:18" s="73" customFormat="1" ht="20.25" customHeight="1" x14ac:dyDescent="0.25">
      <c r="A36" s="50" t="s">
        <v>30</v>
      </c>
      <c r="B36" s="50" t="s">
        <v>31</v>
      </c>
      <c r="C36" s="72" t="s">
        <v>98</v>
      </c>
      <c r="D36" s="41">
        <f>10*5*12</f>
        <v>600</v>
      </c>
      <c r="E36" s="41">
        <f>10*5*12</f>
        <v>600</v>
      </c>
      <c r="F36" s="41">
        <f>10*5*12</f>
        <v>600</v>
      </c>
      <c r="G36" s="101"/>
      <c r="H36" s="102"/>
      <c r="I36" s="102"/>
      <c r="J36" s="102"/>
      <c r="K36" s="102"/>
      <c r="L36" s="102"/>
      <c r="M36" s="102"/>
    </row>
    <row r="37" spans="1:18" ht="36.75" customHeight="1" x14ac:dyDescent="0.25">
      <c r="A37" s="50" t="s">
        <v>37</v>
      </c>
      <c r="B37" s="50" t="s">
        <v>56</v>
      </c>
      <c r="C37" s="44" t="s">
        <v>99</v>
      </c>
      <c r="D37" s="64">
        <f>ROUND(300*5*12*(7.2/100)*1.2,0)</f>
        <v>1555</v>
      </c>
      <c r="E37" s="64">
        <f>ROUND(300*5*12*(7.2/100)*1.2,0)</f>
        <v>1555</v>
      </c>
      <c r="F37" s="64">
        <f>ROUND(300*5*12*(7.2/100)*1.2,0)</f>
        <v>1555</v>
      </c>
    </row>
    <row r="38" spans="1:18" ht="18.75" customHeight="1" x14ac:dyDescent="0.25">
      <c r="A38" s="50" t="s">
        <v>32</v>
      </c>
      <c r="B38" s="61" t="s">
        <v>33</v>
      </c>
      <c r="C38" s="72" t="s">
        <v>100</v>
      </c>
      <c r="D38" s="41">
        <f>8*5*12</f>
        <v>480</v>
      </c>
      <c r="E38" s="41">
        <f>8*5*12</f>
        <v>480</v>
      </c>
      <c r="F38" s="41">
        <f>8*5*12</f>
        <v>480</v>
      </c>
      <c r="G38" s="101"/>
      <c r="H38" s="102"/>
      <c r="I38" s="102"/>
      <c r="J38" s="102"/>
      <c r="K38" s="102"/>
      <c r="L38" s="102"/>
      <c r="M38" s="102"/>
      <c r="N38" s="73"/>
    </row>
    <row r="39" spans="1:18" x14ac:dyDescent="0.25">
      <c r="A39" s="74" t="s">
        <v>40</v>
      </c>
      <c r="B39" s="8" t="s">
        <v>41</v>
      </c>
      <c r="C39" s="75"/>
      <c r="D39" s="76">
        <f>D40+D49</f>
        <v>10950</v>
      </c>
      <c r="E39" s="76">
        <f>E40+E49</f>
        <v>0</v>
      </c>
      <c r="F39" s="76">
        <f>F40+F49</f>
        <v>0</v>
      </c>
    </row>
    <row r="40" spans="1:18" x14ac:dyDescent="0.25">
      <c r="A40" s="34" t="s">
        <v>20</v>
      </c>
      <c r="B40" s="12" t="s">
        <v>42</v>
      </c>
      <c r="C40" s="77"/>
      <c r="D40" s="35">
        <f>SUM(D41:D48)</f>
        <v>3450</v>
      </c>
      <c r="E40" s="35">
        <f>SUM(E41:E48)</f>
        <v>0</v>
      </c>
      <c r="F40" s="35">
        <f>SUM(F41:F48)</f>
        <v>0</v>
      </c>
    </row>
    <row r="41" spans="1:18" x14ac:dyDescent="0.25">
      <c r="A41" s="78" t="s">
        <v>43</v>
      </c>
      <c r="B41" s="79" t="s">
        <v>44</v>
      </c>
      <c r="C41" s="80" t="s">
        <v>101</v>
      </c>
      <c r="D41" s="41">
        <f>90*5</f>
        <v>450</v>
      </c>
      <c r="E41" s="41">
        <v>0</v>
      </c>
      <c r="F41" s="41">
        <v>0</v>
      </c>
    </row>
    <row r="42" spans="1:18" x14ac:dyDescent="0.25">
      <c r="A42" s="78" t="s">
        <v>43</v>
      </c>
      <c r="B42" s="79" t="s">
        <v>49</v>
      </c>
      <c r="C42" s="80" t="s">
        <v>102</v>
      </c>
      <c r="D42" s="41">
        <f>175*5</f>
        <v>875</v>
      </c>
      <c r="E42" s="41">
        <v>0</v>
      </c>
      <c r="F42" s="41">
        <v>0</v>
      </c>
    </row>
    <row r="43" spans="1:18" x14ac:dyDescent="0.25">
      <c r="A43" s="78" t="s">
        <v>43</v>
      </c>
      <c r="B43" s="79" t="s">
        <v>50</v>
      </c>
      <c r="C43" s="80" t="s">
        <v>103</v>
      </c>
      <c r="D43" s="41">
        <f>60*5</f>
        <v>300</v>
      </c>
      <c r="E43" s="41">
        <v>0</v>
      </c>
      <c r="F43" s="41">
        <v>0</v>
      </c>
    </row>
    <row r="44" spans="1:18" x14ac:dyDescent="0.25">
      <c r="A44" s="78" t="s">
        <v>43</v>
      </c>
      <c r="B44" s="79" t="s">
        <v>51</v>
      </c>
      <c r="C44" s="80" t="s">
        <v>104</v>
      </c>
      <c r="D44" s="41">
        <f>145*5</f>
        <v>725</v>
      </c>
      <c r="E44" s="41">
        <v>0</v>
      </c>
      <c r="F44" s="41">
        <v>0</v>
      </c>
      <c r="G44" s="55"/>
    </row>
    <row r="45" spans="1:18" x14ac:dyDescent="0.25">
      <c r="A45" s="78" t="s">
        <v>43</v>
      </c>
      <c r="B45" s="79" t="s">
        <v>52</v>
      </c>
      <c r="C45" s="80" t="s">
        <v>105</v>
      </c>
      <c r="D45" s="41">
        <f>30*5</f>
        <v>150</v>
      </c>
      <c r="E45" s="41">
        <v>0</v>
      </c>
      <c r="F45" s="41">
        <v>0</v>
      </c>
    </row>
    <row r="46" spans="1:18" x14ac:dyDescent="0.25">
      <c r="A46" s="78" t="s">
        <v>43</v>
      </c>
      <c r="B46" s="79" t="s">
        <v>53</v>
      </c>
      <c r="C46" s="80" t="s">
        <v>105</v>
      </c>
      <c r="D46" s="41">
        <f>30*5</f>
        <v>150</v>
      </c>
      <c r="E46" s="41">
        <v>0</v>
      </c>
      <c r="F46" s="41">
        <v>0</v>
      </c>
    </row>
    <row r="47" spans="1:18" x14ac:dyDescent="0.25">
      <c r="A47" s="42" t="s">
        <v>43</v>
      </c>
      <c r="B47" s="81" t="s">
        <v>46</v>
      </c>
      <c r="C47" s="80" t="s">
        <v>106</v>
      </c>
      <c r="D47" s="41">
        <f>115*5</f>
        <v>575</v>
      </c>
      <c r="E47" s="41">
        <v>0</v>
      </c>
      <c r="F47" s="41">
        <v>0</v>
      </c>
      <c r="G47" s="55"/>
    </row>
    <row r="48" spans="1:18" x14ac:dyDescent="0.25">
      <c r="A48" s="78" t="s">
        <v>43</v>
      </c>
      <c r="B48" s="79" t="s">
        <v>54</v>
      </c>
      <c r="C48" s="80" t="s">
        <v>107</v>
      </c>
      <c r="D48" s="41">
        <f>45*5</f>
        <v>225</v>
      </c>
      <c r="E48" s="41">
        <v>0</v>
      </c>
      <c r="F48" s="41">
        <v>0</v>
      </c>
    </row>
    <row r="49" spans="1:6" x14ac:dyDescent="0.25">
      <c r="A49" s="82" t="s">
        <v>34</v>
      </c>
      <c r="B49" s="15" t="s">
        <v>57</v>
      </c>
      <c r="C49" s="77"/>
      <c r="D49" s="35">
        <f>SUM(D50:D53)</f>
        <v>7500</v>
      </c>
      <c r="E49" s="35">
        <f>SUM(E50:E53)</f>
        <v>0</v>
      </c>
      <c r="F49" s="35">
        <f>SUM(F50:F53)</f>
        <v>0</v>
      </c>
    </row>
    <row r="50" spans="1:6" x14ac:dyDescent="0.25">
      <c r="A50" s="42" t="s">
        <v>45</v>
      </c>
      <c r="B50" s="81" t="s">
        <v>48</v>
      </c>
      <c r="C50" s="80" t="s">
        <v>108</v>
      </c>
      <c r="D50" s="41">
        <f>600*5</f>
        <v>3000</v>
      </c>
      <c r="E50" s="41">
        <f>0</f>
        <v>0</v>
      </c>
      <c r="F50" s="41">
        <f>0</f>
        <v>0</v>
      </c>
    </row>
    <row r="51" spans="1:6" x14ac:dyDescent="0.25">
      <c r="A51" s="78" t="s">
        <v>45</v>
      </c>
      <c r="B51" s="79" t="s">
        <v>55</v>
      </c>
      <c r="C51" s="80" t="s">
        <v>109</v>
      </c>
      <c r="D51" s="41">
        <f>315*5</f>
        <v>1575</v>
      </c>
      <c r="E51" s="67">
        <f>0</f>
        <v>0</v>
      </c>
      <c r="F51" s="67">
        <f>0</f>
        <v>0</v>
      </c>
    </row>
    <row r="52" spans="1:6" x14ac:dyDescent="0.25">
      <c r="A52" s="78" t="s">
        <v>45</v>
      </c>
      <c r="B52" s="79" t="s">
        <v>62</v>
      </c>
      <c r="C52" s="80" t="s">
        <v>110</v>
      </c>
      <c r="D52" s="41">
        <f>300*5</f>
        <v>1500</v>
      </c>
      <c r="E52" s="67">
        <f>0</f>
        <v>0</v>
      </c>
      <c r="F52" s="67">
        <f>0</f>
        <v>0</v>
      </c>
    </row>
    <row r="53" spans="1:6" x14ac:dyDescent="0.25">
      <c r="A53" s="78" t="s">
        <v>45</v>
      </c>
      <c r="B53" s="79" t="s">
        <v>47</v>
      </c>
      <c r="C53" s="80" t="s">
        <v>111</v>
      </c>
      <c r="D53" s="41">
        <f>285*5</f>
        <v>1425</v>
      </c>
      <c r="E53" s="67">
        <f>0</f>
        <v>0</v>
      </c>
      <c r="F53" s="67">
        <f>0</f>
        <v>0</v>
      </c>
    </row>
    <row r="54" spans="1:6" s="86" customFormat="1" x14ac:dyDescent="0.25">
      <c r="A54" s="83"/>
      <c r="B54" s="65"/>
      <c r="C54" s="84"/>
      <c r="D54" s="85"/>
      <c r="E54" s="85"/>
      <c r="F54" s="85"/>
    </row>
    <row r="55" spans="1:6" s="86" customFormat="1" x14ac:dyDescent="0.25">
      <c r="A55" s="87"/>
      <c r="B55" s="3" t="s">
        <v>75</v>
      </c>
      <c r="C55" s="88"/>
      <c r="D55" s="16">
        <v>5</v>
      </c>
      <c r="E55" s="16">
        <v>0</v>
      </c>
      <c r="F55" s="16">
        <v>0</v>
      </c>
    </row>
    <row r="56" spans="1:6" s="86" customFormat="1" x14ac:dyDescent="0.25">
      <c r="A56" s="89" t="s">
        <v>3</v>
      </c>
      <c r="B56" s="3" t="s">
        <v>4</v>
      </c>
      <c r="C56" s="90"/>
      <c r="D56" s="91">
        <f>D57+D58</f>
        <v>134032.15</v>
      </c>
      <c r="E56" s="91">
        <f t="shared" ref="E56" si="9">E57+E58</f>
        <v>134032.15</v>
      </c>
      <c r="F56" s="91">
        <f>F57+F58</f>
        <v>134032.15</v>
      </c>
    </row>
    <row r="57" spans="1:6" s="86" customFormat="1" x14ac:dyDescent="0.25">
      <c r="A57" s="89" t="s">
        <v>5</v>
      </c>
      <c r="B57" s="3" t="s">
        <v>6</v>
      </c>
      <c r="C57" s="92"/>
      <c r="D57" s="91">
        <f>D12</f>
        <v>103530</v>
      </c>
      <c r="E57" s="91">
        <f>E12</f>
        <v>103530</v>
      </c>
      <c r="F57" s="91">
        <f>F12</f>
        <v>103530</v>
      </c>
    </row>
    <row r="58" spans="1:6" s="86" customFormat="1" ht="31.5" x14ac:dyDescent="0.25">
      <c r="A58" s="93" t="s">
        <v>13</v>
      </c>
      <c r="B58" s="94" t="s">
        <v>14</v>
      </c>
      <c r="C58" s="6"/>
      <c r="D58" s="95">
        <f>D19</f>
        <v>30502.15</v>
      </c>
      <c r="E58" s="95">
        <f>E19</f>
        <v>30502.15</v>
      </c>
      <c r="F58" s="95">
        <f>F19</f>
        <v>30502.15</v>
      </c>
    </row>
    <row r="59" spans="1:6" s="86" customFormat="1" x14ac:dyDescent="0.25">
      <c r="A59" s="89" t="s">
        <v>20</v>
      </c>
      <c r="B59" s="3" t="s">
        <v>2</v>
      </c>
      <c r="C59" s="90"/>
      <c r="D59" s="91">
        <f>D23+D40</f>
        <v>19230</v>
      </c>
      <c r="E59" s="91">
        <f>E23+E40</f>
        <v>13700</v>
      </c>
      <c r="F59" s="91">
        <f>F23+F40</f>
        <v>13700</v>
      </c>
    </row>
    <row r="60" spans="1:6" s="86" customFormat="1" x14ac:dyDescent="0.25">
      <c r="A60" s="89" t="s">
        <v>34</v>
      </c>
      <c r="B60" s="4" t="s">
        <v>35</v>
      </c>
      <c r="C60" s="90"/>
      <c r="D60" s="91">
        <f>D49</f>
        <v>7500</v>
      </c>
      <c r="E60" s="91">
        <f>E49</f>
        <v>0</v>
      </c>
      <c r="F60" s="91">
        <f>F49</f>
        <v>0</v>
      </c>
    </row>
    <row r="61" spans="1:6" s="86" customFormat="1" x14ac:dyDescent="0.25">
      <c r="A61" s="96"/>
      <c r="B61" s="1" t="s">
        <v>36</v>
      </c>
      <c r="C61" s="90"/>
      <c r="D61" s="17">
        <f t="shared" ref="D61:E61" si="10">D56+D59+D60</f>
        <v>160762.15</v>
      </c>
      <c r="E61" s="17">
        <f t="shared" si="10"/>
        <v>147732.15</v>
      </c>
      <c r="F61" s="17">
        <f>F56+F59+F60</f>
        <v>147732.15</v>
      </c>
    </row>
    <row r="62" spans="1:6" s="86" customFormat="1" x14ac:dyDescent="0.25">
      <c r="D62" s="97"/>
      <c r="E62" s="97"/>
      <c r="F62" s="97"/>
    </row>
    <row r="64" spans="1:6" x14ac:dyDescent="0.25">
      <c r="A64" s="18" t="s">
        <v>80</v>
      </c>
    </row>
    <row r="65" spans="1:4" x14ac:dyDescent="0.25">
      <c r="A65" s="18" t="s">
        <v>115</v>
      </c>
      <c r="C65" s="18" t="s">
        <v>116</v>
      </c>
    </row>
    <row r="67" spans="1:4" x14ac:dyDescent="0.25">
      <c r="A67" s="18" t="s">
        <v>81</v>
      </c>
      <c r="D67" s="98"/>
    </row>
    <row r="68" spans="1:4" x14ac:dyDescent="0.25">
      <c r="A68" s="100" t="s">
        <v>82</v>
      </c>
    </row>
    <row r="70" spans="1:4" x14ac:dyDescent="0.25">
      <c r="A70" s="18" t="s">
        <v>117</v>
      </c>
    </row>
  </sheetData>
  <mergeCells count="9">
    <mergeCell ref="G36:M36"/>
    <mergeCell ref="G38:M38"/>
    <mergeCell ref="C2:F3"/>
    <mergeCell ref="N32:Q32"/>
    <mergeCell ref="N34:R34"/>
    <mergeCell ref="N33:R33"/>
    <mergeCell ref="A6:F6"/>
    <mergeCell ref="G32:M32"/>
    <mergeCell ref="G33:M34"/>
  </mergeCells>
  <hyperlinks>
    <hyperlink ref="A68" r:id="rId1" xr:uid="{00000000-0004-0000-0000-000000000000}"/>
  </hyperlinks>
  <pageMargins left="1.1811023622047245" right="0.78740157480314965" top="0.98425196850393704" bottom="0.78740157480314965" header="0.31496062992125984" footer="0.31496062992125984"/>
  <pageSetup paperSize="9" scale="78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Lapa1</vt:lpstr>
      <vt:lpstr>Lapa1!Drukas_apgabals</vt:lpstr>
    </vt:vector>
  </TitlesOfParts>
  <Company>Tieslietu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Anotācijas pielikums "Izvērtēšanas ziņojumu sastādīšana nepilgadīgajām personām"</dc:title>
  <dc:subject>Anotācijas pielikums</dc:subject>
  <dc:creator>Irena Cera</dc:creator>
  <dc:description>inga.vavilova@tm.gov.lv, 67036752</dc:description>
  <cp:lastModifiedBy>Sistēmas Windows lietotājs</cp:lastModifiedBy>
  <cp:lastPrinted>2017-08-09T08:28:12Z</cp:lastPrinted>
  <dcterms:created xsi:type="dcterms:W3CDTF">2014-06-25T12:34:06Z</dcterms:created>
  <dcterms:modified xsi:type="dcterms:W3CDTF">2017-11-17T08:59:53Z</dcterms:modified>
</cp:coreProperties>
</file>