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20160" windowHeight="8175" firstSheet="2" activeTab="2"/>
  </bookViews>
  <sheets>
    <sheet name="LM_pasakumi" sheetId="1" state="hidden" r:id="rId1"/>
    <sheet name="NVA_atl_aprekins" sheetId="2" state="hidden" r:id="rId2"/>
    <sheet name="Sheet1" sheetId="9" r:id="rId3"/>
  </sheets>
  <definedNames>
    <definedName name="_xlnm.Print_Area" localSheetId="0">LM_pasakumi!$A$1:$D$50</definedName>
  </definedNames>
  <calcPr calcId="145621"/>
</workbook>
</file>

<file path=xl/calcChain.xml><?xml version="1.0" encoding="utf-8"?>
<calcChain xmlns="http://schemas.openxmlformats.org/spreadsheetml/2006/main">
  <c r="Q9" i="9" l="1"/>
  <c r="M9" i="9"/>
  <c r="L9" i="9"/>
  <c r="O9" i="9"/>
  <c r="R9" i="9" s="1"/>
  <c r="J9" i="9"/>
  <c r="S9" i="9" l="1"/>
  <c r="K9" i="9"/>
  <c r="T9" i="9"/>
  <c r="D11" i="1" l="1"/>
  <c r="C11" i="1"/>
  <c r="I16" i="2"/>
  <c r="K16" i="2" s="1"/>
  <c r="D28" i="1" l="1"/>
  <c r="C28" i="1"/>
  <c r="D27" i="1"/>
  <c r="C27" i="1"/>
  <c r="D26" i="1"/>
  <c r="C26" i="1"/>
  <c r="D25" i="1"/>
  <c r="C25" i="1"/>
  <c r="D23" i="1"/>
  <c r="C23" i="1"/>
  <c r="D22" i="1"/>
  <c r="C22" i="1"/>
  <c r="D36" i="1"/>
  <c r="D34" i="1"/>
  <c r="D38" i="1"/>
  <c r="C38" i="1"/>
  <c r="C33" i="1"/>
  <c r="D32" i="1"/>
  <c r="C32" i="1"/>
  <c r="C31" i="1"/>
  <c r="C37" i="1" l="1"/>
  <c r="D35" i="1"/>
  <c r="D37" i="1"/>
  <c r="C35" i="1"/>
  <c r="D31" i="1"/>
  <c r="D33" i="1"/>
  <c r="C30" i="1"/>
  <c r="C34" i="1"/>
  <c r="C36" i="1"/>
  <c r="D30" i="1"/>
  <c r="C29" i="1" l="1"/>
  <c r="D29" i="1"/>
  <c r="H24" i="2" l="1"/>
  <c r="I30" i="2" l="1"/>
  <c r="J30" i="2" s="1"/>
  <c r="I31" i="2"/>
  <c r="K31" i="2" s="1"/>
  <c r="I32" i="2"/>
  <c r="K32" i="2" s="1"/>
  <c r="I33" i="2"/>
  <c r="K33" i="2" s="1"/>
  <c r="I34" i="2"/>
  <c r="K34" i="2" s="1"/>
  <c r="I35" i="2"/>
  <c r="I36" i="2"/>
  <c r="K36" i="2" s="1"/>
  <c r="I37" i="2"/>
  <c r="K37" i="2" s="1"/>
  <c r="I11" i="2"/>
  <c r="K11" i="2" s="1"/>
  <c r="N11" i="2" s="1"/>
  <c r="I12" i="2"/>
  <c r="K12" i="2" s="1"/>
  <c r="M12" i="2" s="1"/>
  <c r="I13" i="2"/>
  <c r="K13" i="2" s="1"/>
  <c r="I14" i="2"/>
  <c r="I15" i="2"/>
  <c r="K15" i="2" s="1"/>
  <c r="M15" i="2" s="1"/>
  <c r="M16" i="2"/>
  <c r="L16" i="2"/>
  <c r="I17" i="2"/>
  <c r="J17" i="2" s="1"/>
  <c r="I18" i="2"/>
  <c r="I19" i="2"/>
  <c r="K19" i="2" s="1"/>
  <c r="M19" i="2" s="1"/>
  <c r="I20" i="2"/>
  <c r="K20" i="2" s="1"/>
  <c r="M20" i="2" s="1"/>
  <c r="I21" i="2"/>
  <c r="K21" i="2" s="1"/>
  <c r="I22" i="2"/>
  <c r="I23" i="2"/>
  <c r="K23" i="2" s="1"/>
  <c r="M23" i="2" s="1"/>
  <c r="G29" i="2"/>
  <c r="G10" i="2"/>
  <c r="P29" i="2"/>
  <c r="P10" i="2"/>
  <c r="J34" i="2"/>
  <c r="J32" i="2"/>
  <c r="J20" i="2"/>
  <c r="J11" i="2"/>
  <c r="J12" i="2"/>
  <c r="J15" i="2"/>
  <c r="J16" i="2"/>
  <c r="J23" i="2"/>
  <c r="D24" i="1"/>
  <c r="C24" i="1"/>
  <c r="D21" i="1"/>
  <c r="C21" i="1"/>
  <c r="D14" i="1"/>
  <c r="C14" i="1"/>
  <c r="J19" i="2" l="1"/>
  <c r="J33" i="2"/>
  <c r="K30" i="2"/>
  <c r="L30" i="2" s="1"/>
  <c r="M37" i="2"/>
  <c r="S37" i="2" s="1"/>
  <c r="L37" i="2"/>
  <c r="N36" i="2"/>
  <c r="L36" i="2"/>
  <c r="M36" i="2"/>
  <c r="S36" i="2" s="1"/>
  <c r="M33" i="2"/>
  <c r="L33" i="2"/>
  <c r="N32" i="2"/>
  <c r="M32" i="2"/>
  <c r="L32" i="2"/>
  <c r="L20" i="2"/>
  <c r="J21" i="2"/>
  <c r="J36" i="2"/>
  <c r="M11" i="2"/>
  <c r="O11" i="2" s="1"/>
  <c r="J37" i="2"/>
  <c r="K17" i="2"/>
  <c r="M17" i="2" s="1"/>
  <c r="S17" i="2" s="1"/>
  <c r="L12" i="2"/>
  <c r="L11" i="2"/>
  <c r="D20" i="1"/>
  <c r="C20" i="1"/>
  <c r="L13" i="2"/>
  <c r="N13" i="2"/>
  <c r="M13" i="2"/>
  <c r="L21" i="2"/>
  <c r="N21" i="2"/>
  <c r="M21" i="2"/>
  <c r="S21" i="2" s="1"/>
  <c r="N19" i="2"/>
  <c r="O19" i="2" s="1"/>
  <c r="L19" i="2"/>
  <c r="K14" i="2"/>
  <c r="J14" i="2"/>
  <c r="K22" i="2"/>
  <c r="J22" i="2"/>
  <c r="N23" i="2"/>
  <c r="Q23" i="2" s="1"/>
  <c r="S23" i="2"/>
  <c r="L23" i="2"/>
  <c r="K18" i="2"/>
  <c r="J18" i="2"/>
  <c r="I10" i="2"/>
  <c r="O36" i="2"/>
  <c r="L34" i="2"/>
  <c r="M34" i="2"/>
  <c r="S34" i="2" s="1"/>
  <c r="N34" i="2"/>
  <c r="S19" i="2"/>
  <c r="L17" i="2"/>
  <c r="N17" i="2"/>
  <c r="N15" i="2"/>
  <c r="Q15" i="2" s="1"/>
  <c r="S15" i="2"/>
  <c r="L15" i="2"/>
  <c r="Q11" i="2"/>
  <c r="K35" i="2"/>
  <c r="J35" i="2"/>
  <c r="N31" i="2"/>
  <c r="L31" i="2"/>
  <c r="M31" i="2"/>
  <c r="S31" i="2" s="1"/>
  <c r="N30" i="2"/>
  <c r="S16" i="2"/>
  <c r="S20" i="2"/>
  <c r="S32" i="2"/>
  <c r="J13" i="2"/>
  <c r="N20" i="2"/>
  <c r="Q20" i="2" s="1"/>
  <c r="N16" i="2"/>
  <c r="Q16" i="2" s="1"/>
  <c r="N12" i="2"/>
  <c r="Q12" i="2" s="1"/>
  <c r="N37" i="2"/>
  <c r="N33" i="2"/>
  <c r="M30" i="2"/>
  <c r="J31" i="2"/>
  <c r="S33" i="2"/>
  <c r="I29" i="2"/>
  <c r="S12" i="2"/>
  <c r="Q37" i="2" l="1"/>
  <c r="J10" i="2"/>
  <c r="Q36" i="2"/>
  <c r="R36" i="2" s="1"/>
  <c r="T36" i="2" s="1"/>
  <c r="Q32" i="2"/>
  <c r="S11" i="2"/>
  <c r="J29" i="2"/>
  <c r="O33" i="2"/>
  <c r="K29" i="2"/>
  <c r="O32" i="2"/>
  <c r="R11" i="2"/>
  <c r="O20" i="2"/>
  <c r="O23" i="2"/>
  <c r="R23" i="2" s="1"/>
  <c r="T23" i="2" s="1"/>
  <c r="T11" i="2"/>
  <c r="L22" i="2"/>
  <c r="M22" i="2"/>
  <c r="S22" i="2" s="1"/>
  <c r="N22" i="2"/>
  <c r="Q30" i="2"/>
  <c r="O30" i="2"/>
  <c r="S30" i="2"/>
  <c r="Q17" i="2"/>
  <c r="O17" i="2"/>
  <c r="R17" i="2" s="1"/>
  <c r="T17" i="2" s="1"/>
  <c r="O12" i="2"/>
  <c r="R12" i="2" s="1"/>
  <c r="T12" i="2" s="1"/>
  <c r="M14" i="2"/>
  <c r="S14" i="2" s="1"/>
  <c r="L14" i="2"/>
  <c r="N14" i="2"/>
  <c r="K10" i="2"/>
  <c r="O31" i="2"/>
  <c r="Q31" i="2"/>
  <c r="O16" i="2"/>
  <c r="R16" i="2" s="1"/>
  <c r="T16" i="2" s="1"/>
  <c r="O37" i="2"/>
  <c r="R20" i="2"/>
  <c r="T20" i="2" s="1"/>
  <c r="N29" i="2"/>
  <c r="Q13" i="2"/>
  <c r="O13" i="2"/>
  <c r="R13" i="2" s="1"/>
  <c r="T13" i="2" s="1"/>
  <c r="M35" i="2"/>
  <c r="S35" i="2" s="1"/>
  <c r="L35" i="2"/>
  <c r="N35" i="2"/>
  <c r="Q19" i="2"/>
  <c r="R19" i="2" s="1"/>
  <c r="T19" i="2" s="1"/>
  <c r="O15" i="2"/>
  <c r="R15" i="2" s="1"/>
  <c r="T15" i="2" s="1"/>
  <c r="Q33" i="2"/>
  <c r="R33" i="2" s="1"/>
  <c r="T33" i="2" s="1"/>
  <c r="Q34" i="2"/>
  <c r="O34" i="2"/>
  <c r="M18" i="2"/>
  <c r="S18" i="2" s="1"/>
  <c r="L18" i="2"/>
  <c r="N18" i="2"/>
  <c r="R37" i="2"/>
  <c r="T37" i="2" s="1"/>
  <c r="Q21" i="2"/>
  <c r="O21" i="2"/>
  <c r="R21" i="2" s="1"/>
  <c r="T21" i="2" s="1"/>
  <c r="S13" i="2"/>
  <c r="R32" i="2" l="1"/>
  <c r="T32" i="2" s="1"/>
  <c r="K38" i="2"/>
  <c r="R34" i="2"/>
  <c r="T34" i="2" s="1"/>
  <c r="R31" i="2"/>
  <c r="T31" i="2" s="1"/>
  <c r="S10" i="2"/>
  <c r="M29" i="2"/>
  <c r="N10" i="2"/>
  <c r="S29" i="2"/>
  <c r="O35" i="2"/>
  <c r="Q35" i="2"/>
  <c r="Q29" i="2" s="1"/>
  <c r="L10" i="2"/>
  <c r="R30" i="2"/>
  <c r="O22" i="2"/>
  <c r="Q22" i="2"/>
  <c r="O18" i="2"/>
  <c r="Q18" i="2"/>
  <c r="L29" i="2"/>
  <c r="O14" i="2"/>
  <c r="Q14" i="2"/>
  <c r="M10" i="2"/>
  <c r="O29" i="2"/>
  <c r="S38" i="2" l="1"/>
  <c r="O10" i="2"/>
  <c r="Q10" i="2"/>
  <c r="R35" i="2"/>
  <c r="T35" i="2" s="1"/>
  <c r="R18" i="2"/>
  <c r="T18" i="2" s="1"/>
  <c r="R29" i="2"/>
  <c r="T30" i="2"/>
  <c r="T29" i="2" s="1"/>
  <c r="D10" i="1" s="1"/>
  <c r="L38" i="2"/>
  <c r="R14" i="2"/>
  <c r="R22" i="2"/>
  <c r="T22" i="2" s="1"/>
  <c r="D12" i="1" l="1"/>
  <c r="D9" i="1" s="1"/>
  <c r="D8" i="1" s="1"/>
  <c r="R10" i="2"/>
  <c r="T14" i="2"/>
  <c r="T10" i="2" s="1"/>
  <c r="D5" i="1" l="1"/>
  <c r="D6" i="1"/>
  <c r="C10" i="1"/>
  <c r="T38" i="2"/>
  <c r="C12" i="1" l="1"/>
  <c r="C9" i="1" s="1"/>
  <c r="C8" i="1" s="1"/>
  <c r="C5" i="1" l="1"/>
  <c r="C6" i="1"/>
</calcChain>
</file>

<file path=xl/sharedStrings.xml><?xml version="1.0" encoding="utf-8"?>
<sst xmlns="http://schemas.openxmlformats.org/spreadsheetml/2006/main" count="261" uniqueCount="128">
  <si>
    <t>Plāna punkts</t>
  </si>
  <si>
    <t>Veicamo darbību apraksts</t>
  </si>
  <si>
    <t>Informatīvo materiālu sagatavošana</t>
  </si>
  <si>
    <t>Tulku pakalpojumi
4h mēnesī vienam klientam, 1 stundas izmaksa 70 EUR, 425 klienti, no tiem 1/2 1.gadā</t>
  </si>
  <si>
    <t>Algoti pagaidu sabiedriskie darbi Vidējā 1 personas dalības izmaksa 417 EUR; 1/2 piedalās 1.gadā</t>
  </si>
  <si>
    <t xml:space="preserve">Valsts valodas apmācības
Kupona izmaksa 360 EUR, mācības divos līmeņos, 1/2 piedalās 1.gadā
</t>
  </si>
  <si>
    <t>Konkurētspējas paaugstināšanas pasākumi
Izmaksa 110 EUR, dalība 2 kursos, 1/2 piedalās 1.gadā</t>
  </si>
  <si>
    <t>Darba vietu izveide (1500 euro 1 darba vieta)</t>
  </si>
  <si>
    <t>NVA kapacitāte; t.sk.:</t>
  </si>
  <si>
    <t>1.1.</t>
  </si>
  <si>
    <t>1.2.</t>
  </si>
  <si>
    <t>1.3.</t>
  </si>
  <si>
    <t>1.4.</t>
  </si>
  <si>
    <t>2.1.</t>
  </si>
  <si>
    <t>2.2.</t>
  </si>
  <si>
    <t>2.3.</t>
  </si>
  <si>
    <t>2.4.</t>
  </si>
  <si>
    <t>Pasākums kopā, t.sk.:</t>
  </si>
  <si>
    <t>Papildu nepieciešamais personāls Nodarbinātības valsts aģentūrā bēgļu integrācijas nodrošināšanai</t>
  </si>
  <si>
    <t>Sociālās garantijas</t>
  </si>
  <si>
    <t>Algojuma izmaksas kopā EKK1100</t>
  </si>
  <si>
    <t>Alīdzības izmaksas kopā EKK1000</t>
  </si>
  <si>
    <t>Nr.</t>
  </si>
  <si>
    <t>Amatu klasifikācija</t>
  </si>
  <si>
    <t>Amata vienību skaits</t>
  </si>
  <si>
    <t>Atalgojums mēnesī, EUR</t>
  </si>
  <si>
    <t>Atlīdzība mēnesī, EUR</t>
  </si>
  <si>
    <t>Atalgojums gadā, EUR</t>
  </si>
  <si>
    <t>Atlīdzība gadā, EUR</t>
  </si>
  <si>
    <t>Prēmijas un naudas balvas (t.sk. prēmija par ikgadējo darbības un tās rezultātu novērtējumu (atbilstoši MK 15.12.2009. instrukcijas nr.19 52.1.4. apakšpunktam 10%) EKK1148*</t>
  </si>
  <si>
    <t>darba devēja pabalsti un kompensācijas 
(atbilstoši MK 15.12.2009. instrukcijas Nr.19  52.1.5.1. apakšpunktam 5%)
  EKK 1220**</t>
  </si>
  <si>
    <t>Darba devēja VSAOI par soc.garantijām EKK1210</t>
  </si>
  <si>
    <t>Sociālo garantiju izmaksas kopā</t>
  </si>
  <si>
    <t>Amatu saime (apakšsaime) un līmenis pēc MK 1075</t>
  </si>
  <si>
    <t>Mēneš-algu grupa pēc MK 66</t>
  </si>
  <si>
    <t>Kategorija pēc MK 66</t>
  </si>
  <si>
    <t>Kopā darba devēja pabalsti un kompensācijas (EKK1220)
5%</t>
  </si>
  <si>
    <t>atvaļinājuma pabalsts 
(EKK1220)</t>
  </si>
  <si>
    <t>Darba devēja izdevumi veselības, dzīvības un nelaimes gadījumu apdrošināšanai (213.43 EUR) 
EKK 1220</t>
  </si>
  <si>
    <t>Personāls KOPĀ</t>
  </si>
  <si>
    <t>X</t>
  </si>
  <si>
    <t>Projekta vadītājs</t>
  </si>
  <si>
    <t>3</t>
  </si>
  <si>
    <t>Vecākais eksperts</t>
  </si>
  <si>
    <t>35, III</t>
  </si>
  <si>
    <t>10</t>
  </si>
  <si>
    <t>Vecākais ekonomists</t>
  </si>
  <si>
    <t>12.1, IIC</t>
  </si>
  <si>
    <t>Iepirkumu eksperts</t>
  </si>
  <si>
    <t>2, III B</t>
  </si>
  <si>
    <t>9</t>
  </si>
  <si>
    <t>Juriskonsults</t>
  </si>
  <si>
    <t>21, IIIA</t>
  </si>
  <si>
    <t>Specializētais konsultants</t>
  </si>
  <si>
    <t>23, IIIB</t>
  </si>
  <si>
    <t>KOPĀ 2 gadu periodā, EUR</t>
  </si>
  <si>
    <t>*atbilstoši MK 15.12.2009.  instrukcijas Nr.19   52.1.4. apakšpunktam prēmijas un naudas balvas plāno 10 % apmērā no plānoto amata vietu (slodžu) skaitam plānotās mēnešalgu kopsummas attiecīgajā kalendāra gadā;</t>
  </si>
  <si>
    <t>**atbilstoši MK 15.12.2009.  instrukcijas Nr.19  52.1.5.1. ja ārējos normatīvajos aktos nav noteikts obligāts pienākums izmaksāt sociālās garantijas, tās plāno 5 % apmērā no plānoto amata vietu (slodžu) skaitam plānotās mēnešalgu kopsummas attiecīgajā kalendāra gadā.</t>
  </si>
  <si>
    <t>2017.gads</t>
  </si>
  <si>
    <t>LM nozarei kopā</t>
  </si>
  <si>
    <t>** Šobrīd līdzīgi pasākumi  finansējās  LM apakšprogrammas 05.01.00 "Sociālās rehabilitācijas valsts programmas" ietvaros (kurss 30 dienas un 60 dienas)</t>
  </si>
  <si>
    <t xml:space="preserve"> 2016.gads</t>
  </si>
  <si>
    <t>Plānotie pakalpojumi klientam, tsk.:</t>
  </si>
  <si>
    <t>Sociālās rehabilitācijas pakalpojumi, t.sk.:**</t>
  </si>
  <si>
    <t>Tehniskie palīglīdzekļi, t.sk.:</t>
  </si>
  <si>
    <t>*2) viens NVA specializētais konsultants apkalpo 10 darbspējīgā vecuma personas (nodrošina gadījumu vadību un koordinēšanu)</t>
  </si>
  <si>
    <r>
      <t>Mēneša alga       (</t>
    </r>
    <r>
      <rPr>
        <b/>
        <sz val="10"/>
        <rFont val="Calibri"/>
        <family val="2"/>
        <charset val="186"/>
      </rPr>
      <t>€</t>
    </r>
    <r>
      <rPr>
        <b/>
        <sz val="10"/>
        <rFont val="Times New Roman"/>
        <family val="1"/>
        <charset val="186"/>
      </rPr>
      <t>)</t>
    </r>
  </si>
  <si>
    <t>3.8. Sociālo pakalpojumu pieejamības nodrošināšana patvēruma meklētājiem atbilstoši veselības stāvokļa novērtējumam, lai nodrošinātu personas spēju iekļaut integrācijas pasākumos.</t>
  </si>
  <si>
    <t>3.5. Integrācijas plāna izstrāde integrācijai caur nodarbinātību , ietverot tajā pasākumus , kas vērsti uz palīdzību nodarbinātības jautājumā: bēglim (alternatīvā statusa ieguvējam) jāreģistrējas NVA (vispārējā profilēšana, vakanču piemeklēšana, iesaiste aktīvās darba tirgus politikas pasākumos atbilstoši profilēšanas rezultātiem, tai skaitā valodas apmācība (nākamo līmeņu apgūšana), pamatprasmju apguve atbilstoši Latvijas darba tirgus specifikai, profesijas apguve (var norisināties arī kā praktiskā apmācība pie darba devēja), īslaicīgi pagaidu sabiedriskie darbi, subsidētās darba vietas, mazā biznesa uzsākšana u.c.un  integrācijas programmā paredzētos pasākumus *</t>
  </si>
  <si>
    <t>32, IIIB</t>
  </si>
  <si>
    <t>NVA papildu nepieciešamais personāls 2016.gadā:</t>
  </si>
  <si>
    <t>Iesaiste līdz 2016.g.12., mēnešos</t>
  </si>
  <si>
    <t>NVA papildu nepieciešamais personāls 2017.gadā:</t>
  </si>
  <si>
    <t>Iesaiste līdz 2017.g.12., mēnešos</t>
  </si>
  <si>
    <t>11=10*23.59%</t>
  </si>
  <si>
    <t>12=10*12mēn</t>
  </si>
  <si>
    <t>13=12*23.59%</t>
  </si>
  <si>
    <t>14=12*10%</t>
  </si>
  <si>
    <t>15=12*5%</t>
  </si>
  <si>
    <t>18=(14+15)*23.59%</t>
  </si>
  <si>
    <t>19=sum(14;18)</t>
  </si>
  <si>
    <t>20=12+14</t>
  </si>
  <si>
    <t>20=13+19</t>
  </si>
  <si>
    <t>LM tehniskajiem palīglīdzekļiem piešķirtā budžeta ietvaros</t>
  </si>
  <si>
    <t>nepieciešams papildus finansējums</t>
  </si>
  <si>
    <t>Valsts sociālie pabalsti</t>
  </si>
  <si>
    <r>
      <t xml:space="preserve"> par audžuģimenes pienākumu pildīšanu (atlīdzība </t>
    </r>
    <r>
      <rPr>
        <b/>
        <sz val="11"/>
        <color theme="1"/>
        <rFont val="Calibri"/>
        <family val="2"/>
        <charset val="186"/>
        <scheme val="minor"/>
      </rPr>
      <t>619.19 euro</t>
    </r>
    <r>
      <rPr>
        <sz val="11"/>
        <color theme="1"/>
        <rFont val="Calibri"/>
        <family val="2"/>
        <scheme val="minor"/>
      </rPr>
      <t xml:space="preserve"> mēn 2+3 audžuģimenes)</t>
    </r>
  </si>
  <si>
    <r>
      <rPr>
        <u/>
        <sz val="12"/>
        <rFont val="Times New Roman"/>
        <family val="1"/>
        <charset val="186"/>
      </rPr>
      <t xml:space="preserve">Ģimenes valsts pabalsts </t>
    </r>
    <r>
      <rPr>
        <b/>
        <sz val="11"/>
        <color theme="1"/>
        <rFont val="Calibri"/>
        <family val="2"/>
        <charset val="186"/>
        <scheme val="minor"/>
      </rPr>
      <t xml:space="preserve">11.38 euro </t>
    </r>
    <r>
      <rPr>
        <sz val="11"/>
        <color theme="1"/>
        <rFont val="Calibri"/>
        <family val="2"/>
        <scheme val="minor"/>
      </rPr>
      <t>katru mēnesi (pieņēmums, ka visi bērni ir 1.)</t>
    </r>
  </si>
  <si>
    <r>
      <rPr>
        <u/>
        <sz val="12"/>
        <rFont val="Times New Roman"/>
        <family val="1"/>
        <charset val="186"/>
      </rPr>
      <t>Pabalsts aizbildnim par bērna uzturēšanu</t>
    </r>
    <r>
      <rPr>
        <sz val="12"/>
        <rFont val="Times New Roman"/>
        <family val="1"/>
        <charset val="186"/>
      </rPr>
      <t xml:space="preserve"> </t>
    </r>
    <r>
      <rPr>
        <b/>
        <sz val="11"/>
        <color theme="1"/>
        <rFont val="Calibri"/>
        <family val="2"/>
        <charset val="186"/>
        <scheme val="minor"/>
      </rPr>
      <t>(5 bērni) 45.53euro</t>
    </r>
  </si>
  <si>
    <r>
      <rPr>
        <u/>
        <sz val="12"/>
        <rFont val="Times New Roman"/>
        <family val="1"/>
        <charset val="186"/>
      </rPr>
      <t xml:space="preserve">Piemaksa pie ģimenes valsts pabalsta par bērnu ar invaliditāti </t>
    </r>
    <r>
      <rPr>
        <b/>
        <sz val="11"/>
        <color theme="1"/>
        <rFont val="Calibri"/>
        <family val="2"/>
        <charset val="186"/>
        <scheme val="minor"/>
      </rPr>
      <t>106.72 euro</t>
    </r>
    <r>
      <rPr>
        <sz val="11"/>
        <color theme="1"/>
        <rFont val="Calibri"/>
        <family val="2"/>
        <scheme val="minor"/>
      </rPr>
      <t xml:space="preserve"> katru mēnesi (pieņēmums ka tādi būs 10% no visiem bērniem)</t>
    </r>
  </si>
  <si>
    <r>
      <rPr>
        <u/>
        <sz val="12"/>
        <rFont val="Times New Roman"/>
        <family val="1"/>
        <charset val="186"/>
      </rPr>
      <t>Atlīdzība par aizbildņa pienākumu pildīšanu</t>
    </r>
    <r>
      <rPr>
        <b/>
        <u/>
        <sz val="11"/>
        <color theme="1"/>
        <rFont val="Calibri"/>
        <family val="2"/>
        <charset val="186"/>
        <scheme val="minor"/>
      </rPr>
      <t xml:space="preserve"> </t>
    </r>
    <r>
      <rPr>
        <b/>
        <sz val="11"/>
        <color theme="1"/>
        <rFont val="Calibri"/>
        <family val="2"/>
        <charset val="186"/>
        <scheme val="minor"/>
      </rPr>
      <t>54.07euro (5 bērni)</t>
    </r>
  </si>
  <si>
    <r>
      <rPr>
        <u/>
        <sz val="12"/>
        <rFont val="Times New Roman"/>
        <family val="1"/>
        <charset val="186"/>
      </rPr>
      <t>Bērna piedzimšanas pabalsts</t>
    </r>
    <r>
      <rPr>
        <sz val="12"/>
        <rFont val="Times New Roman"/>
        <family val="1"/>
        <charset val="186"/>
      </rPr>
      <t xml:space="preserve"> </t>
    </r>
    <r>
      <rPr>
        <b/>
        <sz val="11"/>
        <color theme="1"/>
        <rFont val="Calibri"/>
        <family val="2"/>
        <charset val="186"/>
        <scheme val="minor"/>
      </rPr>
      <t>421.17 euro</t>
    </r>
  </si>
  <si>
    <r>
      <t xml:space="preserve">Valsts sociālā nodrošinājuma pabalsts </t>
    </r>
    <r>
      <rPr>
        <b/>
        <u/>
        <sz val="11"/>
        <color theme="1"/>
        <rFont val="Calibri"/>
        <family val="2"/>
        <charset val="186"/>
        <scheme val="minor"/>
      </rPr>
      <t>64.03.euro (5 pensionāri)</t>
    </r>
  </si>
  <si>
    <r>
      <t>Valsts sociālā nodrošinājuma pabalsts invalīdiem kopš bērnības</t>
    </r>
    <r>
      <rPr>
        <b/>
        <u/>
        <sz val="11"/>
        <color theme="1"/>
        <rFont val="Calibri"/>
        <family val="2"/>
        <charset val="186"/>
        <scheme val="minor"/>
      </rPr>
      <t xml:space="preserve"> 106.72euro</t>
    </r>
  </si>
  <si>
    <r>
      <t>Pabalsts invalīdam, kuram nepieciešama kopšana</t>
    </r>
    <r>
      <rPr>
        <b/>
        <u/>
        <sz val="11"/>
        <color theme="1"/>
        <rFont val="Calibri"/>
        <family val="2"/>
        <charset val="186"/>
        <scheme val="minor"/>
      </rPr>
      <t xml:space="preserve"> 142.29euro</t>
    </r>
  </si>
  <si>
    <t>*1) Tiek prognozēta 531 bēgļa uzņemšana, no tiem 90% jeb 425 personas darbspējīgā vecumā.Visi bēgļi tiek uzņemti divu gadu periodā.</t>
  </si>
  <si>
    <t>10 dienu kurss institūcijā pilngadīgām personām 
aprēķins: 
2016.gads: 1 dienas izmaksas 32.54 euro x 10 dienas x 164personas =53 359 euro
2017.gads: 1 dienas izmaksas 32.54 euro x 10 dienas x 177 personas = 57 588 euro</t>
  </si>
  <si>
    <t>10 dienu kurss institūcijā nepilngadīgām personām:
aprēķins: 
2016.gads: 1 dienas izmaksas 39.48 euro x 10 dienas x70 personas =27 638 euro euro
2017.gads:1 dienas izmaksas 39.48 euro x 10 dienas x 75 personas =29 612 euro euro</t>
  </si>
  <si>
    <r>
      <rPr>
        <u/>
        <sz val="12"/>
        <rFont val="Times New Roman"/>
        <family val="1"/>
        <charset val="186"/>
      </rPr>
      <t>dzirdes aparāti</t>
    </r>
    <r>
      <rPr>
        <sz val="12"/>
        <rFont val="Times New Roman"/>
        <family val="1"/>
        <charset val="186"/>
      </rPr>
      <t xml:space="preserve">
Aprēķins:
2016.gads: pieņēmums, dzirdes aparāti varētu būt nepieciešami 5% no visiem bēgļiem  234x5% =12 *236 euro (1 dzirdes aparāta cena) = 2832 euro
2017.gads: pieņēmums, dzirdes aparāti varētu būt nepieciešami 5% no visiem bēgļiem  297x5% =15 *236 euro (1 dzirdes aparāta cena) =3540 euro</t>
    </r>
  </si>
  <si>
    <r>
      <rPr>
        <u/>
        <sz val="12"/>
        <rFont val="Times New Roman"/>
        <family val="1"/>
        <charset val="186"/>
      </rPr>
      <t>bimanuālais ratiņkrēsls (bāzes modelis)</t>
    </r>
    <r>
      <rPr>
        <sz val="12"/>
        <rFont val="Times New Roman"/>
        <family val="1"/>
        <charset val="186"/>
      </rPr>
      <t xml:space="preserve">
Aprēķins:
2016.gads: pieņēmums, ratiņkrēsls varētu būt nepieciešami 3% no visiem bēgļiem  234x3% =7 *137 euro (1ratiņkrēsla cena) = 959 euro
2017.gads: pieņēmums, ratiņkrēsls varētu būt nepieciešami 3% no visiem bēgļiem  297x3% =8 *137 euro (1ratiņkrēsla cena) = 1 096 euro</t>
    </r>
  </si>
  <si>
    <r>
      <rPr>
        <u/>
        <sz val="12"/>
        <rFont val="Times New Roman"/>
        <family val="1"/>
        <charset val="186"/>
      </rPr>
      <t>staigāšanas rāmis</t>
    </r>
    <r>
      <rPr>
        <sz val="12"/>
        <rFont val="Times New Roman"/>
        <family val="1"/>
        <charset val="186"/>
      </rPr>
      <t xml:space="preserve">
Aprēķins:
2016.gads: pieņēmums, ratiņkrēsls varētu būt nepieciešami 1% no visiem bēgļiem  234x1% =2 *20.95 euro (1staigāšanas rāmja cena) =42 euro
2017.gads:  pieņēmums, ratiņkrēsls varētu būt nepieciešami 1% no visiem bēgļiem  297x1% =2 *20.95 euro (1staigāšanas rāmja cena) = 42 euro</t>
    </r>
  </si>
  <si>
    <r>
      <rPr>
        <u/>
        <sz val="12"/>
        <rFont val="Times New Roman"/>
        <family val="1"/>
        <charset val="186"/>
      </rPr>
      <t xml:space="preserve">kruķi </t>
    </r>
    <r>
      <rPr>
        <sz val="12"/>
        <rFont val="Times New Roman"/>
        <family val="1"/>
        <charset val="186"/>
      </rPr>
      <t xml:space="preserve">
Aprēķins:
2016.gads: pieņēmums, kruķi varētu būt nepieciešami 5% no visiem bēgļiem  234x5% =12*2kruķi*14 euro (1kruķa cena cena) = 336 euro
2017.gads:   pieņēmums, kruķi varētu būt nepieciešami 5% no visiem bēgļiem  360x5% =15*2*2kruķi*14 euro (1kruķa cena cena)  = 420 euro</t>
    </r>
  </si>
  <si>
    <t>2016.gadā LM budžeta ietvaros 2017.gadam precizēs budžeta sagatavošanas procesā</t>
  </si>
  <si>
    <t>3.5.</t>
  </si>
  <si>
    <t>3.8.</t>
  </si>
  <si>
    <t>Nepieciešamā papildus finansējuma novērtējums Indikatīvajam rīcības plānam  "Personu, kurām nepieciešama starptautiskā aizsardzība, pārvietošanai un uzņemšanai Latvijā" 3.5., 3.8. punktiem</t>
  </si>
  <si>
    <t>?????</t>
  </si>
  <si>
    <t>t.sk. papildus nepieciešamais finansējums</t>
  </si>
  <si>
    <t>Atalgojuma izmaksas kopā EKK1100</t>
  </si>
  <si>
    <t>Telpu noma, uzturēšana, komunālie maksājumi, citas ar darba vietu uzturēšanu saistītās izmaksas (vidēji mēnesī 2619.89 euro uz 1 darba vietu)</t>
  </si>
  <si>
    <r>
      <t>Atlīdzība
Aprēķins sastādīts pamatojoties uz Ministru kabineta 2009.gada 15.decembra instrukciju Nr.19 "Tiesību akta projekta sākotnējās ietekmes izvērtēšanas kārtība" papildus 28 amata vietas (detalizētu aprēķinu sk.pielikumā)</t>
    </r>
    <r>
      <rPr>
        <sz val="12"/>
        <color rgb="FFFF0000"/>
        <rFont val="Times New Roman"/>
        <family val="1"/>
        <charset val="186"/>
      </rPr>
      <t xml:space="preserve"> </t>
    </r>
    <r>
      <rPr>
        <u/>
        <sz val="12"/>
        <color rgb="FFFF0000"/>
        <rFont val="Times New Roman"/>
        <family val="1"/>
        <charset val="186"/>
      </rPr>
      <t>2016.gadā papildus 11.75 amatu vietas</t>
    </r>
    <r>
      <rPr>
        <sz val="12"/>
        <color rgb="FFFF0000"/>
        <rFont val="Times New Roman"/>
        <family val="1"/>
        <charset val="186"/>
      </rPr>
      <t xml:space="preserve">, </t>
    </r>
    <r>
      <rPr>
        <u/>
        <sz val="12"/>
        <color rgb="FFFF0000"/>
        <rFont val="Times New Roman"/>
        <family val="1"/>
        <charset val="186"/>
      </rPr>
      <t>2017.gadā 26.67 amatu vietas ( pret 2016.gadu + 14.92 amatu vietas)</t>
    </r>
  </si>
  <si>
    <t>19=12+14</t>
  </si>
  <si>
    <t>20=13+15+18</t>
  </si>
  <si>
    <t>Mēnešalga s max MKN 66, EUR</t>
  </si>
  <si>
    <t>Iesaiste līdz 2018.g.12., mēnešos</t>
  </si>
  <si>
    <t>11=10*24.09%</t>
  </si>
  <si>
    <t>13=12*24.09%</t>
  </si>
  <si>
    <t>16=7* 50%</t>
  </si>
  <si>
    <t xml:space="preserve">Kopā darba devēja pabalsti un kompensācijas (EKK1220)
</t>
  </si>
  <si>
    <t>18=(14+15)*24.09%</t>
  </si>
  <si>
    <t>Novērtēšanas prēmija EKK1148*, piemaksa par darba kvalitāti 1146</t>
  </si>
  <si>
    <t>Pārdalei uz SIF (9300 EUR)</t>
  </si>
  <si>
    <t>Darba devēja izdevumi veselības, dzīvības un nelaimes gadījumu apdrošināšanai  
EKK 1220</t>
  </si>
  <si>
    <t>Pielikums Nr.1</t>
  </si>
  <si>
    <t xml:space="preserve">Informatīvais ziņojums “Par pilotprojekta mājokļa nodrošināšanai ģimenēm, kurām piešķirts bēgļu vai alternatīvais statuss, turpināšanu” </t>
  </si>
  <si>
    <t>S.Djačkova</t>
  </si>
  <si>
    <r>
      <t>Tālr.</t>
    </r>
    <r>
      <rPr>
        <sz val="10"/>
        <color rgb="FF000000"/>
        <rFont val="Times New Roman"/>
        <family val="1"/>
        <charset val="186"/>
      </rPr>
      <t xml:space="preserve"> 67021572</t>
    </r>
  </si>
  <si>
    <t>E-pasts: Svetlana.Djackova@lm.gov.lv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</si>
</sst>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sz val="11"/>
      <color theme="1"/>
      <name val="Calibri"/>
      <family val="2"/>
      <charset val="186"/>
      <scheme val="minor"/>
    </font>
    <font>
      <b/>
      <sz val="12"/>
      <color theme="1"/>
      <name val="Times New Roman"/>
      <family val="1"/>
      <charset val="186"/>
    </font>
    <font>
      <sz val="11"/>
      <name val="Times New Roman"/>
      <family val="1"/>
      <charset val="186"/>
    </font>
    <font>
      <sz val="10"/>
      <name val="Arial"/>
      <family val="2"/>
      <charset val="186"/>
    </font>
    <font>
      <sz val="10"/>
      <name val="Times New Roman"/>
      <family val="1"/>
      <charset val="186"/>
    </font>
    <font>
      <b/>
      <sz val="10"/>
      <name val="Times New Roman"/>
      <family val="1"/>
      <charset val="186"/>
    </font>
    <font>
      <sz val="11"/>
      <color theme="1"/>
      <name val="Times New Roman"/>
      <family val="1"/>
      <charset val="186"/>
    </font>
    <font>
      <sz val="12"/>
      <color theme="1"/>
      <name val="Times New Roman"/>
      <family val="1"/>
      <charset val="186"/>
    </font>
    <font>
      <b/>
      <i/>
      <sz val="12"/>
      <color theme="1"/>
      <name val="Times New Roman"/>
      <family val="1"/>
      <charset val="186"/>
    </font>
    <font>
      <sz val="12"/>
      <name val="Times New Roman"/>
      <family val="1"/>
      <charset val="186"/>
    </font>
    <font>
      <b/>
      <sz val="12"/>
      <name val="Times New Roman"/>
      <family val="1"/>
      <charset val="186"/>
    </font>
    <font>
      <sz val="12"/>
      <color rgb="FFFF0000"/>
      <name val="Times New Roman"/>
      <family val="1"/>
      <charset val="186"/>
    </font>
    <font>
      <u/>
      <sz val="12"/>
      <name val="Times New Roman"/>
      <family val="1"/>
      <charset val="186"/>
    </font>
    <font>
      <b/>
      <i/>
      <sz val="12"/>
      <name val="Times New Roman"/>
      <family val="1"/>
      <charset val="186"/>
    </font>
    <font>
      <sz val="10"/>
      <name val="Calibri"/>
      <family val="2"/>
      <charset val="186"/>
      <scheme val="minor"/>
    </font>
    <font>
      <sz val="10"/>
      <name val="Calibri"/>
      <family val="2"/>
      <scheme val="minor"/>
    </font>
    <font>
      <b/>
      <sz val="10"/>
      <name val="Calibri"/>
      <family val="2"/>
      <charset val="186"/>
    </font>
    <font>
      <i/>
      <sz val="10"/>
      <name val="Times New Roman"/>
      <family val="1"/>
      <charset val="186"/>
    </font>
    <font>
      <b/>
      <sz val="11"/>
      <color theme="1"/>
      <name val="Calibri"/>
      <family val="2"/>
      <charset val="186"/>
      <scheme val="minor"/>
    </font>
    <font>
      <sz val="10"/>
      <color rgb="FFFF0000"/>
      <name val="Times New Roman"/>
      <family val="1"/>
      <charset val="186"/>
    </font>
    <font>
      <u/>
      <sz val="12"/>
      <color rgb="FFFF0000"/>
      <name val="Times New Roman"/>
      <family val="1"/>
      <charset val="186"/>
    </font>
    <font>
      <b/>
      <u/>
      <sz val="11"/>
      <color theme="1"/>
      <name val="Calibri"/>
      <family val="2"/>
      <charset val="186"/>
      <scheme val="minor"/>
    </font>
    <font>
      <sz val="14"/>
      <name val="Times New Roman"/>
      <family val="1"/>
      <charset val="186"/>
    </font>
    <font>
      <sz val="14"/>
      <color theme="1"/>
      <name val="Times New Roman"/>
      <family val="1"/>
      <charset val="186"/>
    </font>
    <font>
      <sz val="10"/>
      <color theme="1"/>
      <name val="Times New Roman"/>
      <family val="1"/>
      <charset val="186"/>
    </font>
    <font>
      <sz val="10"/>
      <color rgb="FF000000"/>
      <name val="Times New Roman"/>
      <family val="1"/>
      <charset val="186"/>
    </font>
    <font>
      <u/>
      <sz val="11"/>
      <color theme="10"/>
      <name val="Calibri"/>
      <family val="2"/>
      <scheme val="minor"/>
    </font>
    <font>
      <u/>
      <sz val="10"/>
      <color theme="10"/>
      <name val="Times New Roman"/>
      <family val="1"/>
      <charset val="186"/>
    </font>
  </fonts>
  <fills count="12">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indexed="52"/>
        <bgColor indexed="13"/>
      </patternFill>
    </fill>
    <fill>
      <patternFill patternType="solid">
        <fgColor indexed="47"/>
        <bgColor indexed="22"/>
      </patternFill>
    </fill>
    <fill>
      <patternFill patternType="solid">
        <fgColor indexed="9"/>
        <bgColor indexed="41"/>
      </patternFill>
    </fill>
    <fill>
      <patternFill patternType="solid">
        <fgColor indexed="51"/>
        <bgColor indexed="13"/>
      </patternFill>
    </fill>
    <fill>
      <patternFill patternType="solid">
        <fgColor rgb="FFFFC000"/>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1" fillId="0" borderId="0"/>
    <xf numFmtId="0" fontId="4" fillId="0" borderId="0"/>
    <xf numFmtId="0" fontId="27" fillId="0" borderId="0" applyNumberFormat="0" applyFill="0" applyBorder="0" applyAlignment="0" applyProtection="0"/>
  </cellStyleXfs>
  <cellXfs count="153">
    <xf numFmtId="0" fontId="0" fillId="0" borderId="0" xfId="0"/>
    <xf numFmtId="0" fontId="4" fillId="0" borderId="0" xfId="0" applyFont="1" applyFill="1" applyProtection="1">
      <protection locked="0"/>
    </xf>
    <xf numFmtId="0" fontId="5" fillId="0" borderId="0" xfId="2" applyFont="1"/>
    <xf numFmtId="0" fontId="5" fillId="0" borderId="0" xfId="0" applyFont="1"/>
    <xf numFmtId="0" fontId="8" fillId="0" borderId="0" xfId="0" applyFont="1"/>
    <xf numFmtId="0" fontId="8" fillId="0" borderId="3" xfId="1" applyFont="1" applyBorder="1" applyAlignment="1">
      <alignment horizontal="center" wrapText="1"/>
    </xf>
    <xf numFmtId="0" fontId="2" fillId="2" borderId="1" xfId="0" applyFont="1" applyFill="1" applyBorder="1" applyAlignment="1">
      <alignment horizontal="center" wrapText="1"/>
    </xf>
    <xf numFmtId="3" fontId="2" fillId="2" borderId="1" xfId="0" applyNumberFormat="1" applyFont="1" applyFill="1" applyBorder="1" applyAlignment="1">
      <alignment horizontal="center" wrapText="1"/>
    </xf>
    <xf numFmtId="0" fontId="9" fillId="0" borderId="0" xfId="0" applyFont="1" applyAlignment="1">
      <alignment horizontal="right"/>
    </xf>
    <xf numFmtId="0" fontId="8" fillId="0" borderId="1" xfId="0" applyFont="1" applyBorder="1"/>
    <xf numFmtId="0" fontId="8" fillId="0" borderId="1" xfId="0" applyFont="1" applyFill="1" applyBorder="1" applyAlignment="1">
      <alignment vertical="center" wrapText="1"/>
    </xf>
    <xf numFmtId="3" fontId="8" fillId="0" borderId="1" xfId="0" applyNumberFormat="1" applyFont="1" applyBorder="1"/>
    <xf numFmtId="0" fontId="8" fillId="0" borderId="1" xfId="0" applyFont="1" applyFill="1" applyBorder="1" applyAlignment="1">
      <alignment horizontal="left" vertical="center" wrapText="1"/>
    </xf>
    <xf numFmtId="0" fontId="10" fillId="0" borderId="1" xfId="0" applyFont="1" applyBorder="1" applyAlignment="1">
      <alignment horizontal="left" vertical="center" wrapText="1"/>
    </xf>
    <xf numFmtId="0" fontId="8" fillId="0" borderId="1" xfId="0" applyFont="1" applyBorder="1" applyAlignment="1">
      <alignment wrapText="1"/>
    </xf>
    <xf numFmtId="0" fontId="8" fillId="0" borderId="1" xfId="0" applyFont="1" applyFill="1" applyBorder="1"/>
    <xf numFmtId="0" fontId="10" fillId="0" borderId="1" xfId="0" applyFont="1" applyBorder="1" applyAlignment="1">
      <alignment wrapText="1"/>
    </xf>
    <xf numFmtId="0" fontId="11" fillId="0" borderId="0" xfId="0" applyFont="1" applyFill="1" applyBorder="1" applyAlignment="1" applyProtection="1">
      <alignment horizontal="center"/>
    </xf>
    <xf numFmtId="0" fontId="12" fillId="0" borderId="0" xfId="0" applyFont="1"/>
    <xf numFmtId="0" fontId="8" fillId="0" borderId="0" xfId="0" applyFont="1" applyAlignment="1">
      <alignment wrapText="1"/>
    </xf>
    <xf numFmtId="3" fontId="8" fillId="0" borderId="0" xfId="0" applyNumberFormat="1" applyFont="1"/>
    <xf numFmtId="0" fontId="8" fillId="0" borderId="0" xfId="0" applyFont="1" applyBorder="1"/>
    <xf numFmtId="0" fontId="10" fillId="0" borderId="0" xfId="0" applyFont="1" applyBorder="1" applyAlignment="1">
      <alignment wrapText="1"/>
    </xf>
    <xf numFmtId="3" fontId="8" fillId="0" borderId="0" xfId="0" applyNumberFormat="1" applyFont="1" applyBorder="1"/>
    <xf numFmtId="0" fontId="9" fillId="3" borderId="1" xfId="0" applyFont="1" applyFill="1" applyBorder="1" applyAlignment="1">
      <alignment horizontal="right"/>
    </xf>
    <xf numFmtId="0" fontId="14" fillId="3" borderId="1" xfId="0" applyFont="1" applyFill="1" applyBorder="1" applyAlignment="1">
      <alignment horizontal="right" wrapText="1"/>
    </xf>
    <xf numFmtId="3" fontId="9" fillId="3" borderId="1" xfId="0" applyNumberFormat="1" applyFont="1" applyFill="1" applyBorder="1" applyAlignment="1">
      <alignment horizontal="right"/>
    </xf>
    <xf numFmtId="0" fontId="9" fillId="3" borderId="1" xfId="0" applyFont="1" applyFill="1" applyBorder="1" applyAlignment="1">
      <alignment horizontal="right" wrapText="1"/>
    </xf>
    <xf numFmtId="0" fontId="9" fillId="3" borderId="1" xfId="0" applyFont="1" applyFill="1" applyBorder="1" applyAlignment="1">
      <alignment horizontal="right" vertical="center" wrapText="1"/>
    </xf>
    <xf numFmtId="0" fontId="10" fillId="0" borderId="0" xfId="0" applyFont="1" applyFill="1" applyBorder="1" applyAlignment="1" applyProtection="1">
      <alignment wrapText="1"/>
    </xf>
    <xf numFmtId="4" fontId="5" fillId="0" borderId="0" xfId="2" applyNumberFormat="1" applyFont="1"/>
    <xf numFmtId="0" fontId="15" fillId="0" borderId="0" xfId="0" applyFont="1"/>
    <xf numFmtId="0" fontId="16" fillId="0" borderId="0" xfId="0" applyFont="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5" fillId="0" borderId="0" xfId="0" applyFont="1" applyFill="1" applyBorder="1" applyAlignment="1" applyProtection="1">
      <alignment horizontal="left"/>
    </xf>
    <xf numFmtId="0" fontId="6" fillId="6" borderId="1" xfId="0" applyFont="1" applyFill="1" applyBorder="1" applyAlignment="1" applyProtection="1">
      <alignment horizontal="center" vertical="center" wrapText="1"/>
    </xf>
    <xf numFmtId="0" fontId="6" fillId="7" borderId="1" xfId="0" applyFont="1" applyFill="1" applyBorder="1" applyAlignment="1" applyProtection="1">
      <alignment horizontal="center" vertical="center" wrapText="1"/>
    </xf>
    <xf numFmtId="0" fontId="5" fillId="4" borderId="9" xfId="2" applyFont="1" applyFill="1" applyBorder="1" applyAlignment="1">
      <alignment horizontal="center" vertical="top" wrapText="1"/>
    </xf>
    <xf numFmtId="0" fontId="18" fillId="4" borderId="9" xfId="2" applyFont="1" applyFill="1" applyBorder="1" applyAlignment="1">
      <alignment horizontal="center" vertical="top" wrapText="1"/>
    </xf>
    <xf numFmtId="0" fontId="6" fillId="8" borderId="1" xfId="0" applyFont="1" applyFill="1" applyBorder="1" applyAlignment="1" applyProtection="1">
      <alignment horizontal="center" vertical="center" wrapText="1"/>
    </xf>
    <xf numFmtId="0" fontId="5" fillId="0" borderId="15" xfId="2" applyFont="1" applyBorder="1" applyAlignment="1">
      <alignment horizontal="center" vertical="top" wrapText="1"/>
    </xf>
    <xf numFmtId="0" fontId="5" fillId="0" borderId="9" xfId="2" applyFont="1" applyBorder="1" applyAlignment="1">
      <alignment horizontal="center" vertical="top" wrapText="1"/>
    </xf>
    <xf numFmtId="0" fontId="18" fillId="0" borderId="9" xfId="2" applyFont="1" applyBorder="1" applyAlignment="1">
      <alignment horizontal="center" vertical="top" wrapText="1"/>
    </xf>
    <xf numFmtId="0" fontId="5" fillId="0" borderId="16" xfId="2" applyFont="1" applyBorder="1" applyAlignment="1">
      <alignment horizontal="center" vertical="top" wrapText="1"/>
    </xf>
    <xf numFmtId="0" fontId="5" fillId="5" borderId="2" xfId="2" applyFont="1" applyFill="1" applyBorder="1" applyAlignment="1">
      <alignment horizontal="center" vertical="top" wrapText="1"/>
    </xf>
    <xf numFmtId="0" fontId="5" fillId="5" borderId="17" xfId="2" applyFont="1" applyFill="1" applyBorder="1" applyAlignment="1">
      <alignment horizontal="center" vertical="top" wrapText="1"/>
    </xf>
    <xf numFmtId="0" fontId="5" fillId="5" borderId="16" xfId="2" applyFont="1" applyFill="1" applyBorder="1" applyAlignment="1">
      <alignment horizontal="center" vertical="top" wrapText="1"/>
    </xf>
    <xf numFmtId="0" fontId="6" fillId="9" borderId="1" xfId="0" applyFont="1" applyFill="1" applyBorder="1" applyAlignment="1" applyProtection="1">
      <alignment horizontal="center" vertical="center" wrapText="1"/>
      <protection locked="0"/>
    </xf>
    <xf numFmtId="0" fontId="6" fillId="9" borderId="1" xfId="0" applyFont="1" applyFill="1" applyBorder="1" applyAlignment="1" applyProtection="1">
      <alignment horizontal="left"/>
      <protection locked="0"/>
    </xf>
    <xf numFmtId="49" fontId="6" fillId="9" borderId="1" xfId="0" applyNumberFormat="1" applyFont="1" applyFill="1" applyBorder="1" applyAlignment="1" applyProtection="1">
      <alignment horizontal="center" vertical="center"/>
      <protection locked="0"/>
    </xf>
    <xf numFmtId="3" fontId="6" fillId="9" borderId="1" xfId="0" applyNumberFormat="1" applyFont="1" applyFill="1" applyBorder="1" applyAlignment="1" applyProtection="1">
      <alignment horizontal="center" vertical="center"/>
      <protection locked="0"/>
    </xf>
    <xf numFmtId="1" fontId="6" fillId="9" borderId="1" xfId="0" applyNumberFormat="1" applyFont="1" applyFill="1" applyBorder="1" applyAlignment="1" applyProtection="1">
      <alignment horizontal="center" vertical="center"/>
      <protection locked="0"/>
    </xf>
    <xf numFmtId="0" fontId="5" fillId="9" borderId="1" xfId="0" applyFont="1" applyFill="1" applyBorder="1" applyAlignment="1" applyProtection="1">
      <alignment horizontal="center" vertical="center" wrapText="1"/>
      <protection locked="0"/>
    </xf>
    <xf numFmtId="3" fontId="5" fillId="0" borderId="1" xfId="0" applyNumberFormat="1" applyFont="1" applyFill="1" applyBorder="1" applyAlignment="1" applyProtection="1">
      <alignment horizontal="left"/>
      <protection locked="0"/>
    </xf>
    <xf numFmtId="3" fontId="5" fillId="8" borderId="1" xfId="0" applyNumberFormat="1" applyFont="1" applyFill="1" applyBorder="1" applyAlignment="1" applyProtection="1">
      <alignment horizontal="center"/>
      <protection locked="0"/>
    </xf>
    <xf numFmtId="3" fontId="5" fillId="0" borderId="1" xfId="0" applyNumberFormat="1" applyFont="1" applyFill="1" applyBorder="1" applyProtection="1">
      <protection locked="0"/>
    </xf>
    <xf numFmtId="3" fontId="5" fillId="0" borderId="1" xfId="0" applyNumberFormat="1" applyFont="1" applyFill="1" applyBorder="1" applyAlignment="1" applyProtection="1">
      <alignment horizontal="center"/>
      <protection locked="0"/>
    </xf>
    <xf numFmtId="3" fontId="5" fillId="8" borderId="1" xfId="0" applyNumberFormat="1" applyFont="1" applyFill="1" applyBorder="1" applyProtection="1">
      <protection locked="0"/>
    </xf>
    <xf numFmtId="3" fontId="5" fillId="0" borderId="1" xfId="0" applyNumberFormat="1" applyFont="1" applyFill="1" applyBorder="1" applyAlignment="1" applyProtection="1">
      <alignment horizontal="left" wrapText="1"/>
      <protection locked="0"/>
    </xf>
    <xf numFmtId="3" fontId="5" fillId="0" borderId="1"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wrapText="1"/>
      <protection locked="0"/>
    </xf>
    <xf numFmtId="3" fontId="5" fillId="0" borderId="0" xfId="0" applyNumberFormat="1" applyFont="1" applyFill="1" applyBorder="1" applyAlignment="1" applyProtection="1">
      <alignment horizontal="center"/>
      <protection locked="0"/>
    </xf>
    <xf numFmtId="3" fontId="5" fillId="0" borderId="0" xfId="0" applyNumberFormat="1" applyFont="1" applyFill="1" applyBorder="1" applyAlignment="1" applyProtection="1">
      <alignment horizontal="center" vertical="center"/>
      <protection locked="0"/>
    </xf>
    <xf numFmtId="3" fontId="5" fillId="0" borderId="0" xfId="0" applyNumberFormat="1" applyFont="1" applyFill="1" applyBorder="1" applyProtection="1">
      <protection locked="0"/>
    </xf>
    <xf numFmtId="3" fontId="15" fillId="0" borderId="0" xfId="0" applyNumberFormat="1" applyFont="1"/>
    <xf numFmtId="3" fontId="6" fillId="10" borderId="1" xfId="0" applyNumberFormat="1" applyFont="1" applyFill="1" applyBorder="1" applyProtection="1">
      <protection locked="0"/>
    </xf>
    <xf numFmtId="49" fontId="5" fillId="0" borderId="0" xfId="0" applyNumberFormat="1" applyFont="1"/>
    <xf numFmtId="4" fontId="15" fillId="0" borderId="0" xfId="0" applyNumberFormat="1" applyFont="1"/>
    <xf numFmtId="3" fontId="6" fillId="9" borderId="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horizontal="center"/>
    </xf>
    <xf numFmtId="0" fontId="6" fillId="6" borderId="1" xfId="0" applyFont="1" applyFill="1" applyBorder="1" applyAlignment="1" applyProtection="1">
      <alignment horizontal="center" vertical="center" wrapText="1"/>
    </xf>
    <xf numFmtId="0" fontId="5" fillId="4" borderId="9" xfId="2" applyFont="1" applyFill="1" applyBorder="1" applyAlignment="1">
      <alignment horizontal="center" vertical="top" wrapText="1"/>
    </xf>
    <xf numFmtId="3" fontId="20" fillId="0" borderId="0" xfId="0" applyNumberFormat="1" applyFont="1" applyFill="1" applyBorder="1" applyAlignment="1" applyProtection="1">
      <alignment horizontal="left"/>
      <protection locked="0"/>
    </xf>
    <xf numFmtId="0" fontId="9" fillId="2" borderId="1" xfId="0" applyFont="1" applyFill="1" applyBorder="1" applyAlignment="1">
      <alignment horizontal="right"/>
    </xf>
    <xf numFmtId="3" fontId="9" fillId="2" borderId="1" xfId="0" applyNumberFormat="1" applyFont="1" applyFill="1" applyBorder="1" applyAlignment="1">
      <alignment horizontal="right"/>
    </xf>
    <xf numFmtId="0" fontId="13" fillId="0" borderId="1" xfId="0" applyFont="1" applyBorder="1" applyAlignment="1">
      <alignment wrapText="1"/>
    </xf>
    <xf numFmtId="0" fontId="14" fillId="2" borderId="1" xfId="0" applyFont="1" applyFill="1" applyBorder="1" applyAlignment="1">
      <alignment horizontal="left" wrapText="1"/>
    </xf>
    <xf numFmtId="0" fontId="2" fillId="0" borderId="0" xfId="0" applyFont="1"/>
    <xf numFmtId="0" fontId="8" fillId="0" borderId="3" xfId="1" applyNumberFormat="1" applyFont="1" applyBorder="1" applyAlignment="1">
      <alignment horizontal="center" wrapText="1"/>
    </xf>
    <xf numFmtId="0" fontId="9" fillId="11" borderId="25" xfId="1" applyFont="1" applyFill="1" applyBorder="1" applyAlignment="1">
      <alignment horizontal="right" wrapText="1"/>
    </xf>
    <xf numFmtId="0" fontId="9" fillId="11" borderId="24" xfId="1" applyFont="1" applyFill="1" applyBorder="1" applyAlignment="1">
      <alignment horizontal="right" wrapText="1"/>
    </xf>
    <xf numFmtId="3" fontId="9" fillId="11" borderId="24" xfId="1" applyNumberFormat="1" applyFont="1" applyFill="1" applyBorder="1" applyAlignment="1">
      <alignment horizontal="right" wrapText="1"/>
    </xf>
    <xf numFmtId="3" fontId="9" fillId="11" borderId="28" xfId="1" applyNumberFormat="1" applyFont="1" applyFill="1" applyBorder="1" applyAlignment="1">
      <alignment horizontal="right" wrapText="1"/>
    </xf>
    <xf numFmtId="0" fontId="2" fillId="11" borderId="5" xfId="1" applyFont="1" applyFill="1" applyBorder="1" applyAlignment="1">
      <alignment horizontal="center" wrapText="1"/>
    </xf>
    <xf numFmtId="0" fontId="2" fillId="11" borderId="26" xfId="1" applyFont="1" applyFill="1" applyBorder="1" applyAlignment="1">
      <alignment horizontal="center" wrapText="1"/>
    </xf>
    <xf numFmtId="3" fontId="2" fillId="11" borderId="26" xfId="1" applyNumberFormat="1" applyFont="1" applyFill="1" applyBorder="1" applyAlignment="1">
      <alignment horizontal="center" wrapText="1"/>
    </xf>
    <xf numFmtId="3" fontId="2" fillId="11" borderId="27" xfId="1" applyNumberFormat="1" applyFont="1" applyFill="1" applyBorder="1" applyAlignment="1">
      <alignment horizontal="center" wrapText="1"/>
    </xf>
    <xf numFmtId="0" fontId="16" fillId="11" borderId="0" xfId="0" applyFont="1" applyFill="1" applyBorder="1"/>
    <xf numFmtId="0" fontId="5" fillId="11" borderId="0" xfId="2" applyFont="1" applyFill="1" applyBorder="1" applyAlignment="1">
      <alignment horizontal="center" vertical="top" wrapText="1"/>
    </xf>
    <xf numFmtId="0" fontId="6" fillId="11" borderId="0" xfId="2" applyFont="1" applyFill="1" applyBorder="1" applyAlignment="1">
      <alignment vertical="center" wrapText="1"/>
    </xf>
    <xf numFmtId="0" fontId="16" fillId="0" borderId="0" xfId="0" applyFont="1" applyBorder="1"/>
    <xf numFmtId="164" fontId="5" fillId="0" borderId="1" xfId="0" applyNumberFormat="1" applyFont="1" applyFill="1" applyBorder="1" applyAlignment="1" applyProtection="1">
      <alignment horizontal="center"/>
      <protection locked="0"/>
    </xf>
    <xf numFmtId="0" fontId="18" fillId="4" borderId="1" xfId="2" applyFont="1" applyFill="1" applyBorder="1" applyAlignment="1">
      <alignment horizontal="center" vertical="top" wrapText="1"/>
    </xf>
    <xf numFmtId="0" fontId="18" fillId="0" borderId="1" xfId="2" applyFont="1" applyBorder="1" applyAlignment="1">
      <alignment horizontal="center" vertical="top" wrapText="1"/>
    </xf>
    <xf numFmtId="0" fontId="5" fillId="5" borderId="1" xfId="2" applyFont="1" applyFill="1" applyBorder="1" applyAlignment="1">
      <alignment horizontal="center" vertical="top" wrapText="1"/>
    </xf>
    <xf numFmtId="0" fontId="5" fillId="6" borderId="1" xfId="0" applyFont="1" applyFill="1" applyBorder="1" applyAlignment="1" applyProtection="1">
      <alignment vertical="center" wrapText="1"/>
    </xf>
    <xf numFmtId="0" fontId="6" fillId="6" borderId="1" xfId="0" applyFont="1" applyFill="1" applyBorder="1" applyAlignment="1" applyProtection="1">
      <alignment horizontal="center" vertical="center" wrapText="1"/>
    </xf>
    <xf numFmtId="0" fontId="6" fillId="6" borderId="1" xfId="0" applyFont="1" applyFill="1" applyBorder="1" applyAlignment="1" applyProtection="1">
      <alignment horizontal="center" vertical="center"/>
    </xf>
    <xf numFmtId="0" fontId="5" fillId="4" borderId="1" xfId="2" applyFont="1" applyFill="1" applyBorder="1" applyAlignment="1">
      <alignment horizontal="center" vertical="top" wrapText="1"/>
    </xf>
    <xf numFmtId="0" fontId="23" fillId="0" borderId="0" xfId="0" applyFont="1"/>
    <xf numFmtId="0" fontId="24" fillId="0" borderId="0" xfId="0" applyFont="1"/>
    <xf numFmtId="0" fontId="3" fillId="0" borderId="0" xfId="0" applyFont="1" applyFill="1" applyBorder="1" applyAlignment="1" applyProtection="1">
      <alignment horizontal="left" wrapText="1"/>
    </xf>
    <xf numFmtId="0" fontId="7" fillId="0" borderId="0" xfId="0" applyFont="1" applyAlignment="1">
      <alignment horizontal="left" wrapText="1"/>
    </xf>
    <xf numFmtId="0" fontId="2" fillId="0" borderId="0" xfId="1" applyFont="1" applyAlignment="1">
      <alignment horizontal="center" wrapText="1"/>
    </xf>
    <xf numFmtId="0" fontId="8" fillId="2" borderId="4" xfId="0" applyFont="1" applyFill="1" applyBorder="1" applyAlignment="1">
      <alignment horizontal="center" wrapText="1"/>
    </xf>
    <xf numFmtId="0" fontId="8" fillId="2" borderId="23" xfId="0" applyFont="1" applyFill="1" applyBorder="1" applyAlignment="1">
      <alignment horizontal="center"/>
    </xf>
    <xf numFmtId="0" fontId="8" fillId="2" borderId="4" xfId="0" applyFont="1" applyFill="1" applyBorder="1" applyAlignment="1">
      <alignment horizontal="center"/>
    </xf>
    <xf numFmtId="0" fontId="8" fillId="2" borderId="18" xfId="0" applyFont="1" applyFill="1" applyBorder="1" applyAlignment="1">
      <alignment horizontal="center" wrapText="1"/>
    </xf>
    <xf numFmtId="0" fontId="8" fillId="2" borderId="19" xfId="0" applyFont="1" applyFill="1" applyBorder="1" applyAlignment="1">
      <alignment horizontal="center" wrapText="1"/>
    </xf>
    <xf numFmtId="0" fontId="8" fillId="2" borderId="20" xfId="0" applyFont="1" applyFill="1" applyBorder="1" applyAlignment="1">
      <alignment horizontal="center" wrapText="1"/>
    </xf>
    <xf numFmtId="0" fontId="8" fillId="2" borderId="3" xfId="0" applyFont="1" applyFill="1" applyBorder="1" applyAlignment="1">
      <alignment horizontal="center"/>
    </xf>
    <xf numFmtId="0" fontId="9" fillId="0" borderId="22" xfId="0" applyFont="1" applyBorder="1" applyAlignment="1">
      <alignment horizontal="left"/>
    </xf>
    <xf numFmtId="0" fontId="9" fillId="0" borderId="0" xfId="0" applyFont="1" applyAlignment="1">
      <alignment horizontal="left"/>
    </xf>
    <xf numFmtId="3" fontId="6" fillId="10" borderId="18" xfId="0" applyNumberFormat="1" applyFont="1" applyFill="1" applyBorder="1" applyAlignment="1" applyProtection="1">
      <alignment horizontal="center"/>
      <protection locked="0"/>
    </xf>
    <xf numFmtId="3" fontId="6" fillId="10" borderId="19" xfId="0" applyNumberFormat="1" applyFont="1" applyFill="1" applyBorder="1" applyAlignment="1" applyProtection="1">
      <alignment horizontal="center"/>
      <protection locked="0"/>
    </xf>
    <xf numFmtId="3" fontId="6" fillId="10" borderId="20" xfId="0" applyNumberFormat="1" applyFont="1" applyFill="1" applyBorder="1" applyAlignment="1" applyProtection="1">
      <alignment horizontal="center"/>
      <protection locked="0"/>
    </xf>
    <xf numFmtId="0" fontId="5" fillId="0" borderId="21" xfId="2" applyFont="1" applyBorder="1" applyAlignment="1">
      <alignment wrapText="1"/>
    </xf>
    <xf numFmtId="0" fontId="16" fillId="0" borderId="21" xfId="0" applyFont="1" applyBorder="1" applyAlignment="1">
      <alignment wrapText="1"/>
    </xf>
    <xf numFmtId="0" fontId="5" fillId="0" borderId="0" xfId="2" applyFont="1" applyAlignment="1">
      <alignment wrapText="1"/>
    </xf>
    <xf numFmtId="0" fontId="16" fillId="0" borderId="0" xfId="0" applyFont="1" applyAlignment="1">
      <alignment wrapText="1"/>
    </xf>
    <xf numFmtId="0" fontId="6" fillId="6" borderId="3" xfId="0" applyFont="1" applyFill="1" applyBorder="1" applyAlignment="1" applyProtection="1">
      <alignment horizontal="center" vertical="center" wrapText="1"/>
    </xf>
    <xf numFmtId="0" fontId="6" fillId="6" borderId="4" xfId="0" applyFont="1" applyFill="1" applyBorder="1" applyAlignment="1" applyProtection="1">
      <alignment horizontal="center" vertical="center" wrapText="1"/>
    </xf>
    <xf numFmtId="0" fontId="6" fillId="6" borderId="1" xfId="0" applyFont="1" applyFill="1" applyBorder="1" applyAlignment="1" applyProtection="1">
      <alignment horizontal="center" vertical="center" wrapText="1"/>
    </xf>
    <xf numFmtId="0" fontId="5" fillId="4" borderId="5" xfId="2" applyFont="1" applyFill="1" applyBorder="1" applyAlignment="1">
      <alignment horizontal="center" vertical="top" wrapText="1"/>
    </xf>
    <xf numFmtId="0" fontId="5" fillId="4" borderId="12" xfId="2" applyFont="1" applyFill="1" applyBorder="1" applyAlignment="1">
      <alignment horizontal="center" vertical="top" wrapText="1"/>
    </xf>
    <xf numFmtId="0" fontId="5" fillId="4" borderId="9" xfId="2" applyFont="1" applyFill="1" applyBorder="1" applyAlignment="1">
      <alignment horizontal="center" vertical="top" wrapText="1"/>
    </xf>
    <xf numFmtId="0" fontId="5" fillId="4" borderId="7" xfId="2" applyFont="1" applyFill="1" applyBorder="1" applyAlignment="1">
      <alignment horizontal="center" vertical="center" wrapText="1"/>
    </xf>
    <xf numFmtId="0" fontId="5" fillId="4" borderId="13" xfId="2" applyFont="1" applyFill="1" applyBorder="1" applyAlignment="1">
      <alignment horizontal="center" vertical="center" wrapText="1"/>
    </xf>
    <xf numFmtId="0" fontId="6" fillId="4" borderId="8" xfId="2" applyFont="1" applyFill="1" applyBorder="1" applyAlignment="1">
      <alignment horizontal="center" vertical="center" wrapText="1"/>
    </xf>
    <xf numFmtId="0" fontId="6" fillId="4" borderId="14" xfId="2" applyFont="1" applyFill="1" applyBorder="1" applyAlignment="1">
      <alignment horizontal="center" vertical="center" wrapText="1"/>
    </xf>
    <xf numFmtId="0" fontId="5" fillId="4" borderId="6" xfId="2" applyFont="1" applyFill="1" applyBorder="1" applyAlignment="1">
      <alignment horizontal="center" vertical="top" wrapText="1"/>
    </xf>
    <xf numFmtId="0" fontId="5" fillId="4" borderId="7" xfId="2" applyFont="1" applyFill="1" applyBorder="1" applyAlignment="1">
      <alignment horizontal="center" vertical="top" wrapText="1"/>
    </xf>
    <xf numFmtId="0" fontId="5" fillId="4" borderId="8" xfId="2" applyFont="1" applyFill="1" applyBorder="1" applyAlignment="1">
      <alignment horizontal="center" vertical="top" wrapText="1"/>
    </xf>
    <xf numFmtId="0" fontId="6" fillId="5" borderId="5" xfId="2" applyFont="1" applyFill="1" applyBorder="1" applyAlignment="1">
      <alignment horizontal="center" vertical="center" wrapText="1"/>
    </xf>
    <xf numFmtId="0" fontId="6" fillId="5" borderId="10" xfId="2" applyFont="1" applyFill="1" applyBorder="1" applyAlignment="1">
      <alignment horizontal="center" vertical="center" wrapText="1"/>
    </xf>
    <xf numFmtId="0" fontId="6" fillId="5" borderId="12" xfId="2" applyFont="1" applyFill="1" applyBorder="1" applyAlignment="1">
      <alignment horizontal="center" vertical="center" wrapText="1"/>
    </xf>
    <xf numFmtId="0" fontId="6" fillId="5" borderId="8" xfId="2" applyFont="1" applyFill="1" applyBorder="1" applyAlignment="1">
      <alignment horizontal="center" vertical="center" wrapText="1"/>
    </xf>
    <xf numFmtId="0" fontId="6" fillId="5" borderId="11" xfId="2" applyFont="1" applyFill="1" applyBorder="1" applyAlignment="1">
      <alignment horizontal="center" vertical="center" wrapText="1"/>
    </xf>
    <xf numFmtId="0" fontId="6" fillId="5" borderId="14" xfId="2" applyFont="1" applyFill="1" applyBorder="1" applyAlignment="1">
      <alignment horizontal="center" vertical="center" wrapText="1"/>
    </xf>
    <xf numFmtId="0" fontId="6" fillId="0" borderId="0" xfId="0" applyFont="1" applyFill="1" applyBorder="1" applyAlignment="1" applyProtection="1">
      <alignment horizontal="center"/>
    </xf>
    <xf numFmtId="0" fontId="6" fillId="6" borderId="1" xfId="0" applyFont="1" applyFill="1" applyBorder="1" applyAlignment="1" applyProtection="1">
      <alignment horizontal="center" vertical="center"/>
    </xf>
    <xf numFmtId="4" fontId="6" fillId="6" borderId="1" xfId="0" applyNumberFormat="1" applyFont="1" applyFill="1" applyBorder="1" applyAlignment="1" applyProtection="1">
      <alignment horizontal="center" vertical="center" wrapText="1"/>
    </xf>
    <xf numFmtId="4" fontId="6" fillId="6" borderId="3" xfId="0" applyNumberFormat="1" applyFont="1" applyFill="1" applyBorder="1" applyAlignment="1" applyProtection="1">
      <alignment horizontal="center" vertical="center" wrapText="1"/>
    </xf>
    <xf numFmtId="4" fontId="6" fillId="6" borderId="4" xfId="0" applyNumberFormat="1" applyFont="1" applyFill="1" applyBorder="1" applyAlignment="1" applyProtection="1">
      <alignment horizontal="center" vertical="center" wrapText="1"/>
    </xf>
    <xf numFmtId="0" fontId="6" fillId="5" borderId="1" xfId="2" applyFont="1" applyFill="1" applyBorder="1" applyAlignment="1">
      <alignment horizontal="center" vertical="center" wrapText="1"/>
    </xf>
    <xf numFmtId="0" fontId="6" fillId="0" borderId="18" xfId="2" applyFont="1" applyBorder="1" applyAlignment="1">
      <alignment horizontal="center"/>
    </xf>
    <xf numFmtId="0" fontId="6" fillId="0" borderId="20" xfId="2" applyFont="1" applyBorder="1" applyAlignment="1">
      <alignment horizontal="center"/>
    </xf>
    <xf numFmtId="0" fontId="5" fillId="4" borderId="1" xfId="2" applyFont="1" applyFill="1" applyBorder="1" applyAlignment="1">
      <alignment horizontal="center" vertical="top" wrapText="1"/>
    </xf>
    <xf numFmtId="0" fontId="5" fillId="4" borderId="1" xfId="2" applyFont="1" applyFill="1" applyBorder="1" applyAlignment="1">
      <alignment horizontal="center" vertical="center" wrapText="1"/>
    </xf>
    <xf numFmtId="22" fontId="25" fillId="0" borderId="0" xfId="0" applyNumberFormat="1" applyFont="1" applyAlignment="1">
      <alignment horizontal="left" vertical="center"/>
    </xf>
    <xf numFmtId="0" fontId="25" fillId="0" borderId="0" xfId="0" applyFont="1" applyAlignment="1">
      <alignment horizontal="left" vertical="center"/>
    </xf>
    <xf numFmtId="0" fontId="28" fillId="0" borderId="0" xfId="3" applyFont="1" applyAlignment="1">
      <alignment horizontal="left"/>
    </xf>
  </cellXfs>
  <cellStyles count="4">
    <cellStyle name="Hyperlink" xfId="3" builtinId="8"/>
    <cellStyle name="Normal" xfId="0" builtinId="0"/>
    <cellStyle name="Normal 2" xfId="1"/>
    <cellStyle name="Normal_Aprekins_EURO_IT_LM"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Svetlana.Djackova@lm.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72"/>
  <sheetViews>
    <sheetView topLeftCell="B1" zoomScaleNormal="100" workbookViewId="0">
      <selection activeCell="B54" sqref="B54"/>
    </sheetView>
  </sheetViews>
  <sheetFormatPr defaultColWidth="9.140625" defaultRowHeight="15.75" x14ac:dyDescent="0.25"/>
  <cols>
    <col min="1" max="1" width="9.140625" style="4"/>
    <col min="2" max="2" width="77.7109375" style="19" customWidth="1"/>
    <col min="3" max="3" width="11.7109375" style="4" customWidth="1"/>
    <col min="4" max="4" width="12.42578125" style="4" customWidth="1"/>
    <col min="5" max="8" width="9.140625" style="4"/>
    <col min="9" max="9" width="30.28515625" style="4" customWidth="1"/>
    <col min="10" max="16384" width="9.140625" style="4"/>
  </cols>
  <sheetData>
    <row r="2" spans="1:9" ht="45.75" customHeight="1" x14ac:dyDescent="0.25">
      <c r="A2" s="104" t="s">
        <v>105</v>
      </c>
      <c r="B2" s="104"/>
      <c r="C2" s="104"/>
      <c r="D2" s="104"/>
    </row>
    <row r="4" spans="1:9" ht="31.5" x14ac:dyDescent="0.25">
      <c r="A4" s="5" t="s">
        <v>0</v>
      </c>
      <c r="B4" s="5" t="s">
        <v>1</v>
      </c>
      <c r="C4" s="79" t="s">
        <v>61</v>
      </c>
      <c r="D4" s="79" t="s">
        <v>58</v>
      </c>
    </row>
    <row r="5" spans="1:9" s="78" customFormat="1" hidden="1" x14ac:dyDescent="0.25">
      <c r="A5" s="84"/>
      <c r="B5" s="85" t="s">
        <v>59</v>
      </c>
      <c r="C5" s="86" t="e">
        <f>C8+C20+C29</f>
        <v>#REF!</v>
      </c>
      <c r="D5" s="87" t="e">
        <f>D8+D20+D29</f>
        <v>#REF!</v>
      </c>
    </row>
    <row r="6" spans="1:9" s="8" customFormat="1" ht="16.5" hidden="1" thickBot="1" x14ac:dyDescent="0.3">
      <c r="A6" s="80"/>
      <c r="B6" s="81" t="s">
        <v>107</v>
      </c>
      <c r="C6" s="82" t="e">
        <f>C8+C21</f>
        <v>#REF!</v>
      </c>
      <c r="D6" s="83" t="e">
        <f>D8+D21</f>
        <v>#REF!</v>
      </c>
    </row>
    <row r="7" spans="1:9" ht="99.75" customHeight="1" x14ac:dyDescent="0.25">
      <c r="A7" s="106" t="s">
        <v>103</v>
      </c>
      <c r="B7" s="105" t="s">
        <v>68</v>
      </c>
      <c r="C7" s="105"/>
      <c r="D7" s="105"/>
    </row>
    <row r="8" spans="1:9" x14ac:dyDescent="0.25">
      <c r="A8" s="107"/>
      <c r="B8" s="6" t="s">
        <v>17</v>
      </c>
      <c r="C8" s="7">
        <f>C9+C14</f>
        <v>1285721.2</v>
      </c>
      <c r="D8" s="7">
        <f>D9+D14</f>
        <v>1582267.05</v>
      </c>
    </row>
    <row r="9" spans="1:9" s="8" customFormat="1" x14ac:dyDescent="0.25">
      <c r="A9" s="24">
        <v>1</v>
      </c>
      <c r="B9" s="27" t="s">
        <v>8</v>
      </c>
      <c r="C9" s="26">
        <f>SUM(C10:C13)</f>
        <v>283358.2</v>
      </c>
      <c r="D9" s="26">
        <f>SUM(D10:D13)</f>
        <v>579904.05000000005</v>
      </c>
      <c r="E9" s="112"/>
      <c r="F9" s="113"/>
      <c r="G9" s="113"/>
      <c r="H9" s="113"/>
      <c r="I9" s="113"/>
    </row>
    <row r="10" spans="1:9" ht="78.75" x14ac:dyDescent="0.25">
      <c r="A10" s="9" t="s">
        <v>9</v>
      </c>
      <c r="B10" s="10" t="s">
        <v>110</v>
      </c>
      <c r="C10" s="11">
        <f>NVA_atl_aprekins!T10</f>
        <v>227268</v>
      </c>
      <c r="D10" s="11">
        <f>NVA_atl_aprekins!T29</f>
        <v>489047</v>
      </c>
    </row>
    <row r="11" spans="1:9" x14ac:dyDescent="0.25">
      <c r="A11" s="9" t="s">
        <v>10</v>
      </c>
      <c r="B11" s="10" t="s">
        <v>7</v>
      </c>
      <c r="C11" s="11">
        <f>1500*12</f>
        <v>18000</v>
      </c>
      <c r="D11" s="11">
        <f>1500*9</f>
        <v>13500</v>
      </c>
    </row>
    <row r="12" spans="1:9" ht="31.5" x14ac:dyDescent="0.25">
      <c r="A12" s="9" t="s">
        <v>11</v>
      </c>
      <c r="B12" s="12" t="s">
        <v>109</v>
      </c>
      <c r="C12" s="11">
        <f>C10*0.15</f>
        <v>34090.199999999997</v>
      </c>
      <c r="D12" s="11">
        <f>D10*0.15</f>
        <v>73357.05</v>
      </c>
    </row>
    <row r="13" spans="1:9" x14ac:dyDescent="0.25">
      <c r="A13" s="9" t="s">
        <v>12</v>
      </c>
      <c r="B13" s="12" t="s">
        <v>2</v>
      </c>
      <c r="C13" s="11">
        <v>4000</v>
      </c>
      <c r="D13" s="11">
        <v>4000</v>
      </c>
    </row>
    <row r="14" spans="1:9" x14ac:dyDescent="0.25">
      <c r="A14" s="24">
        <v>2</v>
      </c>
      <c r="B14" s="28" t="s">
        <v>62</v>
      </c>
      <c r="C14" s="26">
        <f>SUM(C15:C18)</f>
        <v>1002363</v>
      </c>
      <c r="D14" s="26">
        <f>SUM(D15:D18)</f>
        <v>1002363</v>
      </c>
      <c r="E14" s="112"/>
      <c r="F14" s="113"/>
      <c r="G14" s="113"/>
      <c r="H14" s="113"/>
      <c r="I14" s="113"/>
    </row>
    <row r="15" spans="1:9" ht="47.25" x14ac:dyDescent="0.25">
      <c r="A15" s="9" t="s">
        <v>13</v>
      </c>
      <c r="B15" s="13" t="s">
        <v>3</v>
      </c>
      <c r="C15" s="11">
        <v>714000</v>
      </c>
      <c r="D15" s="11">
        <v>714000</v>
      </c>
      <c r="E15" s="112"/>
      <c r="F15" s="113"/>
      <c r="G15" s="113"/>
      <c r="H15" s="113"/>
      <c r="I15" s="113"/>
    </row>
    <row r="16" spans="1:9" ht="31.5" x14ac:dyDescent="0.25">
      <c r="A16" s="9" t="s">
        <v>14</v>
      </c>
      <c r="B16" s="13" t="s">
        <v>4</v>
      </c>
      <c r="C16" s="11">
        <v>88613</v>
      </c>
      <c r="D16" s="11">
        <v>88613</v>
      </c>
      <c r="E16" s="112"/>
      <c r="F16" s="113"/>
      <c r="G16" s="113"/>
      <c r="H16" s="113"/>
      <c r="I16" s="113"/>
    </row>
    <row r="17" spans="1:9" ht="47.25" x14ac:dyDescent="0.25">
      <c r="A17" s="9" t="s">
        <v>15</v>
      </c>
      <c r="B17" s="14" t="s">
        <v>5</v>
      </c>
      <c r="C17" s="11">
        <v>153000</v>
      </c>
      <c r="D17" s="11">
        <v>153000</v>
      </c>
      <c r="E17" s="112"/>
      <c r="F17" s="113"/>
      <c r="G17" s="113"/>
      <c r="H17" s="113"/>
      <c r="I17" s="113"/>
    </row>
    <row r="18" spans="1:9" ht="31.5" x14ac:dyDescent="0.25">
      <c r="A18" s="9" t="s">
        <v>16</v>
      </c>
      <c r="B18" s="14" t="s">
        <v>6</v>
      </c>
      <c r="C18" s="11">
        <v>46750</v>
      </c>
      <c r="D18" s="11">
        <v>46750</v>
      </c>
      <c r="E18" s="112"/>
      <c r="F18" s="113"/>
      <c r="G18" s="113"/>
      <c r="H18" s="113"/>
      <c r="I18" s="113"/>
    </row>
    <row r="19" spans="1:9" hidden="1" x14ac:dyDescent="0.25">
      <c r="A19" s="111" t="s">
        <v>104</v>
      </c>
      <c r="B19" s="108" t="s">
        <v>67</v>
      </c>
      <c r="C19" s="109"/>
      <c r="D19" s="110"/>
    </row>
    <row r="20" spans="1:9" hidden="1" x14ac:dyDescent="0.25">
      <c r="A20" s="107"/>
      <c r="B20" s="6" t="s">
        <v>17</v>
      </c>
      <c r="C20" s="7" t="e">
        <f>C21+C24</f>
        <v>#REF!</v>
      </c>
      <c r="D20" s="7" t="e">
        <f>D21+D24</f>
        <v>#REF!</v>
      </c>
    </row>
    <row r="21" spans="1:9" s="8" customFormat="1" hidden="1" x14ac:dyDescent="0.25">
      <c r="A21" s="24">
        <v>1</v>
      </c>
      <c r="B21" s="27" t="s">
        <v>63</v>
      </c>
      <c r="C21" s="26" t="e">
        <f>C22+C23</f>
        <v>#REF!</v>
      </c>
      <c r="D21" s="26" t="e">
        <f>D22+D23</f>
        <v>#REF!</v>
      </c>
      <c r="E21" s="112" t="s">
        <v>84</v>
      </c>
      <c r="F21" s="113"/>
      <c r="G21" s="113"/>
      <c r="H21" s="113"/>
      <c r="I21" s="113"/>
    </row>
    <row r="22" spans="1:9" ht="63" hidden="1" x14ac:dyDescent="0.25">
      <c r="A22" s="15" t="s">
        <v>9</v>
      </c>
      <c r="B22" s="16" t="s">
        <v>96</v>
      </c>
      <c r="C22" s="11" t="e">
        <f>#REF!</f>
        <v>#REF!</v>
      </c>
      <c r="D22" s="11" t="e">
        <f>#REF!</f>
        <v>#REF!</v>
      </c>
    </row>
    <row r="23" spans="1:9" ht="94.5" hidden="1" x14ac:dyDescent="0.25">
      <c r="A23" s="15" t="s">
        <v>10</v>
      </c>
      <c r="B23" s="16" t="s">
        <v>97</v>
      </c>
      <c r="C23" s="11" t="e">
        <f>#REF!</f>
        <v>#REF!</v>
      </c>
      <c r="D23" s="11" t="e">
        <f>#REF!</f>
        <v>#REF!</v>
      </c>
    </row>
    <row r="24" spans="1:9" s="8" customFormat="1" hidden="1" x14ac:dyDescent="0.25">
      <c r="A24" s="24">
        <v>2</v>
      </c>
      <c r="B24" s="25" t="s">
        <v>64</v>
      </c>
      <c r="C24" s="26" t="e">
        <f>SUM(C25:C28)</f>
        <v>#REF!</v>
      </c>
      <c r="D24" s="26" t="e">
        <f>SUM(D25:D28)</f>
        <v>#REF!</v>
      </c>
      <c r="E24" s="112" t="s">
        <v>83</v>
      </c>
      <c r="F24" s="113"/>
      <c r="G24" s="113"/>
      <c r="H24" s="113"/>
      <c r="I24" s="113"/>
    </row>
    <row r="25" spans="1:9" ht="94.5" hidden="1" x14ac:dyDescent="0.25">
      <c r="A25" s="9" t="s">
        <v>13</v>
      </c>
      <c r="B25" s="16" t="s">
        <v>98</v>
      </c>
      <c r="C25" s="11" t="e">
        <f>#REF!</f>
        <v>#REF!</v>
      </c>
      <c r="D25" s="11" t="e">
        <f>#REF!</f>
        <v>#REF!</v>
      </c>
    </row>
    <row r="26" spans="1:9" ht="94.5" hidden="1" x14ac:dyDescent="0.25">
      <c r="A26" s="9" t="s">
        <v>14</v>
      </c>
      <c r="B26" s="16" t="s">
        <v>99</v>
      </c>
      <c r="C26" s="11" t="e">
        <f>#REF!</f>
        <v>#REF!</v>
      </c>
      <c r="D26" s="11" t="e">
        <f>#REF!</f>
        <v>#REF!</v>
      </c>
    </row>
    <row r="27" spans="1:9" ht="94.5" hidden="1" x14ac:dyDescent="0.25">
      <c r="A27" s="9" t="s">
        <v>15</v>
      </c>
      <c r="B27" s="16" t="s">
        <v>100</v>
      </c>
      <c r="C27" s="11" t="e">
        <f>#REF!</f>
        <v>#REF!</v>
      </c>
      <c r="D27" s="11" t="e">
        <f>#REF!</f>
        <v>#REF!</v>
      </c>
    </row>
    <row r="28" spans="1:9" ht="94.5" hidden="1" x14ac:dyDescent="0.25">
      <c r="A28" s="9" t="s">
        <v>16</v>
      </c>
      <c r="B28" s="16" t="s">
        <v>101</v>
      </c>
      <c r="C28" s="11" t="e">
        <f>#REF!</f>
        <v>#REF!</v>
      </c>
      <c r="D28" s="11" t="e">
        <f>#REF!</f>
        <v>#REF!</v>
      </c>
    </row>
    <row r="29" spans="1:9" hidden="1" x14ac:dyDescent="0.25">
      <c r="A29" s="74" t="s">
        <v>106</v>
      </c>
      <c r="B29" s="77" t="s">
        <v>85</v>
      </c>
      <c r="C29" s="75" t="e">
        <f>SUM(C30:C38)</f>
        <v>#REF!</v>
      </c>
      <c r="D29" s="75" t="e">
        <f>SUM(D30:D38)</f>
        <v>#REF!</v>
      </c>
      <c r="E29" s="4" t="s">
        <v>102</v>
      </c>
    </row>
    <row r="30" spans="1:9" hidden="1" x14ac:dyDescent="0.25">
      <c r="A30" s="9"/>
      <c r="B30" s="16" t="s">
        <v>87</v>
      </c>
      <c r="C30" s="11" t="e">
        <f>#REF!</f>
        <v>#REF!</v>
      </c>
      <c r="D30" s="11" t="e">
        <f>#REF!</f>
        <v>#REF!</v>
      </c>
    </row>
    <row r="31" spans="1:9" ht="30.75" hidden="1" x14ac:dyDescent="0.25">
      <c r="A31" s="9"/>
      <c r="B31" s="16" t="s">
        <v>89</v>
      </c>
      <c r="C31" s="11" t="e">
        <f>#REF!</f>
        <v>#REF!</v>
      </c>
      <c r="D31" s="11" t="e">
        <f>#REF!</f>
        <v>#REF!</v>
      </c>
    </row>
    <row r="32" spans="1:9" hidden="1" x14ac:dyDescent="0.25">
      <c r="A32" s="9"/>
      <c r="B32" s="16" t="s">
        <v>88</v>
      </c>
      <c r="C32" s="11" t="e">
        <f>#REF!</f>
        <v>#REF!</v>
      </c>
      <c r="D32" s="11" t="e">
        <f>#REF!</f>
        <v>#REF!</v>
      </c>
    </row>
    <row r="33" spans="1:9" hidden="1" x14ac:dyDescent="0.25">
      <c r="A33" s="9"/>
      <c r="B33" s="16" t="s">
        <v>90</v>
      </c>
      <c r="C33" s="11" t="e">
        <f>#REF!</f>
        <v>#REF!</v>
      </c>
      <c r="D33" s="11" t="e">
        <f>#REF!</f>
        <v>#REF!</v>
      </c>
    </row>
    <row r="34" spans="1:9" hidden="1" x14ac:dyDescent="0.25">
      <c r="A34" s="9"/>
      <c r="B34" s="16" t="s">
        <v>91</v>
      </c>
      <c r="C34" s="11" t="e">
        <f>#REF!</f>
        <v>#REF!</v>
      </c>
      <c r="D34" s="11" t="e">
        <f>#REF!</f>
        <v>#REF!</v>
      </c>
    </row>
    <row r="35" spans="1:9" hidden="1" x14ac:dyDescent="0.25">
      <c r="A35" s="9"/>
      <c r="B35" s="76" t="s">
        <v>92</v>
      </c>
      <c r="C35" s="11" t="e">
        <f>#REF!</f>
        <v>#REF!</v>
      </c>
      <c r="D35" s="11" t="e">
        <f>#REF!</f>
        <v>#REF!</v>
      </c>
    </row>
    <row r="36" spans="1:9" hidden="1" x14ac:dyDescent="0.25">
      <c r="A36" s="9"/>
      <c r="B36" s="76" t="s">
        <v>93</v>
      </c>
      <c r="C36" s="11" t="e">
        <f>#REF!</f>
        <v>#REF!</v>
      </c>
      <c r="D36" s="11" t="e">
        <f>#REF!</f>
        <v>#REF!</v>
      </c>
    </row>
    <row r="37" spans="1:9" hidden="1" x14ac:dyDescent="0.25">
      <c r="A37" s="9"/>
      <c r="B37" s="76" t="s">
        <v>94</v>
      </c>
      <c r="C37" s="11" t="e">
        <f>#REF!</f>
        <v>#REF!</v>
      </c>
      <c r="D37" s="11" t="e">
        <f>#REF!</f>
        <v>#REF!</v>
      </c>
    </row>
    <row r="38" spans="1:9" ht="30.75" hidden="1" x14ac:dyDescent="0.25">
      <c r="A38" s="9"/>
      <c r="B38" s="16" t="s">
        <v>86</v>
      </c>
      <c r="C38" s="11" t="e">
        <f>#REF!</f>
        <v>#REF!</v>
      </c>
      <c r="D38" s="11" t="e">
        <f>#REF!</f>
        <v>#REF!</v>
      </c>
    </row>
    <row r="39" spans="1:9" hidden="1" x14ac:dyDescent="0.25"/>
    <row r="40" spans="1:9" hidden="1" x14ac:dyDescent="0.25"/>
    <row r="41" spans="1:9" hidden="1" x14ac:dyDescent="0.25"/>
    <row r="42" spans="1:9" hidden="1" x14ac:dyDescent="0.25"/>
    <row r="43" spans="1:9" hidden="1" x14ac:dyDescent="0.25"/>
    <row r="44" spans="1:9" hidden="1" x14ac:dyDescent="0.25"/>
    <row r="45" spans="1:9" hidden="1" x14ac:dyDescent="0.25"/>
    <row r="46" spans="1:9" hidden="1" x14ac:dyDescent="0.25">
      <c r="A46" s="21"/>
      <c r="B46" s="22"/>
      <c r="C46" s="23"/>
      <c r="D46" s="23"/>
    </row>
    <row r="47" spans="1:9" hidden="1" x14ac:dyDescent="0.25">
      <c r="A47" s="21"/>
      <c r="B47" s="22"/>
      <c r="C47" s="23"/>
      <c r="D47" s="23"/>
    </row>
    <row r="48" spans="1:9" ht="30" hidden="1" customHeight="1" x14ac:dyDescent="0.25">
      <c r="A48" s="102" t="s">
        <v>95</v>
      </c>
      <c r="B48" s="102"/>
      <c r="C48" s="102"/>
      <c r="D48" s="102"/>
      <c r="E48" s="29"/>
      <c r="F48" s="29"/>
      <c r="G48" s="17"/>
      <c r="H48" s="17"/>
      <c r="I48" s="18"/>
    </row>
    <row r="49" spans="1:9" ht="15.75" hidden="1" customHeight="1" x14ac:dyDescent="0.25">
      <c r="A49" s="102" t="s">
        <v>65</v>
      </c>
      <c r="B49" s="102"/>
      <c r="C49" s="102"/>
      <c r="D49" s="102"/>
      <c r="E49" s="29"/>
      <c r="F49" s="29"/>
      <c r="G49" s="17"/>
      <c r="H49" s="17"/>
      <c r="I49" s="18"/>
    </row>
    <row r="50" spans="1:9" ht="42.75" hidden="1" customHeight="1" x14ac:dyDescent="0.25">
      <c r="A50" s="103" t="s">
        <v>60</v>
      </c>
      <c r="B50" s="103"/>
      <c r="C50" s="103"/>
      <c r="D50" s="103"/>
      <c r="E50" s="19"/>
      <c r="F50" s="19"/>
    </row>
    <row r="51" spans="1:9" hidden="1" x14ac:dyDescent="0.25">
      <c r="C51" s="20"/>
      <c r="D51" s="20"/>
    </row>
    <row r="52" spans="1:9" hidden="1" x14ac:dyDescent="0.25">
      <c r="C52" s="20"/>
      <c r="D52" s="20"/>
    </row>
    <row r="53" spans="1:9" x14ac:dyDescent="0.25">
      <c r="C53" s="20"/>
      <c r="D53" s="20"/>
    </row>
    <row r="54" spans="1:9" x14ac:dyDescent="0.25">
      <c r="C54" s="20"/>
      <c r="D54" s="20"/>
    </row>
    <row r="55" spans="1:9" x14ac:dyDescent="0.25">
      <c r="C55" s="20"/>
      <c r="D55" s="20"/>
    </row>
    <row r="56" spans="1:9" x14ac:dyDescent="0.25">
      <c r="C56" s="20"/>
      <c r="D56" s="20"/>
    </row>
    <row r="57" spans="1:9" x14ac:dyDescent="0.25">
      <c r="C57" s="20"/>
      <c r="D57" s="20"/>
    </row>
    <row r="58" spans="1:9" x14ac:dyDescent="0.25">
      <c r="C58" s="20"/>
      <c r="D58" s="20"/>
    </row>
    <row r="59" spans="1:9" x14ac:dyDescent="0.25">
      <c r="C59" s="20"/>
      <c r="D59" s="20"/>
    </row>
    <row r="60" spans="1:9" x14ac:dyDescent="0.25">
      <c r="C60" s="20"/>
      <c r="D60" s="20"/>
    </row>
    <row r="61" spans="1:9" x14ac:dyDescent="0.25">
      <c r="C61" s="20"/>
      <c r="D61" s="20"/>
    </row>
    <row r="62" spans="1:9" x14ac:dyDescent="0.25">
      <c r="C62" s="20"/>
      <c r="D62" s="20"/>
    </row>
    <row r="63" spans="1:9" x14ac:dyDescent="0.25">
      <c r="C63" s="20"/>
      <c r="D63" s="20"/>
    </row>
    <row r="64" spans="1:9" x14ac:dyDescent="0.25">
      <c r="C64" s="20"/>
      <c r="D64" s="20"/>
    </row>
    <row r="65" spans="2:4" x14ac:dyDescent="0.25">
      <c r="C65" s="20"/>
      <c r="D65" s="20"/>
    </row>
    <row r="66" spans="2:4" x14ac:dyDescent="0.25">
      <c r="B66" s="4"/>
      <c r="C66" s="20"/>
      <c r="D66" s="20"/>
    </row>
    <row r="67" spans="2:4" x14ac:dyDescent="0.25">
      <c r="B67" s="4"/>
      <c r="C67" s="20"/>
      <c r="D67" s="20"/>
    </row>
    <row r="68" spans="2:4" x14ac:dyDescent="0.25">
      <c r="B68" s="4"/>
      <c r="C68" s="20"/>
      <c r="D68" s="20"/>
    </row>
    <row r="69" spans="2:4" x14ac:dyDescent="0.25">
      <c r="B69" s="4"/>
      <c r="C69" s="20"/>
      <c r="D69" s="20"/>
    </row>
    <row r="70" spans="2:4" x14ac:dyDescent="0.25">
      <c r="B70" s="4"/>
      <c r="C70" s="20"/>
      <c r="D70" s="20"/>
    </row>
    <row r="71" spans="2:4" x14ac:dyDescent="0.25">
      <c r="B71" s="4"/>
      <c r="C71" s="20"/>
      <c r="D71" s="20"/>
    </row>
    <row r="72" spans="2:4" x14ac:dyDescent="0.25">
      <c r="B72" s="4"/>
      <c r="C72" s="20"/>
      <c r="D72" s="20"/>
    </row>
  </sheetData>
  <mergeCells count="16">
    <mergeCell ref="E21:I21"/>
    <mergeCell ref="E24:I24"/>
    <mergeCell ref="E9:I9"/>
    <mergeCell ref="E14:I14"/>
    <mergeCell ref="E15:I15"/>
    <mergeCell ref="E16:I16"/>
    <mergeCell ref="E17:I17"/>
    <mergeCell ref="E18:I18"/>
    <mergeCell ref="A48:D48"/>
    <mergeCell ref="A49:D49"/>
    <mergeCell ref="A50:D50"/>
    <mergeCell ref="A2:D2"/>
    <mergeCell ref="B7:D7"/>
    <mergeCell ref="A7:A8"/>
    <mergeCell ref="B19:D19"/>
    <mergeCell ref="A19:A20"/>
  </mergeCells>
  <pageMargins left="0.7" right="0.7" top="0.75" bottom="0.75" header="0.3" footer="0.3"/>
  <pageSetup paperSize="9" scale="78" orientation="portrait" verticalDpi="0" r:id="rId1"/>
  <rowBreaks count="1" manualBreakCount="1">
    <brk id="24"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topLeftCell="A10" zoomScaleNormal="100" workbookViewId="0">
      <selection activeCell="B24" sqref="B24"/>
    </sheetView>
  </sheetViews>
  <sheetFormatPr defaultColWidth="9.140625" defaultRowHeight="12.75" x14ac:dyDescent="0.2"/>
  <cols>
    <col min="1" max="1" width="5.5703125" style="32" customWidth="1"/>
    <col min="2" max="2" width="20.5703125" style="32" customWidth="1"/>
    <col min="3" max="3" width="7.85546875" style="32" customWidth="1"/>
    <col min="4" max="4" width="9" style="32" bestFit="1" customWidth="1"/>
    <col min="5" max="5" width="9.140625" style="32"/>
    <col min="6" max="6" width="7.28515625" style="32" customWidth="1"/>
    <col min="7" max="7" width="7.140625" style="32" customWidth="1"/>
    <col min="8" max="8" width="9.85546875" style="32" customWidth="1"/>
    <col min="9" max="9" width="11" style="32" customWidth="1"/>
    <col min="10" max="10" width="10.42578125" style="32" customWidth="1"/>
    <col min="11" max="11" width="9.5703125" style="32" customWidth="1"/>
    <col min="12" max="12" width="11.28515625" style="32" customWidth="1"/>
    <col min="13" max="13" width="10.7109375" style="31" customWidth="1"/>
    <col min="14" max="14" width="10.42578125" style="31" customWidth="1"/>
    <col min="15" max="15" width="9.7109375" style="31" customWidth="1"/>
    <col min="16" max="16" width="9.140625" style="31"/>
    <col min="17" max="17" width="9.7109375" style="31" customWidth="1"/>
    <col min="18" max="18" width="9.140625" style="31" customWidth="1"/>
    <col min="19" max="19" width="11.42578125" style="31" customWidth="1"/>
    <col min="20" max="20" width="11.28515625" style="31" customWidth="1"/>
    <col min="21" max="16384" width="9.140625" style="32"/>
  </cols>
  <sheetData>
    <row r="1" spans="1:20" x14ac:dyDescent="0.2">
      <c r="A1" s="140" t="s">
        <v>18</v>
      </c>
      <c r="B1" s="140"/>
      <c r="C1" s="140"/>
      <c r="D1" s="140"/>
      <c r="E1" s="140"/>
      <c r="F1" s="140"/>
      <c r="G1" s="140"/>
      <c r="H1" s="140"/>
      <c r="I1" s="140"/>
      <c r="J1" s="140"/>
      <c r="K1" s="140"/>
      <c r="L1" s="140"/>
    </row>
    <row r="2" spans="1:20" x14ac:dyDescent="0.2">
      <c r="A2" s="33"/>
      <c r="B2" s="34"/>
      <c r="C2" s="34"/>
      <c r="D2" s="34"/>
      <c r="E2" s="34"/>
      <c r="F2" s="34"/>
      <c r="G2" s="34"/>
      <c r="H2" s="70"/>
      <c r="I2" s="34"/>
      <c r="J2" s="34"/>
      <c r="K2" s="34"/>
      <c r="L2" s="34"/>
    </row>
    <row r="3" spans="1:20" x14ac:dyDescent="0.2">
      <c r="A3" s="35"/>
      <c r="B3" s="34"/>
      <c r="C3" s="34"/>
      <c r="D3" s="34"/>
      <c r="E3" s="34"/>
      <c r="F3" s="34"/>
      <c r="G3" s="34"/>
      <c r="H3" s="70"/>
      <c r="I3" s="34"/>
      <c r="J3" s="34"/>
      <c r="K3" s="34"/>
      <c r="L3" s="34"/>
    </row>
    <row r="4" spans="1:20" x14ac:dyDescent="0.2">
      <c r="A4" s="35"/>
      <c r="B4" s="34"/>
      <c r="C4" s="34"/>
      <c r="D4" s="34"/>
      <c r="E4" s="34"/>
      <c r="F4" s="34"/>
      <c r="G4" s="34"/>
      <c r="H4" s="70"/>
      <c r="I4" s="34"/>
      <c r="J4" s="34"/>
      <c r="K4" s="34"/>
      <c r="L4" s="34"/>
    </row>
    <row r="5" spans="1:20" ht="13.5" thickBot="1" x14ac:dyDescent="0.25">
      <c r="A5" s="35"/>
      <c r="B5" s="34"/>
      <c r="C5" s="34"/>
      <c r="D5" s="34"/>
      <c r="E5" s="34"/>
      <c r="F5" s="34"/>
      <c r="G5" s="34"/>
      <c r="H5" s="70"/>
      <c r="I5" s="34"/>
      <c r="J5" s="34"/>
      <c r="K5" s="34"/>
      <c r="L5" s="34"/>
    </row>
    <row r="6" spans="1:20" ht="13.5" thickBot="1" x14ac:dyDescent="0.25">
      <c r="A6" s="33" t="s">
        <v>70</v>
      </c>
      <c r="M6" s="124" t="s">
        <v>19</v>
      </c>
      <c r="N6" s="131"/>
      <c r="O6" s="132"/>
      <c r="P6" s="132"/>
      <c r="Q6" s="132"/>
      <c r="R6" s="133"/>
      <c r="S6" s="134" t="s">
        <v>20</v>
      </c>
      <c r="T6" s="137" t="s">
        <v>21</v>
      </c>
    </row>
    <row r="7" spans="1:20" ht="13.5" customHeight="1" thickBot="1" x14ac:dyDescent="0.25">
      <c r="A7" s="123" t="s">
        <v>22</v>
      </c>
      <c r="B7" s="36"/>
      <c r="C7" s="141" t="s">
        <v>23</v>
      </c>
      <c r="D7" s="141"/>
      <c r="E7" s="141"/>
      <c r="F7" s="123" t="s">
        <v>66</v>
      </c>
      <c r="G7" s="142" t="s">
        <v>24</v>
      </c>
      <c r="H7" s="143" t="s">
        <v>71</v>
      </c>
      <c r="I7" s="123" t="s">
        <v>25</v>
      </c>
      <c r="J7" s="123" t="s">
        <v>26</v>
      </c>
      <c r="K7" s="121" t="s">
        <v>27</v>
      </c>
      <c r="L7" s="123" t="s">
        <v>28</v>
      </c>
      <c r="M7" s="124" t="s">
        <v>29</v>
      </c>
      <c r="N7" s="126" t="s">
        <v>30</v>
      </c>
      <c r="O7" s="126"/>
      <c r="P7" s="126"/>
      <c r="Q7" s="127" t="s">
        <v>31</v>
      </c>
      <c r="R7" s="129" t="s">
        <v>32</v>
      </c>
      <c r="S7" s="135"/>
      <c r="T7" s="138"/>
    </row>
    <row r="8" spans="1:20" ht="179.25" thickBot="1" x14ac:dyDescent="0.25">
      <c r="A8" s="123"/>
      <c r="B8" s="36"/>
      <c r="C8" s="37" t="s">
        <v>33</v>
      </c>
      <c r="D8" s="37" t="s">
        <v>34</v>
      </c>
      <c r="E8" s="37" t="s">
        <v>35</v>
      </c>
      <c r="F8" s="123"/>
      <c r="G8" s="142"/>
      <c r="H8" s="144"/>
      <c r="I8" s="123"/>
      <c r="J8" s="123"/>
      <c r="K8" s="122"/>
      <c r="L8" s="123"/>
      <c r="M8" s="125"/>
      <c r="N8" s="38" t="s">
        <v>36</v>
      </c>
      <c r="O8" s="39" t="s">
        <v>37</v>
      </c>
      <c r="P8" s="39" t="s">
        <v>38</v>
      </c>
      <c r="Q8" s="128"/>
      <c r="R8" s="130"/>
      <c r="S8" s="136"/>
      <c r="T8" s="139"/>
    </row>
    <row r="9" spans="1:20" ht="26.25" thickBot="1" x14ac:dyDescent="0.25">
      <c r="A9" s="40">
        <v>1</v>
      </c>
      <c r="B9" s="40">
        <v>2</v>
      </c>
      <c r="C9" s="40">
        <v>4</v>
      </c>
      <c r="D9" s="40">
        <v>5</v>
      </c>
      <c r="E9" s="40">
        <v>6</v>
      </c>
      <c r="F9" s="40">
        <v>7</v>
      </c>
      <c r="G9" s="40">
        <v>8</v>
      </c>
      <c r="H9" s="40">
        <v>9</v>
      </c>
      <c r="I9" s="40">
        <v>10</v>
      </c>
      <c r="J9" s="40" t="s">
        <v>74</v>
      </c>
      <c r="K9" s="40" t="s">
        <v>75</v>
      </c>
      <c r="L9" s="40" t="s">
        <v>76</v>
      </c>
      <c r="M9" s="41" t="s">
        <v>77</v>
      </c>
      <c r="N9" s="42" t="s">
        <v>78</v>
      </c>
      <c r="O9" s="43">
        <v>16</v>
      </c>
      <c r="P9" s="43">
        <v>17</v>
      </c>
      <c r="Q9" s="44" t="s">
        <v>79</v>
      </c>
      <c r="R9" s="45" t="s">
        <v>80</v>
      </c>
      <c r="S9" s="46" t="s">
        <v>81</v>
      </c>
      <c r="T9" s="47" t="s">
        <v>82</v>
      </c>
    </row>
    <row r="10" spans="1:20" x14ac:dyDescent="0.2">
      <c r="A10" s="48"/>
      <c r="B10" s="49" t="s">
        <v>39</v>
      </c>
      <c r="C10" s="50" t="s">
        <v>40</v>
      </c>
      <c r="D10" s="50" t="s">
        <v>40</v>
      </c>
      <c r="E10" s="50" t="s">
        <v>40</v>
      </c>
      <c r="F10" s="51"/>
      <c r="G10" s="52">
        <f>SUM(G11:G23)</f>
        <v>20</v>
      </c>
      <c r="H10" s="52"/>
      <c r="I10" s="69">
        <f t="shared" ref="I10:J10" si="0">SUM(I11:I23)</f>
        <v>21073</v>
      </c>
      <c r="J10" s="69">
        <f t="shared" si="0"/>
        <v>26044.120699999999</v>
      </c>
      <c r="K10" s="69">
        <f>SUM(K11:K23)</f>
        <v>154470</v>
      </c>
      <c r="L10" s="69">
        <f t="shared" ref="L10:T10" si="1">SUM(L11:L23)</f>
        <v>190909.47300000003</v>
      </c>
      <c r="M10" s="69">
        <f t="shared" si="1"/>
        <v>15447</v>
      </c>
      <c r="N10" s="69">
        <f t="shared" si="1"/>
        <v>7723.5</v>
      </c>
      <c r="O10" s="69">
        <f t="shared" si="1"/>
        <v>4920.9100000000008</v>
      </c>
      <c r="P10" s="69">
        <f t="shared" si="1"/>
        <v>2802.5899999999997</v>
      </c>
      <c r="Q10" s="69">
        <f t="shared" si="1"/>
        <v>5465.9209499999997</v>
      </c>
      <c r="R10" s="69">
        <f t="shared" si="1"/>
        <v>36359.92095</v>
      </c>
      <c r="S10" s="69">
        <f t="shared" si="1"/>
        <v>169917</v>
      </c>
      <c r="T10" s="69">
        <f t="shared" si="1"/>
        <v>227268</v>
      </c>
    </row>
    <row r="11" spans="1:20" x14ac:dyDescent="0.2">
      <c r="A11" s="53">
        <v>1</v>
      </c>
      <c r="B11" s="54" t="s">
        <v>41</v>
      </c>
      <c r="C11" s="55" t="s">
        <v>69</v>
      </c>
      <c r="D11" s="55">
        <v>12</v>
      </c>
      <c r="E11" s="55" t="s">
        <v>42</v>
      </c>
      <c r="F11" s="56">
        <v>1647</v>
      </c>
      <c r="G11" s="55">
        <v>1</v>
      </c>
      <c r="H11" s="55">
        <v>12</v>
      </c>
      <c r="I11" s="56">
        <f t="shared" ref="I11:I23" si="2">F11*G11</f>
        <v>1647</v>
      </c>
      <c r="J11" s="56">
        <f t="shared" ref="J11:J16" si="3">I11*1.2359</f>
        <v>2035.5273</v>
      </c>
      <c r="K11" s="56">
        <f t="shared" ref="K11:K23" si="4">I11*H11</f>
        <v>19764</v>
      </c>
      <c r="L11" s="56">
        <f>K11*1.2359</f>
        <v>24426.327600000001</v>
      </c>
      <c r="M11" s="56">
        <f>K11*0.1</f>
        <v>1976.4</v>
      </c>
      <c r="N11" s="56">
        <f>K11*0.05</f>
        <v>988.2</v>
      </c>
      <c r="O11" s="56">
        <f>M11-P11-N11</f>
        <v>774.77</v>
      </c>
      <c r="P11" s="56">
        <v>213.43</v>
      </c>
      <c r="Q11" s="56">
        <f>(M11+N11)*0.2359</f>
        <v>699.34914000000003</v>
      </c>
      <c r="R11" s="56">
        <f>M11+N11+O11+P11+Q11</f>
        <v>4652.1491400000004</v>
      </c>
      <c r="S11" s="56">
        <f>K11+M11</f>
        <v>21740.400000000001</v>
      </c>
      <c r="T11" s="56">
        <f>ROUND(L11+R11,0)</f>
        <v>29078</v>
      </c>
    </row>
    <row r="12" spans="1:20" x14ac:dyDescent="0.2">
      <c r="A12" s="53">
        <v>2</v>
      </c>
      <c r="B12" s="54" t="s">
        <v>43</v>
      </c>
      <c r="C12" s="57" t="s">
        <v>44</v>
      </c>
      <c r="D12" s="55" t="s">
        <v>45</v>
      </c>
      <c r="E12" s="55" t="s">
        <v>42</v>
      </c>
      <c r="F12" s="56">
        <v>1174</v>
      </c>
      <c r="G12" s="55">
        <v>2</v>
      </c>
      <c r="H12" s="55">
        <v>12</v>
      </c>
      <c r="I12" s="56">
        <f t="shared" si="2"/>
        <v>2348</v>
      </c>
      <c r="J12" s="56">
        <f t="shared" si="3"/>
        <v>2901.8932</v>
      </c>
      <c r="K12" s="56">
        <f t="shared" si="4"/>
        <v>28176</v>
      </c>
      <c r="L12" s="56">
        <f t="shared" ref="L12:L16" si="5">K12*1.2359</f>
        <v>34822.718399999998</v>
      </c>
      <c r="M12" s="56">
        <f t="shared" ref="M12:M16" si="6">K12*0.1</f>
        <v>2817.6000000000004</v>
      </c>
      <c r="N12" s="56">
        <f t="shared" ref="N12:N16" si="7">K12*0.05</f>
        <v>1408.8000000000002</v>
      </c>
      <c r="O12" s="56">
        <f t="shared" ref="O12:O16" si="8">M12-P12-N12</f>
        <v>1195.3700000000003</v>
      </c>
      <c r="P12" s="56">
        <v>213.43</v>
      </c>
      <c r="Q12" s="56">
        <f t="shared" ref="Q12:Q16" si="9">(M12+N12)*0.2359</f>
        <v>997.00776000000008</v>
      </c>
      <c r="R12" s="56">
        <f t="shared" ref="R12:R16" si="10">M12+N12+O12+P12+Q12</f>
        <v>6632.2077600000011</v>
      </c>
      <c r="S12" s="56">
        <f>K12+M12</f>
        <v>30993.599999999999</v>
      </c>
      <c r="T12" s="56">
        <f t="shared" ref="T12:T23" si="11">ROUND(L12+R12,0)</f>
        <v>41455</v>
      </c>
    </row>
    <row r="13" spans="1:20" x14ac:dyDescent="0.2">
      <c r="A13" s="53">
        <v>3</v>
      </c>
      <c r="B13" s="54" t="s">
        <v>46</v>
      </c>
      <c r="C13" s="55" t="s">
        <v>47</v>
      </c>
      <c r="D13" s="55" t="s">
        <v>45</v>
      </c>
      <c r="E13" s="55" t="s">
        <v>42</v>
      </c>
      <c r="F13" s="58">
        <v>1174</v>
      </c>
      <c r="G13" s="55">
        <v>1</v>
      </c>
      <c r="H13" s="55">
        <v>12</v>
      </c>
      <c r="I13" s="56">
        <f t="shared" si="2"/>
        <v>1174</v>
      </c>
      <c r="J13" s="56">
        <f t="shared" si="3"/>
        <v>1450.9466</v>
      </c>
      <c r="K13" s="56">
        <f t="shared" si="4"/>
        <v>14088</v>
      </c>
      <c r="L13" s="56">
        <f t="shared" si="5"/>
        <v>17411.359199999999</v>
      </c>
      <c r="M13" s="56">
        <f t="shared" si="6"/>
        <v>1408.8000000000002</v>
      </c>
      <c r="N13" s="56">
        <f t="shared" si="7"/>
        <v>704.40000000000009</v>
      </c>
      <c r="O13" s="56">
        <f t="shared" si="8"/>
        <v>490.97</v>
      </c>
      <c r="P13" s="56">
        <v>213.43</v>
      </c>
      <c r="Q13" s="56">
        <f t="shared" si="9"/>
        <v>498.50388000000004</v>
      </c>
      <c r="R13" s="56">
        <f t="shared" si="10"/>
        <v>3316.1038800000001</v>
      </c>
      <c r="S13" s="56">
        <f t="shared" ref="S13:S16" si="12">K13+M13</f>
        <v>15496.8</v>
      </c>
      <c r="T13" s="56">
        <f t="shared" si="11"/>
        <v>20727</v>
      </c>
    </row>
    <row r="14" spans="1:20" x14ac:dyDescent="0.2">
      <c r="A14" s="53">
        <v>4</v>
      </c>
      <c r="B14" s="54" t="s">
        <v>48</v>
      </c>
      <c r="C14" s="55" t="s">
        <v>49</v>
      </c>
      <c r="D14" s="55" t="s">
        <v>50</v>
      </c>
      <c r="E14" s="55" t="s">
        <v>42</v>
      </c>
      <c r="F14" s="58">
        <v>994</v>
      </c>
      <c r="G14" s="55">
        <v>1</v>
      </c>
      <c r="H14" s="55">
        <v>12</v>
      </c>
      <c r="I14" s="56">
        <f t="shared" si="2"/>
        <v>994</v>
      </c>
      <c r="J14" s="56">
        <f t="shared" si="3"/>
        <v>1228.4846</v>
      </c>
      <c r="K14" s="56">
        <f t="shared" si="4"/>
        <v>11928</v>
      </c>
      <c r="L14" s="56">
        <f t="shared" si="5"/>
        <v>14741.815199999999</v>
      </c>
      <c r="M14" s="56">
        <f t="shared" si="6"/>
        <v>1192.8</v>
      </c>
      <c r="N14" s="56">
        <f t="shared" si="7"/>
        <v>596.4</v>
      </c>
      <c r="O14" s="56">
        <f t="shared" si="8"/>
        <v>382.96999999999991</v>
      </c>
      <c r="P14" s="56">
        <v>213.43</v>
      </c>
      <c r="Q14" s="56">
        <f t="shared" si="9"/>
        <v>422.07227999999998</v>
      </c>
      <c r="R14" s="56">
        <f t="shared" si="10"/>
        <v>2807.6722799999993</v>
      </c>
      <c r="S14" s="56">
        <f t="shared" si="12"/>
        <v>13120.8</v>
      </c>
      <c r="T14" s="56">
        <f t="shared" si="11"/>
        <v>17549</v>
      </c>
    </row>
    <row r="15" spans="1:20" x14ac:dyDescent="0.2">
      <c r="A15" s="53">
        <v>5</v>
      </c>
      <c r="B15" s="54" t="s">
        <v>51</v>
      </c>
      <c r="C15" s="55" t="s">
        <v>52</v>
      </c>
      <c r="D15" s="55" t="s">
        <v>50</v>
      </c>
      <c r="E15" s="55" t="s">
        <v>42</v>
      </c>
      <c r="F15" s="58">
        <v>994</v>
      </c>
      <c r="G15" s="55">
        <v>1</v>
      </c>
      <c r="H15" s="55">
        <v>12</v>
      </c>
      <c r="I15" s="56">
        <f t="shared" si="2"/>
        <v>994</v>
      </c>
      <c r="J15" s="56">
        <f t="shared" si="3"/>
        <v>1228.4846</v>
      </c>
      <c r="K15" s="56">
        <f t="shared" si="4"/>
        <v>11928</v>
      </c>
      <c r="L15" s="56">
        <f t="shared" si="5"/>
        <v>14741.815199999999</v>
      </c>
      <c r="M15" s="56">
        <f t="shared" si="6"/>
        <v>1192.8</v>
      </c>
      <c r="N15" s="56">
        <f>K15*0.05</f>
        <v>596.4</v>
      </c>
      <c r="O15" s="56">
        <f t="shared" si="8"/>
        <v>382.96999999999991</v>
      </c>
      <c r="P15" s="56">
        <v>213.43</v>
      </c>
      <c r="Q15" s="56">
        <f t="shared" si="9"/>
        <v>422.07227999999998</v>
      </c>
      <c r="R15" s="56">
        <f t="shared" si="10"/>
        <v>2807.6722799999993</v>
      </c>
      <c r="S15" s="56">
        <f t="shared" si="12"/>
        <v>13120.8</v>
      </c>
      <c r="T15" s="56">
        <f t="shared" si="11"/>
        <v>17549</v>
      </c>
    </row>
    <row r="16" spans="1:20" ht="25.5" x14ac:dyDescent="0.2">
      <c r="A16" s="53">
        <v>6</v>
      </c>
      <c r="B16" s="59" t="s">
        <v>53</v>
      </c>
      <c r="C16" s="57" t="s">
        <v>54</v>
      </c>
      <c r="D16" s="60" t="s">
        <v>50</v>
      </c>
      <c r="E16" s="60" t="s">
        <v>42</v>
      </c>
      <c r="F16" s="58">
        <v>994</v>
      </c>
      <c r="G16" s="57">
        <v>2</v>
      </c>
      <c r="H16" s="57">
        <v>9</v>
      </c>
      <c r="I16" s="56">
        <f t="shared" si="2"/>
        <v>1988</v>
      </c>
      <c r="J16" s="56">
        <f t="shared" si="3"/>
        <v>2456.9692</v>
      </c>
      <c r="K16" s="56">
        <f t="shared" si="4"/>
        <v>17892</v>
      </c>
      <c r="L16" s="56">
        <f t="shared" si="5"/>
        <v>22112.7228</v>
      </c>
      <c r="M16" s="56">
        <f t="shared" si="6"/>
        <v>1789.2</v>
      </c>
      <c r="N16" s="56">
        <f t="shared" si="7"/>
        <v>894.6</v>
      </c>
      <c r="O16" s="56">
        <f t="shared" si="8"/>
        <v>681.17</v>
      </c>
      <c r="P16" s="56">
        <v>213.43</v>
      </c>
      <c r="Q16" s="56">
        <f t="shared" si="9"/>
        <v>633.10842000000002</v>
      </c>
      <c r="R16" s="56">
        <f t="shared" si="10"/>
        <v>4211.5084200000001</v>
      </c>
      <c r="S16" s="56">
        <f t="shared" si="12"/>
        <v>19681.2</v>
      </c>
      <c r="T16" s="56">
        <f t="shared" si="11"/>
        <v>26324</v>
      </c>
    </row>
    <row r="17" spans="1:20" ht="25.5" x14ac:dyDescent="0.2">
      <c r="A17" s="53">
        <v>7</v>
      </c>
      <c r="B17" s="59" t="s">
        <v>53</v>
      </c>
      <c r="C17" s="57" t="s">
        <v>54</v>
      </c>
      <c r="D17" s="60" t="s">
        <v>50</v>
      </c>
      <c r="E17" s="60" t="s">
        <v>42</v>
      </c>
      <c r="F17" s="58">
        <v>994</v>
      </c>
      <c r="G17" s="57">
        <v>1</v>
      </c>
      <c r="H17" s="57">
        <v>8</v>
      </c>
      <c r="I17" s="56">
        <f t="shared" si="2"/>
        <v>994</v>
      </c>
      <c r="J17" s="56">
        <f t="shared" ref="J17:J23" si="13">I17*1.2359</f>
        <v>1228.4846</v>
      </c>
      <c r="K17" s="56">
        <f t="shared" si="4"/>
        <v>7952</v>
      </c>
      <c r="L17" s="56">
        <f t="shared" ref="L17:L23" si="14">K17*1.2359</f>
        <v>9827.8768</v>
      </c>
      <c r="M17" s="56">
        <f t="shared" ref="M17:M23" si="15">K17*0.1</f>
        <v>795.2</v>
      </c>
      <c r="N17" s="56">
        <f t="shared" ref="N17:N23" si="16">K17*0.05</f>
        <v>397.6</v>
      </c>
      <c r="O17" s="56">
        <f t="shared" ref="O17:O23" si="17">M17-P17-N17</f>
        <v>183.16999999999996</v>
      </c>
      <c r="P17" s="56">
        <v>214.43</v>
      </c>
      <c r="Q17" s="56">
        <f t="shared" ref="Q17:Q23" si="18">(M17+N17)*0.2359</f>
        <v>281.38152000000002</v>
      </c>
      <c r="R17" s="56">
        <f t="shared" ref="R17:R23" si="19">M17+N17+O17+P17+Q17</f>
        <v>1871.7815200000005</v>
      </c>
      <c r="S17" s="56">
        <f t="shared" ref="S17:S23" si="20">K17+M17</f>
        <v>8747.2000000000007</v>
      </c>
      <c r="T17" s="56">
        <f t="shared" si="11"/>
        <v>11700</v>
      </c>
    </row>
    <row r="18" spans="1:20" ht="25.5" x14ac:dyDescent="0.2">
      <c r="A18" s="53">
        <v>8</v>
      </c>
      <c r="B18" s="59" t="s">
        <v>53</v>
      </c>
      <c r="C18" s="57" t="s">
        <v>54</v>
      </c>
      <c r="D18" s="60" t="s">
        <v>50</v>
      </c>
      <c r="E18" s="60" t="s">
        <v>42</v>
      </c>
      <c r="F18" s="58">
        <v>994</v>
      </c>
      <c r="G18" s="57">
        <v>1</v>
      </c>
      <c r="H18" s="57">
        <v>7</v>
      </c>
      <c r="I18" s="56">
        <f t="shared" si="2"/>
        <v>994</v>
      </c>
      <c r="J18" s="56">
        <f t="shared" si="13"/>
        <v>1228.4846</v>
      </c>
      <c r="K18" s="56">
        <f t="shared" si="4"/>
        <v>6958</v>
      </c>
      <c r="L18" s="56">
        <f t="shared" si="14"/>
        <v>8599.3922000000002</v>
      </c>
      <c r="M18" s="56">
        <f t="shared" si="15"/>
        <v>695.80000000000007</v>
      </c>
      <c r="N18" s="56">
        <f t="shared" si="16"/>
        <v>347.90000000000003</v>
      </c>
      <c r="O18" s="56">
        <f t="shared" si="17"/>
        <v>132.47000000000003</v>
      </c>
      <c r="P18" s="56">
        <v>215.43</v>
      </c>
      <c r="Q18" s="56">
        <f t="shared" si="18"/>
        <v>246.20883000000001</v>
      </c>
      <c r="R18" s="56">
        <f t="shared" si="19"/>
        <v>1637.8088300000002</v>
      </c>
      <c r="S18" s="56">
        <f t="shared" si="20"/>
        <v>7653.8</v>
      </c>
      <c r="T18" s="56">
        <f t="shared" si="11"/>
        <v>10237</v>
      </c>
    </row>
    <row r="19" spans="1:20" ht="25.5" x14ac:dyDescent="0.2">
      <c r="A19" s="53">
        <v>9</v>
      </c>
      <c r="B19" s="59" t="s">
        <v>53</v>
      </c>
      <c r="C19" s="57" t="s">
        <v>54</v>
      </c>
      <c r="D19" s="60" t="s">
        <v>50</v>
      </c>
      <c r="E19" s="60" t="s">
        <v>42</v>
      </c>
      <c r="F19" s="58">
        <v>994</v>
      </c>
      <c r="G19" s="57">
        <v>2</v>
      </c>
      <c r="H19" s="57">
        <v>6</v>
      </c>
      <c r="I19" s="56">
        <f t="shared" si="2"/>
        <v>1988</v>
      </c>
      <c r="J19" s="56">
        <f t="shared" si="13"/>
        <v>2456.9692</v>
      </c>
      <c r="K19" s="56">
        <f t="shared" si="4"/>
        <v>11928</v>
      </c>
      <c r="L19" s="56">
        <f t="shared" si="14"/>
        <v>14741.815199999999</v>
      </c>
      <c r="M19" s="56">
        <f t="shared" si="15"/>
        <v>1192.8</v>
      </c>
      <c r="N19" s="56">
        <f t="shared" si="16"/>
        <v>596.4</v>
      </c>
      <c r="O19" s="56">
        <f t="shared" si="17"/>
        <v>379.96999999999991</v>
      </c>
      <c r="P19" s="56">
        <v>216.43</v>
      </c>
      <c r="Q19" s="56">
        <f t="shared" si="18"/>
        <v>422.07227999999998</v>
      </c>
      <c r="R19" s="56">
        <f t="shared" si="19"/>
        <v>2807.6722799999993</v>
      </c>
      <c r="S19" s="56">
        <f t="shared" si="20"/>
        <v>13120.8</v>
      </c>
      <c r="T19" s="56">
        <f t="shared" si="11"/>
        <v>17549</v>
      </c>
    </row>
    <row r="20" spans="1:20" ht="25.5" x14ac:dyDescent="0.2">
      <c r="A20" s="53">
        <v>10</v>
      </c>
      <c r="B20" s="59" t="s">
        <v>53</v>
      </c>
      <c r="C20" s="57" t="s">
        <v>54</v>
      </c>
      <c r="D20" s="60" t="s">
        <v>50</v>
      </c>
      <c r="E20" s="60" t="s">
        <v>42</v>
      </c>
      <c r="F20" s="58">
        <v>994</v>
      </c>
      <c r="G20" s="57">
        <v>2</v>
      </c>
      <c r="H20" s="57">
        <v>5</v>
      </c>
      <c r="I20" s="56">
        <f t="shared" si="2"/>
        <v>1988</v>
      </c>
      <c r="J20" s="56">
        <f t="shared" si="13"/>
        <v>2456.9692</v>
      </c>
      <c r="K20" s="56">
        <f t="shared" si="4"/>
        <v>9940</v>
      </c>
      <c r="L20" s="56">
        <f t="shared" si="14"/>
        <v>12284.846</v>
      </c>
      <c r="M20" s="56">
        <f t="shared" si="15"/>
        <v>994</v>
      </c>
      <c r="N20" s="56">
        <f t="shared" si="16"/>
        <v>497</v>
      </c>
      <c r="O20" s="56">
        <f t="shared" si="17"/>
        <v>279.56999999999994</v>
      </c>
      <c r="P20" s="56">
        <v>217.43</v>
      </c>
      <c r="Q20" s="56">
        <f t="shared" si="18"/>
        <v>351.7269</v>
      </c>
      <c r="R20" s="56">
        <f t="shared" si="19"/>
        <v>2339.7269000000001</v>
      </c>
      <c r="S20" s="56">
        <f t="shared" si="20"/>
        <v>10934</v>
      </c>
      <c r="T20" s="56">
        <f t="shared" si="11"/>
        <v>14625</v>
      </c>
    </row>
    <row r="21" spans="1:20" ht="25.5" x14ac:dyDescent="0.2">
      <c r="A21" s="53">
        <v>11</v>
      </c>
      <c r="B21" s="59" t="s">
        <v>53</v>
      </c>
      <c r="C21" s="57" t="s">
        <v>54</v>
      </c>
      <c r="D21" s="60" t="s">
        <v>50</v>
      </c>
      <c r="E21" s="60" t="s">
        <v>42</v>
      </c>
      <c r="F21" s="58">
        <v>994</v>
      </c>
      <c r="G21" s="57">
        <v>2</v>
      </c>
      <c r="H21" s="57">
        <v>4</v>
      </c>
      <c r="I21" s="56">
        <f t="shared" si="2"/>
        <v>1988</v>
      </c>
      <c r="J21" s="56">
        <f t="shared" si="13"/>
        <v>2456.9692</v>
      </c>
      <c r="K21" s="56">
        <f t="shared" si="4"/>
        <v>7952</v>
      </c>
      <c r="L21" s="56">
        <f t="shared" si="14"/>
        <v>9827.8768</v>
      </c>
      <c r="M21" s="56">
        <f t="shared" si="15"/>
        <v>795.2</v>
      </c>
      <c r="N21" s="56">
        <f t="shared" si="16"/>
        <v>397.6</v>
      </c>
      <c r="O21" s="56">
        <f t="shared" si="17"/>
        <v>179.16999999999996</v>
      </c>
      <c r="P21" s="56">
        <v>218.43</v>
      </c>
      <c r="Q21" s="56">
        <f t="shared" si="18"/>
        <v>281.38152000000002</v>
      </c>
      <c r="R21" s="56">
        <f t="shared" si="19"/>
        <v>1871.7815200000005</v>
      </c>
      <c r="S21" s="56">
        <f t="shared" si="20"/>
        <v>8747.2000000000007</v>
      </c>
      <c r="T21" s="56">
        <f t="shared" si="11"/>
        <v>11700</v>
      </c>
    </row>
    <row r="22" spans="1:20" ht="25.5" x14ac:dyDescent="0.2">
      <c r="A22" s="53">
        <v>12</v>
      </c>
      <c r="B22" s="59" t="s">
        <v>53</v>
      </c>
      <c r="C22" s="57" t="s">
        <v>54</v>
      </c>
      <c r="D22" s="60" t="s">
        <v>50</v>
      </c>
      <c r="E22" s="60" t="s">
        <v>42</v>
      </c>
      <c r="F22" s="58">
        <v>994</v>
      </c>
      <c r="G22" s="57">
        <v>2</v>
      </c>
      <c r="H22" s="57">
        <v>2</v>
      </c>
      <c r="I22" s="56">
        <f t="shared" si="2"/>
        <v>1988</v>
      </c>
      <c r="J22" s="56">
        <f t="shared" si="13"/>
        <v>2456.9692</v>
      </c>
      <c r="K22" s="56">
        <f t="shared" si="4"/>
        <v>3976</v>
      </c>
      <c r="L22" s="56">
        <f t="shared" si="14"/>
        <v>4913.9384</v>
      </c>
      <c r="M22" s="56">
        <f t="shared" si="15"/>
        <v>397.6</v>
      </c>
      <c r="N22" s="56">
        <f t="shared" si="16"/>
        <v>198.8</v>
      </c>
      <c r="O22" s="56">
        <f t="shared" si="17"/>
        <v>-20.629999999999995</v>
      </c>
      <c r="P22" s="56">
        <v>219.43</v>
      </c>
      <c r="Q22" s="56">
        <f t="shared" si="18"/>
        <v>140.69076000000001</v>
      </c>
      <c r="R22" s="56">
        <f t="shared" si="19"/>
        <v>935.89076</v>
      </c>
      <c r="S22" s="56">
        <f t="shared" si="20"/>
        <v>4373.6000000000004</v>
      </c>
      <c r="T22" s="56">
        <f t="shared" si="11"/>
        <v>5850</v>
      </c>
    </row>
    <row r="23" spans="1:20" ht="25.5" x14ac:dyDescent="0.2">
      <c r="A23" s="53">
        <v>13</v>
      </c>
      <c r="B23" s="59" t="s">
        <v>53</v>
      </c>
      <c r="C23" s="57" t="s">
        <v>54</v>
      </c>
      <c r="D23" s="60" t="s">
        <v>50</v>
      </c>
      <c r="E23" s="60" t="s">
        <v>42</v>
      </c>
      <c r="F23" s="58">
        <v>994</v>
      </c>
      <c r="G23" s="57">
        <v>2</v>
      </c>
      <c r="H23" s="57">
        <v>1</v>
      </c>
      <c r="I23" s="56">
        <f t="shared" si="2"/>
        <v>1988</v>
      </c>
      <c r="J23" s="56">
        <f t="shared" si="13"/>
        <v>2456.9692</v>
      </c>
      <c r="K23" s="56">
        <f t="shared" si="4"/>
        <v>1988</v>
      </c>
      <c r="L23" s="56">
        <f t="shared" si="14"/>
        <v>2456.9692</v>
      </c>
      <c r="M23" s="56">
        <f t="shared" si="15"/>
        <v>198.8</v>
      </c>
      <c r="N23" s="56">
        <f t="shared" si="16"/>
        <v>99.4</v>
      </c>
      <c r="O23" s="56">
        <f t="shared" si="17"/>
        <v>-121.03</v>
      </c>
      <c r="P23" s="56">
        <v>220.43</v>
      </c>
      <c r="Q23" s="56">
        <f t="shared" si="18"/>
        <v>70.345380000000006</v>
      </c>
      <c r="R23" s="56">
        <f t="shared" si="19"/>
        <v>467.94538</v>
      </c>
      <c r="S23" s="56">
        <f t="shared" si="20"/>
        <v>2186.8000000000002</v>
      </c>
      <c r="T23" s="56">
        <f t="shared" si="11"/>
        <v>2925</v>
      </c>
    </row>
    <row r="24" spans="1:20" ht="13.5" thickBot="1" x14ac:dyDescent="0.25">
      <c r="A24" s="61"/>
      <c r="B24" s="73"/>
      <c r="C24" s="62"/>
      <c r="D24" s="63"/>
      <c r="E24" s="63"/>
      <c r="F24" s="64"/>
      <c r="G24" s="62"/>
      <c r="H24" s="62">
        <f t="shared" ref="H24" si="21">SUM(H16:H23)</f>
        <v>42</v>
      </c>
      <c r="I24" s="64"/>
      <c r="J24" s="64"/>
      <c r="K24" s="64"/>
      <c r="L24" s="64"/>
      <c r="M24" s="65"/>
      <c r="N24" s="65"/>
      <c r="O24" s="65"/>
      <c r="P24" s="65"/>
      <c r="Q24" s="65"/>
      <c r="R24" s="65"/>
      <c r="S24" s="65"/>
      <c r="T24" s="65"/>
    </row>
    <row r="25" spans="1:20" ht="13.5" thickBot="1" x14ac:dyDescent="0.25">
      <c r="A25" s="33" t="s">
        <v>72</v>
      </c>
      <c r="M25" s="124" t="s">
        <v>19</v>
      </c>
      <c r="N25" s="131"/>
      <c r="O25" s="132"/>
      <c r="P25" s="132"/>
      <c r="Q25" s="132"/>
      <c r="R25" s="133"/>
      <c r="S25" s="134" t="s">
        <v>20</v>
      </c>
      <c r="T25" s="137" t="s">
        <v>21</v>
      </c>
    </row>
    <row r="26" spans="1:20" ht="13.5" thickBot="1" x14ac:dyDescent="0.25">
      <c r="A26" s="123" t="s">
        <v>22</v>
      </c>
      <c r="B26" s="71"/>
      <c r="C26" s="141" t="s">
        <v>23</v>
      </c>
      <c r="D26" s="141"/>
      <c r="E26" s="141"/>
      <c r="F26" s="123" t="s">
        <v>66</v>
      </c>
      <c r="G26" s="142" t="s">
        <v>24</v>
      </c>
      <c r="H26" s="143" t="s">
        <v>73</v>
      </c>
      <c r="I26" s="123" t="s">
        <v>25</v>
      </c>
      <c r="J26" s="123" t="s">
        <v>26</v>
      </c>
      <c r="K26" s="121" t="s">
        <v>27</v>
      </c>
      <c r="L26" s="123" t="s">
        <v>28</v>
      </c>
      <c r="M26" s="124" t="s">
        <v>29</v>
      </c>
      <c r="N26" s="126" t="s">
        <v>30</v>
      </c>
      <c r="O26" s="126"/>
      <c r="P26" s="126"/>
      <c r="Q26" s="127" t="s">
        <v>31</v>
      </c>
      <c r="R26" s="129" t="s">
        <v>32</v>
      </c>
      <c r="S26" s="135"/>
      <c r="T26" s="138"/>
    </row>
    <row r="27" spans="1:20" ht="179.25" thickBot="1" x14ac:dyDescent="0.25">
      <c r="A27" s="123"/>
      <c r="B27" s="71"/>
      <c r="C27" s="37" t="s">
        <v>33</v>
      </c>
      <c r="D27" s="37" t="s">
        <v>34</v>
      </c>
      <c r="E27" s="37" t="s">
        <v>35</v>
      </c>
      <c r="F27" s="123"/>
      <c r="G27" s="142"/>
      <c r="H27" s="144"/>
      <c r="I27" s="123"/>
      <c r="J27" s="123"/>
      <c r="K27" s="122"/>
      <c r="L27" s="123"/>
      <c r="M27" s="125"/>
      <c r="N27" s="72" t="s">
        <v>36</v>
      </c>
      <c r="O27" s="39" t="s">
        <v>37</v>
      </c>
      <c r="P27" s="39" t="s">
        <v>38</v>
      </c>
      <c r="Q27" s="128"/>
      <c r="R27" s="130"/>
      <c r="S27" s="136"/>
      <c r="T27" s="139"/>
    </row>
    <row r="28" spans="1:20" ht="26.25" thickBot="1" x14ac:dyDescent="0.25">
      <c r="A28" s="40">
        <v>1</v>
      </c>
      <c r="B28" s="40">
        <v>2</v>
      </c>
      <c r="C28" s="40">
        <v>4</v>
      </c>
      <c r="D28" s="40">
        <v>5</v>
      </c>
      <c r="E28" s="40">
        <v>6</v>
      </c>
      <c r="F28" s="40">
        <v>7</v>
      </c>
      <c r="G28" s="40">
        <v>8</v>
      </c>
      <c r="H28" s="40">
        <v>9</v>
      </c>
      <c r="I28" s="40">
        <v>10</v>
      </c>
      <c r="J28" s="40" t="s">
        <v>74</v>
      </c>
      <c r="K28" s="40" t="s">
        <v>75</v>
      </c>
      <c r="L28" s="40" t="s">
        <v>76</v>
      </c>
      <c r="M28" s="41" t="s">
        <v>77</v>
      </c>
      <c r="N28" s="42" t="s">
        <v>78</v>
      </c>
      <c r="O28" s="43">
        <v>16</v>
      </c>
      <c r="P28" s="43">
        <v>17</v>
      </c>
      <c r="Q28" s="44" t="s">
        <v>79</v>
      </c>
      <c r="R28" s="45" t="s">
        <v>80</v>
      </c>
      <c r="S28" s="46" t="s">
        <v>81</v>
      </c>
      <c r="T28" s="47" t="s">
        <v>82</v>
      </c>
    </row>
    <row r="29" spans="1:20" x14ac:dyDescent="0.2">
      <c r="A29" s="48"/>
      <c r="B29" s="49" t="s">
        <v>39</v>
      </c>
      <c r="C29" s="50" t="s">
        <v>40</v>
      </c>
      <c r="D29" s="50" t="s">
        <v>40</v>
      </c>
      <c r="E29" s="50" t="s">
        <v>40</v>
      </c>
      <c r="F29" s="51"/>
      <c r="G29" s="52">
        <f>SUM(G30:G37)</f>
        <v>28</v>
      </c>
      <c r="H29" s="52"/>
      <c r="I29" s="69">
        <f>SUM(I30:I37)</f>
        <v>29025</v>
      </c>
      <c r="J29" s="69">
        <f t="shared" ref="J29:T29" si="22">SUM(J30:J37)</f>
        <v>35871.997499999998</v>
      </c>
      <c r="K29" s="69">
        <f t="shared" si="22"/>
        <v>332396</v>
      </c>
      <c r="L29" s="69">
        <f t="shared" si="22"/>
        <v>410808.21640000003</v>
      </c>
      <c r="M29" s="69">
        <f t="shared" si="22"/>
        <v>33239.599999999999</v>
      </c>
      <c r="N29" s="69">
        <f t="shared" si="22"/>
        <v>16619.8</v>
      </c>
      <c r="O29" s="69">
        <f t="shared" si="22"/>
        <v>14909.36</v>
      </c>
      <c r="P29" s="69">
        <f t="shared" si="22"/>
        <v>1710.4400000000003</v>
      </c>
      <c r="Q29" s="69">
        <f t="shared" si="22"/>
        <v>11761.83246</v>
      </c>
      <c r="R29" s="69">
        <f t="shared" si="22"/>
        <v>78241.032460000002</v>
      </c>
      <c r="S29" s="69">
        <f t="shared" si="22"/>
        <v>365635.60000000003</v>
      </c>
      <c r="T29" s="69">
        <f t="shared" si="22"/>
        <v>489047</v>
      </c>
    </row>
    <row r="30" spans="1:20" x14ac:dyDescent="0.2">
      <c r="A30" s="53">
        <v>1</v>
      </c>
      <c r="B30" s="54" t="s">
        <v>41</v>
      </c>
      <c r="C30" s="55" t="s">
        <v>69</v>
      </c>
      <c r="D30" s="55">
        <v>12</v>
      </c>
      <c r="E30" s="55" t="s">
        <v>42</v>
      </c>
      <c r="F30" s="56">
        <v>1647</v>
      </c>
      <c r="G30" s="55">
        <v>1</v>
      </c>
      <c r="H30" s="55">
        <v>12</v>
      </c>
      <c r="I30" s="56">
        <f t="shared" ref="I30:I37" si="23">F30*G30</f>
        <v>1647</v>
      </c>
      <c r="J30" s="56">
        <f t="shared" ref="J30:J37" si="24">I30*1.2359</f>
        <v>2035.5273</v>
      </c>
      <c r="K30" s="56">
        <f t="shared" ref="K30:K37" si="25">I30*H30</f>
        <v>19764</v>
      </c>
      <c r="L30" s="56">
        <f>K30*1.2359</f>
        <v>24426.327600000001</v>
      </c>
      <c r="M30" s="56">
        <f>K30*0.1</f>
        <v>1976.4</v>
      </c>
      <c r="N30" s="56">
        <f>K30*0.05</f>
        <v>988.2</v>
      </c>
      <c r="O30" s="56">
        <f>M30-P30-N30</f>
        <v>774.77</v>
      </c>
      <c r="P30" s="56">
        <v>213.43</v>
      </c>
      <c r="Q30" s="56">
        <f>(M30+N30)*0.2359</f>
        <v>699.34914000000003</v>
      </c>
      <c r="R30" s="56">
        <f>M30+N30+O30+P30+Q30</f>
        <v>4652.1491400000004</v>
      </c>
      <c r="S30" s="56">
        <f>K30+M30</f>
        <v>21740.400000000001</v>
      </c>
      <c r="T30" s="56">
        <f t="shared" ref="T30:T37" si="26">ROUND(L30+R30,0)</f>
        <v>29078</v>
      </c>
    </row>
    <row r="31" spans="1:20" x14ac:dyDescent="0.2">
      <c r="A31" s="53">
        <v>2</v>
      </c>
      <c r="B31" s="54" t="s">
        <v>43</v>
      </c>
      <c r="C31" s="57" t="s">
        <v>44</v>
      </c>
      <c r="D31" s="55" t="s">
        <v>45</v>
      </c>
      <c r="E31" s="55" t="s">
        <v>42</v>
      </c>
      <c r="F31" s="56">
        <v>1174</v>
      </c>
      <c r="G31" s="55">
        <v>2</v>
      </c>
      <c r="H31" s="55">
        <v>12</v>
      </c>
      <c r="I31" s="56">
        <f t="shared" si="23"/>
        <v>2348</v>
      </c>
      <c r="J31" s="56">
        <f t="shared" si="24"/>
        <v>2901.8932</v>
      </c>
      <c r="K31" s="56">
        <f t="shared" si="25"/>
        <v>28176</v>
      </c>
      <c r="L31" s="56">
        <f t="shared" ref="L31:L37" si="27">K31*1.2359</f>
        <v>34822.718399999998</v>
      </c>
      <c r="M31" s="56">
        <f t="shared" ref="M31:M37" si="28">K31*0.1</f>
        <v>2817.6000000000004</v>
      </c>
      <c r="N31" s="56">
        <f t="shared" ref="N31:N33" si="29">K31*0.05</f>
        <v>1408.8000000000002</v>
      </c>
      <c r="O31" s="56">
        <f t="shared" ref="O31:O37" si="30">M31-P31-N31</f>
        <v>1195.3700000000003</v>
      </c>
      <c r="P31" s="56">
        <v>213.43</v>
      </c>
      <c r="Q31" s="56">
        <f t="shared" ref="Q31:Q37" si="31">(M31+N31)*0.2359</f>
        <v>997.00776000000008</v>
      </c>
      <c r="R31" s="56">
        <f t="shared" ref="R31:R37" si="32">M31+N31+O31+P31+Q31</f>
        <v>6632.2077600000011</v>
      </c>
      <c r="S31" s="56">
        <f t="shared" ref="S31:S37" si="33">K31+M31</f>
        <v>30993.599999999999</v>
      </c>
      <c r="T31" s="56">
        <f t="shared" si="26"/>
        <v>41455</v>
      </c>
    </row>
    <row r="32" spans="1:20" x14ac:dyDescent="0.2">
      <c r="A32" s="53">
        <v>3</v>
      </c>
      <c r="B32" s="54" t="s">
        <v>46</v>
      </c>
      <c r="C32" s="55" t="s">
        <v>47</v>
      </c>
      <c r="D32" s="55" t="s">
        <v>45</v>
      </c>
      <c r="E32" s="55" t="s">
        <v>42</v>
      </c>
      <c r="F32" s="58">
        <v>1174</v>
      </c>
      <c r="G32" s="55">
        <v>1</v>
      </c>
      <c r="H32" s="55">
        <v>12</v>
      </c>
      <c r="I32" s="56">
        <f t="shared" si="23"/>
        <v>1174</v>
      </c>
      <c r="J32" s="56">
        <f t="shared" si="24"/>
        <v>1450.9466</v>
      </c>
      <c r="K32" s="56">
        <f t="shared" si="25"/>
        <v>14088</v>
      </c>
      <c r="L32" s="56">
        <f t="shared" si="27"/>
        <v>17411.359199999999</v>
      </c>
      <c r="M32" s="56">
        <f t="shared" si="28"/>
        <v>1408.8000000000002</v>
      </c>
      <c r="N32" s="56">
        <f t="shared" si="29"/>
        <v>704.40000000000009</v>
      </c>
      <c r="O32" s="56">
        <f t="shared" si="30"/>
        <v>490.97</v>
      </c>
      <c r="P32" s="56">
        <v>213.43</v>
      </c>
      <c r="Q32" s="56">
        <f t="shared" si="31"/>
        <v>498.50388000000004</v>
      </c>
      <c r="R32" s="56">
        <f t="shared" si="32"/>
        <v>3316.1038800000001</v>
      </c>
      <c r="S32" s="56">
        <f t="shared" si="33"/>
        <v>15496.8</v>
      </c>
      <c r="T32" s="56">
        <f t="shared" si="26"/>
        <v>20727</v>
      </c>
    </row>
    <row r="33" spans="1:20" x14ac:dyDescent="0.2">
      <c r="A33" s="53">
        <v>4</v>
      </c>
      <c r="B33" s="54" t="s">
        <v>48</v>
      </c>
      <c r="C33" s="55" t="s">
        <v>49</v>
      </c>
      <c r="D33" s="55" t="s">
        <v>50</v>
      </c>
      <c r="E33" s="55" t="s">
        <v>42</v>
      </c>
      <c r="F33" s="58">
        <v>994</v>
      </c>
      <c r="G33" s="55">
        <v>1</v>
      </c>
      <c r="H33" s="55">
        <v>12</v>
      </c>
      <c r="I33" s="56">
        <f t="shared" si="23"/>
        <v>994</v>
      </c>
      <c r="J33" s="56">
        <f t="shared" si="24"/>
        <v>1228.4846</v>
      </c>
      <c r="K33" s="56">
        <f t="shared" si="25"/>
        <v>11928</v>
      </c>
      <c r="L33" s="56">
        <f t="shared" si="27"/>
        <v>14741.815199999999</v>
      </c>
      <c r="M33" s="56">
        <f t="shared" si="28"/>
        <v>1192.8</v>
      </c>
      <c r="N33" s="56">
        <f t="shared" si="29"/>
        <v>596.4</v>
      </c>
      <c r="O33" s="56">
        <f t="shared" si="30"/>
        <v>382.96999999999991</v>
      </c>
      <c r="P33" s="56">
        <v>213.43</v>
      </c>
      <c r="Q33" s="56">
        <f t="shared" si="31"/>
        <v>422.07227999999998</v>
      </c>
      <c r="R33" s="56">
        <f t="shared" si="32"/>
        <v>2807.6722799999993</v>
      </c>
      <c r="S33" s="56">
        <f t="shared" si="33"/>
        <v>13120.8</v>
      </c>
      <c r="T33" s="56">
        <f t="shared" si="26"/>
        <v>17549</v>
      </c>
    </row>
    <row r="34" spans="1:20" x14ac:dyDescent="0.2">
      <c r="A34" s="53">
        <v>5</v>
      </c>
      <c r="B34" s="54" t="s">
        <v>51</v>
      </c>
      <c r="C34" s="55" t="s">
        <v>52</v>
      </c>
      <c r="D34" s="55" t="s">
        <v>50</v>
      </c>
      <c r="E34" s="55" t="s">
        <v>42</v>
      </c>
      <c r="F34" s="58">
        <v>994</v>
      </c>
      <c r="G34" s="55">
        <v>1</v>
      </c>
      <c r="H34" s="55">
        <v>12</v>
      </c>
      <c r="I34" s="56">
        <f t="shared" si="23"/>
        <v>994</v>
      </c>
      <c r="J34" s="56">
        <f t="shared" si="24"/>
        <v>1228.4846</v>
      </c>
      <c r="K34" s="56">
        <f t="shared" si="25"/>
        <v>11928</v>
      </c>
      <c r="L34" s="56">
        <f t="shared" si="27"/>
        <v>14741.815199999999</v>
      </c>
      <c r="M34" s="56">
        <f t="shared" si="28"/>
        <v>1192.8</v>
      </c>
      <c r="N34" s="56">
        <f>K34*0.05</f>
        <v>596.4</v>
      </c>
      <c r="O34" s="56">
        <f t="shared" si="30"/>
        <v>382.96999999999991</v>
      </c>
      <c r="P34" s="56">
        <v>213.43</v>
      </c>
      <c r="Q34" s="56">
        <f t="shared" si="31"/>
        <v>422.07227999999998</v>
      </c>
      <c r="R34" s="56">
        <f t="shared" si="32"/>
        <v>2807.6722799999993</v>
      </c>
      <c r="S34" s="56">
        <f t="shared" si="33"/>
        <v>13120.8</v>
      </c>
      <c r="T34" s="56">
        <f t="shared" si="26"/>
        <v>17549</v>
      </c>
    </row>
    <row r="35" spans="1:20" ht="25.5" x14ac:dyDescent="0.2">
      <c r="A35" s="53">
        <v>6</v>
      </c>
      <c r="B35" s="59" t="s">
        <v>53</v>
      </c>
      <c r="C35" s="57" t="s">
        <v>54</v>
      </c>
      <c r="D35" s="60" t="s">
        <v>50</v>
      </c>
      <c r="E35" s="60" t="s">
        <v>42</v>
      </c>
      <c r="F35" s="58">
        <v>994</v>
      </c>
      <c r="G35" s="57">
        <v>16</v>
      </c>
      <c r="H35" s="57">
        <v>12</v>
      </c>
      <c r="I35" s="56">
        <f t="shared" si="23"/>
        <v>15904</v>
      </c>
      <c r="J35" s="56">
        <f t="shared" si="24"/>
        <v>19655.7536</v>
      </c>
      <c r="K35" s="56">
        <f t="shared" si="25"/>
        <v>190848</v>
      </c>
      <c r="L35" s="56">
        <f t="shared" si="27"/>
        <v>235869.04319999999</v>
      </c>
      <c r="M35" s="56">
        <f t="shared" si="28"/>
        <v>19084.8</v>
      </c>
      <c r="N35" s="56">
        <f t="shared" ref="N35:N37" si="34">K35*0.05</f>
        <v>9542.4</v>
      </c>
      <c r="O35" s="56">
        <f t="shared" si="30"/>
        <v>9328.9699999999993</v>
      </c>
      <c r="P35" s="56">
        <v>213.43</v>
      </c>
      <c r="Q35" s="56">
        <f t="shared" si="31"/>
        <v>6753.1564799999996</v>
      </c>
      <c r="R35" s="56">
        <f t="shared" si="32"/>
        <v>44922.756479999996</v>
      </c>
      <c r="S35" s="56">
        <f t="shared" si="33"/>
        <v>209932.79999999999</v>
      </c>
      <c r="T35" s="56">
        <f t="shared" si="26"/>
        <v>280792</v>
      </c>
    </row>
    <row r="36" spans="1:20" ht="25.5" x14ac:dyDescent="0.2">
      <c r="A36" s="53">
        <v>7</v>
      </c>
      <c r="B36" s="59" t="s">
        <v>53</v>
      </c>
      <c r="C36" s="57" t="s">
        <v>54</v>
      </c>
      <c r="D36" s="60" t="s">
        <v>50</v>
      </c>
      <c r="E36" s="60" t="s">
        <v>42</v>
      </c>
      <c r="F36" s="58">
        <v>994</v>
      </c>
      <c r="G36" s="57">
        <v>4</v>
      </c>
      <c r="H36" s="57">
        <v>10</v>
      </c>
      <c r="I36" s="56">
        <f t="shared" si="23"/>
        <v>3976</v>
      </c>
      <c r="J36" s="56">
        <f t="shared" si="24"/>
        <v>4913.9384</v>
      </c>
      <c r="K36" s="56">
        <f t="shared" si="25"/>
        <v>39760</v>
      </c>
      <c r="L36" s="56">
        <f t="shared" si="27"/>
        <v>49139.383999999998</v>
      </c>
      <c r="M36" s="56">
        <f t="shared" si="28"/>
        <v>3976</v>
      </c>
      <c r="N36" s="56">
        <f t="shared" si="34"/>
        <v>1988</v>
      </c>
      <c r="O36" s="56">
        <f t="shared" si="30"/>
        <v>1773.5700000000002</v>
      </c>
      <c r="P36" s="56">
        <v>214.43</v>
      </c>
      <c r="Q36" s="56">
        <f t="shared" si="31"/>
        <v>1406.9076</v>
      </c>
      <c r="R36" s="56">
        <f t="shared" si="32"/>
        <v>9358.9076000000005</v>
      </c>
      <c r="S36" s="56">
        <f t="shared" si="33"/>
        <v>43736</v>
      </c>
      <c r="T36" s="56">
        <f t="shared" si="26"/>
        <v>58498</v>
      </c>
    </row>
    <row r="37" spans="1:20" ht="25.5" x14ac:dyDescent="0.2">
      <c r="A37" s="53">
        <v>8</v>
      </c>
      <c r="B37" s="59" t="s">
        <v>53</v>
      </c>
      <c r="C37" s="57" t="s">
        <v>54</v>
      </c>
      <c r="D37" s="60" t="s">
        <v>50</v>
      </c>
      <c r="E37" s="60" t="s">
        <v>42</v>
      </c>
      <c r="F37" s="58">
        <v>994</v>
      </c>
      <c r="G37" s="57">
        <v>2</v>
      </c>
      <c r="H37" s="57">
        <v>8</v>
      </c>
      <c r="I37" s="56">
        <f t="shared" si="23"/>
        <v>1988</v>
      </c>
      <c r="J37" s="56">
        <f t="shared" si="24"/>
        <v>2456.9692</v>
      </c>
      <c r="K37" s="56">
        <f t="shared" si="25"/>
        <v>15904</v>
      </c>
      <c r="L37" s="56">
        <f t="shared" si="27"/>
        <v>19655.7536</v>
      </c>
      <c r="M37" s="56">
        <f t="shared" si="28"/>
        <v>1590.4</v>
      </c>
      <c r="N37" s="56">
        <f t="shared" si="34"/>
        <v>795.2</v>
      </c>
      <c r="O37" s="56">
        <f t="shared" si="30"/>
        <v>579.77</v>
      </c>
      <c r="P37" s="56">
        <v>215.43</v>
      </c>
      <c r="Q37" s="56">
        <f t="shared" si="31"/>
        <v>562.76304000000005</v>
      </c>
      <c r="R37" s="56">
        <f t="shared" si="32"/>
        <v>3743.56304</v>
      </c>
      <c r="S37" s="56">
        <f t="shared" si="33"/>
        <v>17494.400000000001</v>
      </c>
      <c r="T37" s="56">
        <f t="shared" si="26"/>
        <v>23399</v>
      </c>
    </row>
    <row r="38" spans="1:20" x14ac:dyDescent="0.2">
      <c r="A38" s="53"/>
      <c r="B38" s="114" t="s">
        <v>55</v>
      </c>
      <c r="C38" s="115"/>
      <c r="D38" s="115"/>
      <c r="E38" s="115"/>
      <c r="F38" s="115"/>
      <c r="G38" s="115"/>
      <c r="H38" s="115"/>
      <c r="I38" s="115"/>
      <c r="J38" s="116"/>
      <c r="K38" s="66">
        <f>K10+K29</f>
        <v>486866</v>
      </c>
      <c r="L38" s="66">
        <f>L10+L29</f>
        <v>601717.68940000003</v>
      </c>
      <c r="M38" s="66"/>
      <c r="N38" s="66"/>
      <c r="O38" s="66"/>
      <c r="P38" s="66"/>
      <c r="Q38" s="66"/>
      <c r="R38" s="66"/>
      <c r="S38" s="66">
        <f>S10+S29</f>
        <v>535552.60000000009</v>
      </c>
      <c r="T38" s="66">
        <f>T10+T29</f>
        <v>716315</v>
      </c>
    </row>
    <row r="39" spans="1:20" ht="13.5" thickBot="1" x14ac:dyDescent="0.25">
      <c r="A39" s="1"/>
      <c r="B39" s="3"/>
      <c r="C39" s="67"/>
      <c r="D39" s="67"/>
      <c r="E39" s="67"/>
      <c r="F39" s="67"/>
      <c r="G39" s="67"/>
      <c r="H39" s="67"/>
      <c r="S39" s="68"/>
      <c r="T39" s="68"/>
    </row>
    <row r="40" spans="1:20" s="2" customFormat="1" x14ac:dyDescent="0.2">
      <c r="B40" s="117" t="s">
        <v>56</v>
      </c>
      <c r="C40" s="118"/>
      <c r="D40" s="118"/>
      <c r="E40" s="118"/>
      <c r="F40" s="118"/>
      <c r="G40" s="118"/>
      <c r="H40" s="118"/>
      <c r="I40" s="118"/>
      <c r="J40" s="118"/>
      <c r="K40" s="118"/>
      <c r="L40" s="118"/>
      <c r="M40" s="118"/>
      <c r="N40" s="118"/>
      <c r="O40" s="118"/>
      <c r="P40" s="118"/>
      <c r="Q40" s="118"/>
      <c r="R40" s="118"/>
      <c r="S40" s="118"/>
      <c r="T40" s="118"/>
    </row>
    <row r="41" spans="1:20" s="2" customFormat="1" x14ac:dyDescent="0.2">
      <c r="B41" s="119" t="s">
        <v>57</v>
      </c>
      <c r="C41" s="120"/>
      <c r="D41" s="120"/>
      <c r="E41" s="120"/>
      <c r="F41" s="120"/>
      <c r="G41" s="120"/>
      <c r="H41" s="120"/>
      <c r="I41" s="120"/>
      <c r="J41" s="120"/>
      <c r="K41" s="120"/>
      <c r="L41" s="120"/>
      <c r="M41" s="120"/>
      <c r="N41" s="120"/>
      <c r="O41" s="120"/>
      <c r="P41" s="120"/>
      <c r="Q41" s="120"/>
      <c r="R41" s="120"/>
      <c r="S41" s="120"/>
      <c r="T41" s="120"/>
    </row>
    <row r="42" spans="1:20" s="2" customFormat="1" x14ac:dyDescent="0.2">
      <c r="S42" s="30"/>
    </row>
    <row r="43" spans="1:20" s="2" customFormat="1" x14ac:dyDescent="0.2">
      <c r="P43" s="30"/>
    </row>
    <row r="44" spans="1:20" s="2" customFormat="1" x14ac:dyDescent="0.2"/>
  </sheetData>
  <mergeCells count="36">
    <mergeCell ref="M26:M27"/>
    <mergeCell ref="N26:P26"/>
    <mergeCell ref="Q26:Q27"/>
    <mergeCell ref="R26:R27"/>
    <mergeCell ref="A26:A27"/>
    <mergeCell ref="C26:E26"/>
    <mergeCell ref="F26:F27"/>
    <mergeCell ref="G26:G27"/>
    <mergeCell ref="H26:H27"/>
    <mergeCell ref="A1:L1"/>
    <mergeCell ref="M6:R6"/>
    <mergeCell ref="S6:S8"/>
    <mergeCell ref="T6:T8"/>
    <mergeCell ref="A7:A8"/>
    <mergeCell ref="C7:E7"/>
    <mergeCell ref="F7:F8"/>
    <mergeCell ref="G7:G8"/>
    <mergeCell ref="I7:I8"/>
    <mergeCell ref="J7:J8"/>
    <mergeCell ref="H7:H8"/>
    <mergeCell ref="B38:J38"/>
    <mergeCell ref="B40:T40"/>
    <mergeCell ref="B41:T41"/>
    <mergeCell ref="K7:K8"/>
    <mergeCell ref="L7:L8"/>
    <mergeCell ref="M7:M8"/>
    <mergeCell ref="N7:P7"/>
    <mergeCell ref="Q7:Q8"/>
    <mergeCell ref="R7:R8"/>
    <mergeCell ref="M25:R25"/>
    <mergeCell ref="S25:S27"/>
    <mergeCell ref="T25:T27"/>
    <mergeCell ref="I26:I27"/>
    <mergeCell ref="J26:J27"/>
    <mergeCell ref="K26:K27"/>
    <mergeCell ref="L26:L27"/>
  </mergeCells>
  <pageMargins left="0.7" right="0.7" top="0.75" bottom="0.75" header="0.3" footer="0.3"/>
  <pageSetup paperSize="9" scale="68"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4"/>
  <sheetViews>
    <sheetView tabSelected="1" workbookViewId="0">
      <selection activeCell="B16" sqref="B16"/>
    </sheetView>
  </sheetViews>
  <sheetFormatPr defaultColWidth="9.140625" defaultRowHeight="12.75" x14ac:dyDescent="0.2"/>
  <cols>
    <col min="1" max="1" width="5.5703125" style="32" customWidth="1"/>
    <col min="2" max="2" width="20.5703125" style="32" customWidth="1"/>
    <col min="3" max="3" width="7.85546875" style="32" customWidth="1"/>
    <col min="4" max="4" width="9" style="32" bestFit="1" customWidth="1"/>
    <col min="5" max="6" width="9.140625" style="32"/>
    <col min="7" max="7" width="7.28515625" style="32" customWidth="1"/>
    <col min="8" max="8" width="7.140625" style="32" customWidth="1"/>
    <col min="9" max="9" width="9.85546875" style="32" customWidth="1"/>
    <col min="10" max="10" width="11" style="32" customWidth="1"/>
    <col min="11" max="11" width="10.42578125" style="32" customWidth="1"/>
    <col min="12" max="12" width="9.5703125" style="32" customWidth="1"/>
    <col min="13" max="13" width="11.28515625" style="32" customWidth="1"/>
    <col min="14" max="14" width="0" style="31" hidden="1" customWidth="1"/>
    <col min="15" max="15" width="9.140625" style="31"/>
    <col min="16" max="16" width="0" style="31" hidden="1" customWidth="1"/>
    <col min="17" max="17" width="10.140625" style="31" customWidth="1"/>
    <col min="18" max="18" width="9.140625" style="31"/>
    <col min="19" max="19" width="11.42578125" style="31" customWidth="1"/>
    <col min="20" max="20" width="11.28515625" style="31" customWidth="1"/>
    <col min="21" max="16384" width="9.140625" style="32"/>
  </cols>
  <sheetData>
    <row r="1" spans="1:22" ht="18.75" x14ac:dyDescent="0.3">
      <c r="A1" s="101" t="s">
        <v>124</v>
      </c>
      <c r="B1" s="100"/>
      <c r="C1" s="100"/>
      <c r="D1" s="100"/>
    </row>
    <row r="2" spans="1:22" ht="18.75" x14ac:dyDescent="0.3">
      <c r="A2" s="100"/>
      <c r="B2" s="100"/>
      <c r="C2" s="100"/>
      <c r="D2" s="100"/>
    </row>
    <row r="3" spans="1:22" ht="18.75" x14ac:dyDescent="0.3">
      <c r="A3" s="100" t="s">
        <v>123</v>
      </c>
      <c r="B3" s="100"/>
      <c r="C3" s="100"/>
      <c r="D3" s="100"/>
    </row>
    <row r="4" spans="1:22" ht="12.75" customHeight="1" x14ac:dyDescent="0.2">
      <c r="A4" s="33"/>
      <c r="M4" s="88"/>
      <c r="N4" s="89"/>
      <c r="O4" s="89"/>
      <c r="P4" s="89"/>
      <c r="Q4" s="89"/>
      <c r="R4" s="89"/>
      <c r="S4" s="90"/>
      <c r="T4" s="90"/>
      <c r="U4" s="88"/>
      <c r="V4" s="91"/>
    </row>
    <row r="5" spans="1:22" ht="28.15" customHeight="1" x14ac:dyDescent="0.2">
      <c r="A5" s="123" t="s">
        <v>22</v>
      </c>
      <c r="B5" s="97"/>
      <c r="C5" s="141" t="s">
        <v>23</v>
      </c>
      <c r="D5" s="141"/>
      <c r="E5" s="141"/>
      <c r="F5" s="98"/>
      <c r="G5" s="123" t="s">
        <v>66</v>
      </c>
      <c r="H5" s="142" t="s">
        <v>24</v>
      </c>
      <c r="I5" s="142" t="s">
        <v>114</v>
      </c>
      <c r="J5" s="123" t="s">
        <v>25</v>
      </c>
      <c r="K5" s="123" t="s">
        <v>26</v>
      </c>
      <c r="L5" s="123" t="s">
        <v>27</v>
      </c>
      <c r="M5" s="123" t="s">
        <v>28</v>
      </c>
      <c r="N5" s="148" t="s">
        <v>120</v>
      </c>
      <c r="O5" s="148" t="s">
        <v>30</v>
      </c>
      <c r="P5" s="148"/>
      <c r="Q5" s="148"/>
      <c r="R5" s="149" t="s">
        <v>31</v>
      </c>
      <c r="S5" s="145" t="s">
        <v>108</v>
      </c>
      <c r="T5" s="145" t="s">
        <v>21</v>
      </c>
    </row>
    <row r="6" spans="1:22" ht="140.25" customHeight="1" x14ac:dyDescent="0.2">
      <c r="A6" s="123"/>
      <c r="B6" s="97"/>
      <c r="C6" s="37" t="s">
        <v>33</v>
      </c>
      <c r="D6" s="37" t="s">
        <v>34</v>
      </c>
      <c r="E6" s="37" t="s">
        <v>35</v>
      </c>
      <c r="F6" s="37" t="s">
        <v>113</v>
      </c>
      <c r="G6" s="123"/>
      <c r="H6" s="142"/>
      <c r="I6" s="142"/>
      <c r="J6" s="123"/>
      <c r="K6" s="123"/>
      <c r="L6" s="123"/>
      <c r="M6" s="123"/>
      <c r="N6" s="148"/>
      <c r="O6" s="99" t="s">
        <v>118</v>
      </c>
      <c r="P6" s="93" t="s">
        <v>37</v>
      </c>
      <c r="Q6" s="96" t="s">
        <v>122</v>
      </c>
      <c r="R6" s="149"/>
      <c r="S6" s="145"/>
      <c r="T6" s="145"/>
    </row>
    <row r="7" spans="1:22" ht="38.25" x14ac:dyDescent="0.2">
      <c r="A7" s="40">
        <v>1</v>
      </c>
      <c r="B7" s="40">
        <v>2</v>
      </c>
      <c r="C7" s="40">
        <v>4</v>
      </c>
      <c r="D7" s="40">
        <v>5</v>
      </c>
      <c r="E7" s="40">
        <v>6</v>
      </c>
      <c r="F7" s="40"/>
      <c r="G7" s="40">
        <v>7</v>
      </c>
      <c r="H7" s="40">
        <v>8</v>
      </c>
      <c r="I7" s="40">
        <v>9</v>
      </c>
      <c r="J7" s="40">
        <v>10</v>
      </c>
      <c r="K7" s="40" t="s">
        <v>115</v>
      </c>
      <c r="L7" s="40" t="s">
        <v>75</v>
      </c>
      <c r="M7" s="40" t="s">
        <v>116</v>
      </c>
      <c r="N7" s="94">
        <v>14</v>
      </c>
      <c r="O7" s="94">
        <v>15</v>
      </c>
      <c r="P7" s="94" t="s">
        <v>117</v>
      </c>
      <c r="Q7" s="94">
        <v>17</v>
      </c>
      <c r="R7" s="94" t="s">
        <v>119</v>
      </c>
      <c r="S7" s="95" t="s">
        <v>111</v>
      </c>
      <c r="T7" s="95" t="s">
        <v>112</v>
      </c>
    </row>
    <row r="8" spans="1:22" ht="14.45" customHeight="1" x14ac:dyDescent="0.2">
      <c r="A8" s="146" t="s">
        <v>121</v>
      </c>
      <c r="B8" s="147"/>
      <c r="C8" s="50" t="s">
        <v>40</v>
      </c>
      <c r="D8" s="50" t="s">
        <v>40</v>
      </c>
      <c r="E8" s="50" t="s">
        <v>40</v>
      </c>
      <c r="F8" s="50"/>
      <c r="G8" s="51"/>
      <c r="H8" s="52"/>
      <c r="I8" s="52"/>
      <c r="J8" s="69"/>
      <c r="K8" s="69"/>
      <c r="L8" s="69"/>
      <c r="M8" s="69"/>
      <c r="N8" s="69"/>
      <c r="O8" s="69"/>
      <c r="P8" s="69"/>
      <c r="Q8" s="69"/>
      <c r="R8" s="69"/>
      <c r="S8" s="69"/>
      <c r="T8" s="69"/>
    </row>
    <row r="9" spans="1:22" ht="25.5" x14ac:dyDescent="0.2">
      <c r="A9" s="53">
        <v>1</v>
      </c>
      <c r="B9" s="59" t="s">
        <v>53</v>
      </c>
      <c r="C9" s="57" t="s">
        <v>54</v>
      </c>
      <c r="D9" s="60" t="s">
        <v>50</v>
      </c>
      <c r="E9" s="60" t="s">
        <v>42</v>
      </c>
      <c r="F9" s="60">
        <v>1190</v>
      </c>
      <c r="G9" s="58">
        <v>921</v>
      </c>
      <c r="H9" s="92">
        <v>1</v>
      </c>
      <c r="I9" s="57">
        <v>8</v>
      </c>
      <c r="J9" s="56">
        <f>G9*H9</f>
        <v>921</v>
      </c>
      <c r="K9" s="56">
        <f t="shared" ref="K9" si="0">J9*1.2409</f>
        <v>1142.8688999999999</v>
      </c>
      <c r="L9" s="56">
        <f>J9*I9</f>
        <v>7368</v>
      </c>
      <c r="M9" s="56">
        <f t="shared" ref="M9" si="1">L9*1.2409</f>
        <v>9142.9511999999995</v>
      </c>
      <c r="N9" s="56">
        <v>0</v>
      </c>
      <c r="O9" s="56">
        <f t="shared" ref="O9" si="2">P9+Q9</f>
        <v>126.43</v>
      </c>
      <c r="P9" s="56"/>
      <c r="Q9" s="56">
        <f>213.43*H9-87</f>
        <v>126.43</v>
      </c>
      <c r="R9" s="56">
        <f t="shared" ref="R9" si="3">(N9+O9)*24.09%</f>
        <v>30.456987000000002</v>
      </c>
      <c r="S9" s="56">
        <f>L9+N9</f>
        <v>7368</v>
      </c>
      <c r="T9" s="56">
        <f>M9+O9+R9</f>
        <v>9299.8381869999994</v>
      </c>
    </row>
    <row r="10" spans="1:22" s="2" customFormat="1" x14ac:dyDescent="0.2"/>
    <row r="11" spans="1:22" x14ac:dyDescent="0.2">
      <c r="B11" s="150">
        <v>43133.566666666666</v>
      </c>
    </row>
    <row r="12" spans="1:22" x14ac:dyDescent="0.2">
      <c r="B12" s="151" t="s">
        <v>125</v>
      </c>
    </row>
    <row r="13" spans="1:22" x14ac:dyDescent="0.2">
      <c r="B13" s="151" t="s">
        <v>126</v>
      </c>
    </row>
    <row r="14" spans="1:22" x14ac:dyDescent="0.2">
      <c r="B14" s="152" t="s">
        <v>127</v>
      </c>
    </row>
  </sheetData>
  <mergeCells count="15">
    <mergeCell ref="S5:S6"/>
    <mergeCell ref="T5:T6"/>
    <mergeCell ref="A8:B8"/>
    <mergeCell ref="K5:K6"/>
    <mergeCell ref="L5:L6"/>
    <mergeCell ref="M5:M6"/>
    <mergeCell ref="N5:N6"/>
    <mergeCell ref="O5:Q5"/>
    <mergeCell ref="R5:R6"/>
    <mergeCell ref="A5:A6"/>
    <mergeCell ref="C5:E5"/>
    <mergeCell ref="G5:G6"/>
    <mergeCell ref="H5:H6"/>
    <mergeCell ref="I5:I6"/>
    <mergeCell ref="J5:J6"/>
  </mergeCells>
  <hyperlinks>
    <hyperlink ref="B14" r:id="rId1" display="mailto:Svetlana.Djackova@lm.gov.lv"/>
  </hyperlinks>
  <pageMargins left="0.25" right="0.25" top="0.75" bottom="0.75" header="0.3" footer="0.3"/>
  <pageSetup paperSize="9" scale="75"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LM_pasakumi</vt:lpstr>
      <vt:lpstr>NVA_atl_aprekins</vt:lpstr>
      <vt:lpstr>Sheet1</vt:lpstr>
      <vt:lpstr>LM_pasakumi!Print_Area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2018-02-02T11:40:31Z</dcterms:modified>
</cp:coreProperties>
</file>