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lskuja\Desktop\cietumu ziņojums\"/>
    </mc:Choice>
  </mc:AlternateContent>
  <bookViews>
    <workbookView xWindow="0" yWindow="0" windowWidth="28800" windowHeight="12210" tabRatio="855"/>
  </bookViews>
  <sheets>
    <sheet name="TM_mēnešalgas palielināšana" sheetId="2" r:id="rId1"/>
    <sheet name="TM_piemaksas palielināšana" sheetId="12" r:id="rId2"/>
    <sheet name="TM_prēmijas palielināšana" sheetId="13" r:id="rId3"/>
    <sheet name="TM_papild_veselības apdrošināša" sheetId="8" r:id="rId4"/>
    <sheet name="TM_atvaļinājuma_pagarināšana" sheetId="9" r:id="rId5"/>
    <sheet name="TM_virsstundas" sheetId="10" r:id="rId6"/>
    <sheet name="TM_papildus_amati" sheetId="11" r:id="rId7"/>
  </sheets>
  <calcPr calcId="171027"/>
</workbook>
</file>

<file path=xl/calcChain.xml><?xml version="1.0" encoding="utf-8"?>
<calcChain xmlns="http://schemas.openxmlformats.org/spreadsheetml/2006/main">
  <c r="I40" i="11" l="1"/>
  <c r="H40" i="11"/>
  <c r="H39" i="11"/>
  <c r="I39" i="11" s="1"/>
  <c r="I54" i="9"/>
  <c r="K54" i="9" s="1"/>
  <c r="I55" i="9"/>
  <c r="K55" i="9" s="1"/>
  <c r="I56" i="9"/>
  <c r="K56" i="9" s="1"/>
  <c r="I57" i="9"/>
  <c r="K57" i="9" s="1"/>
  <c r="I58" i="9"/>
  <c r="K58" i="9" s="1"/>
  <c r="I59" i="9"/>
  <c r="K59" i="9" s="1"/>
  <c r="I60" i="9"/>
  <c r="I61" i="9"/>
  <c r="K61" i="9" s="1"/>
  <c r="I62" i="9"/>
  <c r="I63" i="9"/>
  <c r="K63" i="9" s="1"/>
  <c r="I64" i="9"/>
  <c r="K64" i="9" s="1"/>
  <c r="I65" i="9"/>
  <c r="K65" i="9" s="1"/>
  <c r="I66" i="9"/>
  <c r="K66" i="9" s="1"/>
  <c r="I53" i="9"/>
  <c r="K53" i="9" s="1"/>
  <c r="I77" i="9"/>
  <c r="I81" i="9"/>
  <c r="I85" i="9"/>
  <c r="H20" i="11"/>
  <c r="I20" i="11" s="1"/>
  <c r="K20" i="11" s="1"/>
  <c r="H19" i="11"/>
  <c r="I19" i="11" s="1"/>
  <c r="H88" i="9"/>
  <c r="I88" i="9" s="1"/>
  <c r="K88" i="9" s="1"/>
  <c r="H87" i="9"/>
  <c r="I87" i="9" s="1"/>
  <c r="H86" i="9"/>
  <c r="H85" i="9"/>
  <c r="K85" i="9" s="1"/>
  <c r="H84" i="9"/>
  <c r="I84" i="9" s="1"/>
  <c r="K84" i="9" s="1"/>
  <c r="H83" i="9"/>
  <c r="I83" i="9" s="1"/>
  <c r="H82" i="9"/>
  <c r="I82" i="9" s="1"/>
  <c r="H81" i="9"/>
  <c r="K81" i="9" s="1"/>
  <c r="H80" i="9"/>
  <c r="I80" i="9" s="1"/>
  <c r="K80" i="9" s="1"/>
  <c r="H79" i="9"/>
  <c r="I79" i="9" s="1"/>
  <c r="H78" i="9"/>
  <c r="I78" i="9" s="1"/>
  <c r="H77" i="9"/>
  <c r="K77" i="9" s="1"/>
  <c r="H76" i="9"/>
  <c r="I76" i="9" s="1"/>
  <c r="K76" i="9" s="1"/>
  <c r="H75" i="9"/>
  <c r="K60" i="9"/>
  <c r="K62" i="9"/>
  <c r="I34" i="9"/>
  <c r="I35" i="9"/>
  <c r="I38" i="9"/>
  <c r="I39" i="9"/>
  <c r="I42" i="9"/>
  <c r="I43" i="9"/>
  <c r="M16" i="9"/>
  <c r="M18" i="9"/>
  <c r="M20" i="9"/>
  <c r="J24" i="9"/>
  <c r="I23" i="9"/>
  <c r="K23" i="9" s="1"/>
  <c r="L23" i="9" s="1"/>
  <c r="M23" i="9" s="1"/>
  <c r="I22" i="9"/>
  <c r="K22" i="9" s="1"/>
  <c r="L22" i="9" s="1"/>
  <c r="M22" i="9" s="1"/>
  <c r="I21" i="9"/>
  <c r="K21" i="9" s="1"/>
  <c r="L21" i="9" s="1"/>
  <c r="M21" i="9" s="1"/>
  <c r="I20" i="9"/>
  <c r="K20" i="9" s="1"/>
  <c r="L20" i="9" s="1"/>
  <c r="I19" i="9"/>
  <c r="K19" i="9" s="1"/>
  <c r="L19" i="9" s="1"/>
  <c r="M19" i="9" s="1"/>
  <c r="I18" i="9"/>
  <c r="K18" i="9" s="1"/>
  <c r="L18" i="9" s="1"/>
  <c r="I17" i="9"/>
  <c r="K17" i="9" s="1"/>
  <c r="L17" i="9" s="1"/>
  <c r="M17" i="9" s="1"/>
  <c r="I16" i="9"/>
  <c r="K16" i="9" s="1"/>
  <c r="L16" i="9" s="1"/>
  <c r="K15" i="9"/>
  <c r="L15" i="9" s="1"/>
  <c r="M15" i="9" s="1"/>
  <c r="I15" i="9"/>
  <c r="I14" i="9"/>
  <c r="K14" i="9" s="1"/>
  <c r="L14" i="9" s="1"/>
  <c r="M14" i="9" s="1"/>
  <c r="I13" i="9"/>
  <c r="K13" i="9" s="1"/>
  <c r="L13" i="9" s="1"/>
  <c r="M13" i="9" s="1"/>
  <c r="I12" i="9"/>
  <c r="K12" i="9" s="1"/>
  <c r="L12" i="9" s="1"/>
  <c r="M12" i="9" s="1"/>
  <c r="I11" i="9"/>
  <c r="K11" i="9" s="1"/>
  <c r="L11" i="9" s="1"/>
  <c r="M11" i="9" s="1"/>
  <c r="I10" i="9"/>
  <c r="K10" i="9" s="1"/>
  <c r="H44" i="9"/>
  <c r="I44" i="9" s="1"/>
  <c r="H43" i="9"/>
  <c r="H42" i="9"/>
  <c r="H41" i="9"/>
  <c r="I41" i="9" s="1"/>
  <c r="H40" i="9"/>
  <c r="I40" i="9" s="1"/>
  <c r="H39" i="9"/>
  <c r="H38" i="9"/>
  <c r="H37" i="9"/>
  <c r="I37" i="9" s="1"/>
  <c r="H36" i="9"/>
  <c r="I36" i="9" s="1"/>
  <c r="H35" i="9"/>
  <c r="H34" i="9"/>
  <c r="H33" i="9"/>
  <c r="I33" i="9" s="1"/>
  <c r="H32" i="9"/>
  <c r="I32" i="9" s="1"/>
  <c r="H31" i="9"/>
  <c r="I31" i="9" s="1"/>
  <c r="I36" i="13"/>
  <c r="K36" i="13" s="1"/>
  <c r="L36" i="13" s="1"/>
  <c r="M36" i="13" s="1"/>
  <c r="I37" i="13"/>
  <c r="K37" i="13" s="1"/>
  <c r="L37" i="13" s="1"/>
  <c r="M37" i="13" s="1"/>
  <c r="I40" i="13"/>
  <c r="K40" i="13" s="1"/>
  <c r="L40" i="13" s="1"/>
  <c r="M40" i="13" s="1"/>
  <c r="I41" i="13"/>
  <c r="K41" i="13" s="1"/>
  <c r="L41" i="13" s="1"/>
  <c r="M41" i="13" s="1"/>
  <c r="I44" i="13"/>
  <c r="K44" i="13" s="1"/>
  <c r="L44" i="13" s="1"/>
  <c r="M44" i="13" s="1"/>
  <c r="I45" i="13"/>
  <c r="K45" i="13" s="1"/>
  <c r="L45" i="13" s="1"/>
  <c r="M45" i="13" s="1"/>
  <c r="I33" i="13"/>
  <c r="K33" i="13" s="1"/>
  <c r="I12" i="13"/>
  <c r="I13" i="13"/>
  <c r="K13" i="13" s="1"/>
  <c r="L13" i="13" s="1"/>
  <c r="M13" i="13" s="1"/>
  <c r="I14" i="13"/>
  <c r="K14" i="13" s="1"/>
  <c r="L14" i="13" s="1"/>
  <c r="M14" i="13" s="1"/>
  <c r="I15" i="13"/>
  <c r="I16" i="13"/>
  <c r="I17" i="13"/>
  <c r="K17" i="13" s="1"/>
  <c r="L17" i="13" s="1"/>
  <c r="M17" i="13" s="1"/>
  <c r="I18" i="13"/>
  <c r="K18" i="13" s="1"/>
  <c r="L18" i="13" s="1"/>
  <c r="M18" i="13" s="1"/>
  <c r="I19" i="13"/>
  <c r="I20" i="13"/>
  <c r="I21" i="13"/>
  <c r="K21" i="13" s="1"/>
  <c r="L21" i="13" s="1"/>
  <c r="M21" i="13" s="1"/>
  <c r="I22" i="13"/>
  <c r="K22" i="13" s="1"/>
  <c r="L22" i="13" s="1"/>
  <c r="M22" i="13" s="1"/>
  <c r="I23" i="13"/>
  <c r="I24" i="13"/>
  <c r="I11" i="13"/>
  <c r="H46" i="13"/>
  <c r="I46" i="13" s="1"/>
  <c r="K46" i="13" s="1"/>
  <c r="L46" i="13" s="1"/>
  <c r="M46" i="13" s="1"/>
  <c r="H45" i="13"/>
  <c r="H44" i="13"/>
  <c r="H43" i="13"/>
  <c r="I43" i="13" s="1"/>
  <c r="K43" i="13" s="1"/>
  <c r="L43" i="13" s="1"/>
  <c r="M43" i="13" s="1"/>
  <c r="H42" i="13"/>
  <c r="I42" i="13" s="1"/>
  <c r="K42" i="13" s="1"/>
  <c r="L42" i="13" s="1"/>
  <c r="M42" i="13" s="1"/>
  <c r="H41" i="13"/>
  <c r="H40" i="13"/>
  <c r="H39" i="13"/>
  <c r="I39" i="13" s="1"/>
  <c r="K39" i="13" s="1"/>
  <c r="L39" i="13" s="1"/>
  <c r="M39" i="13" s="1"/>
  <c r="H38" i="13"/>
  <c r="I38" i="13" s="1"/>
  <c r="K38" i="13" s="1"/>
  <c r="L38" i="13" s="1"/>
  <c r="M38" i="13" s="1"/>
  <c r="H37" i="13"/>
  <c r="H36" i="13"/>
  <c r="H35" i="13"/>
  <c r="I35" i="13" s="1"/>
  <c r="K35" i="13" s="1"/>
  <c r="L35" i="13" s="1"/>
  <c r="M35" i="13" s="1"/>
  <c r="H34" i="13"/>
  <c r="I34" i="13" s="1"/>
  <c r="K34" i="13" s="1"/>
  <c r="L34" i="13" s="1"/>
  <c r="M34" i="13" s="1"/>
  <c r="H33" i="13"/>
  <c r="J47" i="13"/>
  <c r="J25" i="13"/>
  <c r="K24" i="13"/>
  <c r="L24" i="13" s="1"/>
  <c r="M24" i="13" s="1"/>
  <c r="K23" i="13"/>
  <c r="L23" i="13" s="1"/>
  <c r="M23" i="13" s="1"/>
  <c r="K20" i="13"/>
  <c r="L20" i="13" s="1"/>
  <c r="M20" i="13" s="1"/>
  <c r="K19" i="13"/>
  <c r="L19" i="13" s="1"/>
  <c r="M19" i="13" s="1"/>
  <c r="K16" i="13"/>
  <c r="L16" i="13" s="1"/>
  <c r="M16" i="13" s="1"/>
  <c r="K15" i="13"/>
  <c r="L15" i="13" s="1"/>
  <c r="M15" i="13" s="1"/>
  <c r="K12" i="13"/>
  <c r="L12" i="13" s="1"/>
  <c r="M12" i="13" s="1"/>
  <c r="K11" i="13"/>
  <c r="L11" i="13" s="1"/>
  <c r="M11" i="13" s="1"/>
  <c r="I12" i="12"/>
  <c r="K12" i="12" s="1"/>
  <c r="L12" i="12" s="1"/>
  <c r="M12" i="12" s="1"/>
  <c r="I13" i="12"/>
  <c r="I14" i="12"/>
  <c r="I15" i="12"/>
  <c r="I16" i="12"/>
  <c r="K16" i="12" s="1"/>
  <c r="L16" i="12" s="1"/>
  <c r="M16" i="12" s="1"/>
  <c r="I17" i="12"/>
  <c r="I18" i="12"/>
  <c r="I19" i="12"/>
  <c r="I20" i="12"/>
  <c r="K20" i="12" s="1"/>
  <c r="L20" i="12" s="1"/>
  <c r="M20" i="12" s="1"/>
  <c r="I21" i="12"/>
  <c r="I22" i="12"/>
  <c r="I23" i="12"/>
  <c r="K23" i="12" s="1"/>
  <c r="L23" i="12" s="1"/>
  <c r="M23" i="12" s="1"/>
  <c r="I24" i="12"/>
  <c r="K24" i="12" s="1"/>
  <c r="L24" i="12" s="1"/>
  <c r="M24" i="12" s="1"/>
  <c r="I11" i="12"/>
  <c r="K11" i="12" s="1"/>
  <c r="L11" i="12" s="1"/>
  <c r="M11" i="12" s="1"/>
  <c r="H34" i="12"/>
  <c r="I34" i="12" s="1"/>
  <c r="K34" i="12" s="1"/>
  <c r="L34" i="12" s="1"/>
  <c r="M34" i="12" s="1"/>
  <c r="H35" i="12"/>
  <c r="I35" i="12" s="1"/>
  <c r="K35" i="12" s="1"/>
  <c r="L35" i="12" s="1"/>
  <c r="M35" i="12" s="1"/>
  <c r="H36" i="12"/>
  <c r="I36" i="12" s="1"/>
  <c r="K36" i="12" s="1"/>
  <c r="L36" i="12" s="1"/>
  <c r="M36" i="12" s="1"/>
  <c r="H37" i="12"/>
  <c r="I37" i="12" s="1"/>
  <c r="K37" i="12" s="1"/>
  <c r="L37" i="12" s="1"/>
  <c r="M37" i="12" s="1"/>
  <c r="H38" i="12"/>
  <c r="I38" i="12" s="1"/>
  <c r="K38" i="12" s="1"/>
  <c r="L38" i="12" s="1"/>
  <c r="M38" i="12" s="1"/>
  <c r="H39" i="12"/>
  <c r="I39" i="12" s="1"/>
  <c r="K39" i="12" s="1"/>
  <c r="L39" i="12" s="1"/>
  <c r="M39" i="12" s="1"/>
  <c r="H40" i="12"/>
  <c r="I40" i="12" s="1"/>
  <c r="K40" i="12" s="1"/>
  <c r="L40" i="12" s="1"/>
  <c r="M40" i="12" s="1"/>
  <c r="H41" i="12"/>
  <c r="I41" i="12" s="1"/>
  <c r="K41" i="12" s="1"/>
  <c r="L41" i="12" s="1"/>
  <c r="M41" i="12" s="1"/>
  <c r="H42" i="12"/>
  <c r="I42" i="12" s="1"/>
  <c r="K42" i="12" s="1"/>
  <c r="L42" i="12" s="1"/>
  <c r="M42" i="12" s="1"/>
  <c r="H43" i="12"/>
  <c r="I43" i="12" s="1"/>
  <c r="K43" i="12" s="1"/>
  <c r="L43" i="12" s="1"/>
  <c r="M43" i="12" s="1"/>
  <c r="H44" i="12"/>
  <c r="I44" i="12" s="1"/>
  <c r="K44" i="12" s="1"/>
  <c r="L44" i="12" s="1"/>
  <c r="M44" i="12" s="1"/>
  <c r="H45" i="12"/>
  <c r="I45" i="12" s="1"/>
  <c r="K45" i="12" s="1"/>
  <c r="L45" i="12" s="1"/>
  <c r="M45" i="12" s="1"/>
  <c r="H46" i="12"/>
  <c r="I46" i="12" s="1"/>
  <c r="K46" i="12" s="1"/>
  <c r="L46" i="12" s="1"/>
  <c r="M46" i="12" s="1"/>
  <c r="H33" i="12"/>
  <c r="I33" i="12" s="1"/>
  <c r="K33" i="12" s="1"/>
  <c r="K22" i="12"/>
  <c r="L22" i="12" s="1"/>
  <c r="M22" i="12" s="1"/>
  <c r="J47" i="12"/>
  <c r="J25" i="12"/>
  <c r="K21" i="12"/>
  <c r="L21" i="12" s="1"/>
  <c r="M21" i="12" s="1"/>
  <c r="K19" i="12"/>
  <c r="L19" i="12" s="1"/>
  <c r="M19" i="12" s="1"/>
  <c r="K18" i="12"/>
  <c r="L18" i="12" s="1"/>
  <c r="M18" i="12" s="1"/>
  <c r="K17" i="12"/>
  <c r="L17" i="12" s="1"/>
  <c r="M17" i="12" s="1"/>
  <c r="K15" i="12"/>
  <c r="L15" i="12" s="1"/>
  <c r="M15" i="12" s="1"/>
  <c r="K14" i="12"/>
  <c r="L14" i="12" s="1"/>
  <c r="M14" i="12" s="1"/>
  <c r="K13" i="12"/>
  <c r="L13" i="12" s="1"/>
  <c r="M13" i="12" s="1"/>
  <c r="K75" i="9" l="1"/>
  <c r="K19" i="11"/>
  <c r="L19" i="11" s="1"/>
  <c r="M19" i="11" s="1"/>
  <c r="I86" i="9"/>
  <c r="K86" i="9" s="1"/>
  <c r="K83" i="9"/>
  <c r="K82" i="9"/>
  <c r="K78" i="9"/>
  <c r="K87" i="9"/>
  <c r="K79" i="9"/>
  <c r="I75" i="9"/>
  <c r="K24" i="9"/>
  <c r="L10" i="9"/>
  <c r="M10" i="9" s="1"/>
  <c r="M25" i="13"/>
  <c r="L25" i="13"/>
  <c r="K47" i="13"/>
  <c r="L33" i="13"/>
  <c r="M33" i="13" s="1"/>
  <c r="K25" i="13"/>
  <c r="M25" i="12"/>
  <c r="L25" i="12"/>
  <c r="K47" i="12"/>
  <c r="L33" i="12"/>
  <c r="M33" i="12" s="1"/>
  <c r="K25" i="12"/>
  <c r="L24" i="9" l="1"/>
  <c r="M24" i="9"/>
  <c r="M47" i="13"/>
  <c r="L47" i="13"/>
  <c r="M47" i="12"/>
  <c r="L47" i="12"/>
  <c r="K40" i="11" l="1"/>
  <c r="L40" i="11" s="1"/>
  <c r="M40" i="11" s="1"/>
  <c r="K39" i="11"/>
  <c r="L39" i="11"/>
  <c r="M39" i="11" s="1"/>
  <c r="I30" i="11"/>
  <c r="K30" i="11" s="1"/>
  <c r="L30" i="11" s="1"/>
  <c r="M30" i="11" s="1"/>
  <c r="I29" i="11"/>
  <c r="K29" i="11" s="1"/>
  <c r="L29" i="11" s="1"/>
  <c r="M29" i="11" s="1"/>
  <c r="L20" i="11"/>
  <c r="M20" i="11" s="1"/>
  <c r="I10" i="11"/>
  <c r="K10" i="11" s="1"/>
  <c r="L10" i="11" s="1"/>
  <c r="M10" i="11" s="1"/>
  <c r="I9" i="11"/>
  <c r="J41" i="11"/>
  <c r="J31" i="11"/>
  <c r="J9" i="10"/>
  <c r="K9" i="10" s="1"/>
  <c r="L9" i="10" s="1"/>
  <c r="M9" i="10" s="1"/>
  <c r="L54" i="9"/>
  <c r="M54" i="9" s="1"/>
  <c r="L55" i="9"/>
  <c r="M55" i="9" s="1"/>
  <c r="L56" i="9"/>
  <c r="M56" i="9" s="1"/>
  <c r="L57" i="9"/>
  <c r="M57" i="9" s="1"/>
  <c r="L58" i="9"/>
  <c r="M58" i="9" s="1"/>
  <c r="L59" i="9"/>
  <c r="M59" i="9" s="1"/>
  <c r="L60" i="9"/>
  <c r="M60" i="9" s="1"/>
  <c r="L61" i="9"/>
  <c r="M61" i="9" s="1"/>
  <c r="L62" i="9"/>
  <c r="M62" i="9" s="1"/>
  <c r="L63" i="9"/>
  <c r="M63" i="9" s="1"/>
  <c r="L64" i="9"/>
  <c r="M64" i="9" s="1"/>
  <c r="L65" i="9"/>
  <c r="M65" i="9" s="1"/>
  <c r="L66" i="9"/>
  <c r="M66" i="9" s="1"/>
  <c r="L53" i="9"/>
  <c r="M53" i="9" s="1"/>
  <c r="K32" i="9"/>
  <c r="L32" i="9" s="1"/>
  <c r="M32" i="9" s="1"/>
  <c r="K33" i="9"/>
  <c r="L33" i="9" s="1"/>
  <c r="M33" i="9" s="1"/>
  <c r="K34" i="9"/>
  <c r="L34" i="9" s="1"/>
  <c r="M34" i="9" s="1"/>
  <c r="K35" i="9"/>
  <c r="L35" i="9" s="1"/>
  <c r="M35" i="9" s="1"/>
  <c r="K36" i="9"/>
  <c r="L36" i="9" s="1"/>
  <c r="M36" i="9" s="1"/>
  <c r="K37" i="9"/>
  <c r="L37" i="9" s="1"/>
  <c r="M37" i="9" s="1"/>
  <c r="K38" i="9"/>
  <c r="L38" i="9" s="1"/>
  <c r="M38" i="9" s="1"/>
  <c r="K39" i="9"/>
  <c r="L39" i="9" s="1"/>
  <c r="M39" i="9" s="1"/>
  <c r="K40" i="9"/>
  <c r="L40" i="9" s="1"/>
  <c r="M40" i="9" s="1"/>
  <c r="K41" i="9"/>
  <c r="L41" i="9" s="1"/>
  <c r="M41" i="9" s="1"/>
  <c r="K42" i="9"/>
  <c r="L42" i="9" s="1"/>
  <c r="M42" i="9" s="1"/>
  <c r="K43" i="9"/>
  <c r="L43" i="9" s="1"/>
  <c r="M43" i="9" s="1"/>
  <c r="K44" i="9"/>
  <c r="L44" i="9" s="1"/>
  <c r="M44" i="9" s="1"/>
  <c r="K31" i="9"/>
  <c r="L31" i="9" s="1"/>
  <c r="M31" i="9" s="1"/>
  <c r="J89" i="9"/>
  <c r="L88" i="9"/>
  <c r="M88" i="9" s="1"/>
  <c r="L87" i="9"/>
  <c r="M87" i="9" s="1"/>
  <c r="L86" i="9"/>
  <c r="M86" i="9" s="1"/>
  <c r="L85" i="9"/>
  <c r="M85" i="9" s="1"/>
  <c r="L84" i="9"/>
  <c r="M84" i="9" s="1"/>
  <c r="L83" i="9"/>
  <c r="M83" i="9" s="1"/>
  <c r="L82" i="9"/>
  <c r="M82" i="9" s="1"/>
  <c r="L81" i="9"/>
  <c r="M81" i="9" s="1"/>
  <c r="L80" i="9"/>
  <c r="M80" i="9" s="1"/>
  <c r="L79" i="9"/>
  <c r="M79" i="9" s="1"/>
  <c r="L78" i="9"/>
  <c r="M78" i="9" s="1"/>
  <c r="L77" i="9"/>
  <c r="M77" i="9" s="1"/>
  <c r="L76" i="9"/>
  <c r="M76" i="9" s="1"/>
  <c r="L75" i="9"/>
  <c r="M75" i="9" s="1"/>
  <c r="J67" i="9"/>
  <c r="J45" i="9"/>
  <c r="B31" i="2"/>
  <c r="C31" i="2"/>
  <c r="D31" i="2"/>
  <c r="E31" i="2"/>
  <c r="F31" i="2"/>
  <c r="G31" i="2"/>
  <c r="H31" i="2" s="1"/>
  <c r="I31" i="2" s="1"/>
  <c r="B32" i="2"/>
  <c r="C32" i="2"/>
  <c r="D32" i="2"/>
  <c r="E32" i="2"/>
  <c r="F32" i="2"/>
  <c r="H32" i="2"/>
  <c r="I32" i="2" s="1"/>
  <c r="B33" i="2"/>
  <c r="C33" i="2"/>
  <c r="D33" i="2"/>
  <c r="E33" i="2"/>
  <c r="F33" i="2"/>
  <c r="G33" i="2"/>
  <c r="H33" i="2" s="1"/>
  <c r="I33" i="2" s="1"/>
  <c r="B34" i="2"/>
  <c r="C34" i="2"/>
  <c r="D34" i="2"/>
  <c r="E34" i="2"/>
  <c r="F34" i="2"/>
  <c r="G34" i="2"/>
  <c r="H34" i="2" s="1"/>
  <c r="I34" i="2" s="1"/>
  <c r="B35" i="2"/>
  <c r="C35" i="2"/>
  <c r="D35" i="2"/>
  <c r="E35" i="2"/>
  <c r="F35" i="2"/>
  <c r="G35" i="2"/>
  <c r="H35" i="2" s="1"/>
  <c r="I35" i="2" s="1"/>
  <c r="B36" i="2"/>
  <c r="C36" i="2"/>
  <c r="D36" i="2"/>
  <c r="E36" i="2"/>
  <c r="F36" i="2"/>
  <c r="G36" i="2"/>
  <c r="H36" i="2" s="1"/>
  <c r="I36" i="2" s="1"/>
  <c r="B37" i="2"/>
  <c r="C37" i="2"/>
  <c r="D37" i="2"/>
  <c r="E37" i="2"/>
  <c r="F37" i="2"/>
  <c r="G37" i="2"/>
  <c r="H37" i="2" s="1"/>
  <c r="I37" i="2" s="1"/>
  <c r="B38" i="2"/>
  <c r="C38" i="2"/>
  <c r="D38" i="2"/>
  <c r="E38" i="2"/>
  <c r="F38" i="2"/>
  <c r="G38" i="2"/>
  <c r="H38" i="2" s="1"/>
  <c r="I38" i="2" s="1"/>
  <c r="B39" i="2"/>
  <c r="C39" i="2"/>
  <c r="D39" i="2"/>
  <c r="E39" i="2"/>
  <c r="F39" i="2"/>
  <c r="G39" i="2"/>
  <c r="H39" i="2" s="1"/>
  <c r="I39" i="2" s="1"/>
  <c r="B40" i="2"/>
  <c r="C40" i="2"/>
  <c r="D40" i="2"/>
  <c r="E40" i="2"/>
  <c r="F40" i="2"/>
  <c r="G40" i="2"/>
  <c r="B41" i="2"/>
  <c r="C41" i="2"/>
  <c r="D41" i="2"/>
  <c r="E41" i="2"/>
  <c r="F41" i="2"/>
  <c r="G41" i="2"/>
  <c r="B42" i="2"/>
  <c r="C42" i="2"/>
  <c r="D42" i="2"/>
  <c r="E42" i="2"/>
  <c r="F42" i="2"/>
  <c r="G42" i="2"/>
  <c r="B43" i="2"/>
  <c r="C43" i="2"/>
  <c r="D43" i="2"/>
  <c r="E43" i="2"/>
  <c r="F43" i="2"/>
  <c r="G43" i="2"/>
  <c r="B44" i="2"/>
  <c r="C44" i="2"/>
  <c r="D44" i="2"/>
  <c r="E44" i="2"/>
  <c r="F44" i="2"/>
  <c r="G4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9" i="2"/>
  <c r="H44" i="2" l="1"/>
  <c r="I44" i="2" s="1"/>
  <c r="O44" i="2"/>
  <c r="H42" i="2"/>
  <c r="I42" i="2" s="1"/>
  <c r="O42" i="2"/>
  <c r="H40" i="2"/>
  <c r="I40" i="2" s="1"/>
  <c r="O40" i="2"/>
  <c r="H43" i="2"/>
  <c r="I43" i="2" s="1"/>
  <c r="O43" i="2"/>
  <c r="H41" i="2"/>
  <c r="I41" i="2" s="1"/>
  <c r="O41" i="2"/>
  <c r="L41" i="11"/>
  <c r="M41" i="11"/>
  <c r="K41" i="11"/>
  <c r="L31" i="11"/>
  <c r="M31" i="11"/>
  <c r="K31" i="11"/>
  <c r="K67" i="9"/>
  <c r="K89" i="9"/>
  <c r="L67" i="9"/>
  <c r="M67" i="9"/>
  <c r="K45" i="9"/>
  <c r="J21" i="11"/>
  <c r="J11" i="11"/>
  <c r="K9" i="11"/>
  <c r="L9" i="11" s="1"/>
  <c r="M9" i="11" s="1"/>
  <c r="O45" i="2" l="1"/>
  <c r="O46" i="2" s="1"/>
  <c r="M89" i="9"/>
  <c r="L89" i="9"/>
  <c r="L45" i="9"/>
  <c r="M45" i="9"/>
  <c r="L21" i="11"/>
  <c r="K21" i="11"/>
  <c r="M21" i="11"/>
  <c r="M11" i="11"/>
  <c r="L11" i="11"/>
  <c r="K11" i="11"/>
  <c r="B10" i="10"/>
  <c r="E9" i="10"/>
  <c r="F9" i="10" s="1"/>
  <c r="G9" i="10" s="1"/>
  <c r="H9" i="10" s="1"/>
  <c r="J8" i="10"/>
  <c r="K8" i="10" s="1"/>
  <c r="L8" i="10" s="1"/>
  <c r="E8" i="10"/>
  <c r="F8" i="10" s="1"/>
  <c r="G8" i="10" s="1"/>
  <c r="H8" i="10" s="1"/>
  <c r="M10" i="10" l="1"/>
  <c r="M8" i="10"/>
  <c r="L10" i="10"/>
  <c r="G10" i="10"/>
  <c r="H10" i="10" l="1"/>
  <c r="D7" i="8" l="1"/>
  <c r="J45" i="2" l="1"/>
  <c r="K32" i="2"/>
  <c r="L32" i="2" s="1"/>
  <c r="M32" i="2" s="1"/>
  <c r="K34" i="2"/>
  <c r="L34" i="2" s="1"/>
  <c r="M34" i="2" s="1"/>
  <c r="K36" i="2"/>
  <c r="L36" i="2" s="1"/>
  <c r="M36" i="2" s="1"/>
  <c r="K39" i="2"/>
  <c r="L39" i="2" s="1"/>
  <c r="M39" i="2" s="1"/>
  <c r="K41" i="2"/>
  <c r="L41" i="2" s="1"/>
  <c r="M41" i="2" s="1"/>
  <c r="K43" i="2"/>
  <c r="L43" i="2" s="1"/>
  <c r="M43" i="2" s="1"/>
  <c r="K31" i="2"/>
  <c r="L31" i="2" s="1"/>
  <c r="M31" i="2" s="1"/>
  <c r="J23" i="2"/>
  <c r="K22" i="2"/>
  <c r="L22" i="2" s="1"/>
  <c r="M22" i="2" s="1"/>
  <c r="K21" i="2"/>
  <c r="L21" i="2" s="1"/>
  <c r="M21" i="2" s="1"/>
  <c r="K20" i="2"/>
  <c r="L20" i="2" s="1"/>
  <c r="M20" i="2" s="1"/>
  <c r="K19" i="2"/>
  <c r="L19" i="2" s="1"/>
  <c r="M19" i="2" s="1"/>
  <c r="K18" i="2"/>
  <c r="L18" i="2" s="1"/>
  <c r="M18" i="2" s="1"/>
  <c r="K17" i="2"/>
  <c r="L17" i="2" s="1"/>
  <c r="M17" i="2" s="1"/>
  <c r="K16" i="2"/>
  <c r="L16" i="2" s="1"/>
  <c r="M16" i="2" s="1"/>
  <c r="K15" i="2"/>
  <c r="L15" i="2" s="1"/>
  <c r="M15" i="2" s="1"/>
  <c r="K14" i="2"/>
  <c r="L14" i="2" s="1"/>
  <c r="M14" i="2" s="1"/>
  <c r="K13" i="2"/>
  <c r="L13" i="2" s="1"/>
  <c r="M13" i="2" s="1"/>
  <c r="K12" i="2"/>
  <c r="L12" i="2" s="1"/>
  <c r="M12" i="2" s="1"/>
  <c r="K11" i="2"/>
  <c r="L11" i="2" s="1"/>
  <c r="M11" i="2" s="1"/>
  <c r="K10" i="2"/>
  <c r="L10" i="2" s="1"/>
  <c r="M10" i="2" s="1"/>
  <c r="K9" i="2"/>
  <c r="K44" i="2" l="1"/>
  <c r="L44" i="2" s="1"/>
  <c r="M44" i="2" s="1"/>
  <c r="K42" i="2"/>
  <c r="L42" i="2" s="1"/>
  <c r="M42" i="2" s="1"/>
  <c r="K40" i="2"/>
  <c r="L40" i="2" s="1"/>
  <c r="M40" i="2" s="1"/>
  <c r="K38" i="2"/>
  <c r="L38" i="2" s="1"/>
  <c r="M38" i="2" s="1"/>
  <c r="K37" i="2"/>
  <c r="L37" i="2" s="1"/>
  <c r="M37" i="2" s="1"/>
  <c r="K35" i="2"/>
  <c r="L35" i="2" s="1"/>
  <c r="M35" i="2" s="1"/>
  <c r="K33" i="2"/>
  <c r="L33" i="2" s="1"/>
  <c r="M33" i="2" s="1"/>
  <c r="K23" i="2"/>
  <c r="L9" i="2"/>
  <c r="M9" i="2" s="1"/>
  <c r="M23" i="2" s="1"/>
  <c r="M45" i="2" l="1"/>
  <c r="K45" i="2"/>
  <c r="L45" i="2"/>
  <c r="L23" i="2"/>
</calcChain>
</file>

<file path=xl/sharedStrings.xml><?xml version="1.0" encoding="utf-8"?>
<sst xmlns="http://schemas.openxmlformats.org/spreadsheetml/2006/main" count="816" uniqueCount="117">
  <si>
    <t>amata nosaukums</t>
  </si>
  <si>
    <t>līmenis</t>
  </si>
  <si>
    <t>KOPĀ</t>
  </si>
  <si>
    <t>algu fonds (amatalga + regulārās piemaksas) 
1 mēnesim,
EUR</t>
  </si>
  <si>
    <t>algu fonds (amatalga + regulārās piemaksas) gadam, 
EUR</t>
  </si>
  <si>
    <t>max pēc MK not. Nr.66 (3.piel.), EUR</t>
  </si>
  <si>
    <t>Nr</t>
  </si>
  <si>
    <t>slodžu skaits</t>
  </si>
  <si>
    <t>Virsārsts</t>
  </si>
  <si>
    <t>Daļas vadītājs</t>
  </si>
  <si>
    <t>Ārsts</t>
  </si>
  <si>
    <t>Ārsta palīgs</t>
  </si>
  <si>
    <t>Radiologa asistents</t>
  </si>
  <si>
    <t>Farmaceits</t>
  </si>
  <si>
    <t>Vecākā māsa</t>
  </si>
  <si>
    <t>Māsa</t>
  </si>
  <si>
    <t>Māsas palīgs</t>
  </si>
  <si>
    <t>5.1.</t>
  </si>
  <si>
    <t>5.3.</t>
  </si>
  <si>
    <t>5.2.</t>
  </si>
  <si>
    <t>IVB</t>
  </si>
  <si>
    <t>IVA</t>
  </si>
  <si>
    <t>III</t>
  </si>
  <si>
    <t>IIA</t>
  </si>
  <si>
    <t>IA</t>
  </si>
  <si>
    <t>IC</t>
  </si>
  <si>
    <t>IIIA</t>
  </si>
  <si>
    <t>IV</t>
  </si>
  <si>
    <t>II</t>
  </si>
  <si>
    <t>IB</t>
  </si>
  <si>
    <t>x</t>
  </si>
  <si>
    <t xml:space="preserve">04.00.00 programma "Kriminālsodu izpilde" 04.01.00 apakšprogramma „Ieslodzījuma vietas” </t>
  </si>
  <si>
    <t>Tieslietu ministrija</t>
  </si>
  <si>
    <t>saime, apakš-saime</t>
  </si>
  <si>
    <t>mēneš-algu grupa</t>
  </si>
  <si>
    <t>kvalifi-kācijas katego-rija 
(1 - 3)</t>
  </si>
  <si>
    <t>amat-alga, EUR</t>
  </si>
  <si>
    <t>regulārās piemak-sas, EUR</t>
  </si>
  <si>
    <r>
      <t>10=(7+8)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9</t>
    </r>
  </si>
  <si>
    <r>
      <t>11=10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12m.</t>
    </r>
  </si>
  <si>
    <t>gadam 
kopā ar sociālo nodokli, 
EUR</t>
  </si>
  <si>
    <t>piemaksas gadam, EUR</t>
  </si>
  <si>
    <t>Ārstniecības personu mēnešalgas palielināšanai nepieciešamā finansējuma aprēķins</t>
  </si>
  <si>
    <t>Ārstniecības personu piemaksas par īpašu risku palielināšanai nepieciešamā finansējuma aprēķins</t>
  </si>
  <si>
    <t>prēmijas palielinājums par 15%, EUR</t>
  </si>
  <si>
    <t>Prēmijas izmaksai, EUR</t>
  </si>
  <si>
    <t>Summa gadam, EUR</t>
  </si>
  <si>
    <t>Gadam 
kopā ar sociālo nodokli, 
EUR</t>
  </si>
  <si>
    <t>Amata vietu skaits</t>
  </si>
  <si>
    <t>Kopā summa gadam uz nodarbinātajiem, EUR</t>
  </si>
  <si>
    <t>Ārstniecības personu novērtēšanas prēmijas palielināšanai nepieciešamā finansējuma aprēķins</t>
  </si>
  <si>
    <t>Ārstniecības personu veselības apdrošināšanai nepieciešamā finansējuma aprēķins</t>
  </si>
  <si>
    <t>5 darba dienu papildatvaļinājuma apmaksa gadam, 
EUR</t>
  </si>
  <si>
    <t>Ārstniecības personu 5 darba dienu papildatvaļinājuma nepieciešamā finansējuma aprēķins</t>
  </si>
  <si>
    <t>11=10/20*5</t>
  </si>
  <si>
    <t>Amata nosaukums</t>
  </si>
  <si>
    <t>Amatu skaits</t>
  </si>
  <si>
    <t>virsstundu skaits (vidēji gadā)</t>
  </si>
  <si>
    <t>noteiktā mēnešalga (vidēji)</t>
  </si>
  <si>
    <t>stundas likme</t>
  </si>
  <si>
    <t>Atalgojums par virsstundām (uz 1 amatpersonu)</t>
  </si>
  <si>
    <t>Atalgojums kopā</t>
  </si>
  <si>
    <t>(2)</t>
  </si>
  <si>
    <t>(3)</t>
  </si>
  <si>
    <t>(4)</t>
  </si>
  <si>
    <t>Arstniecības persona</t>
  </si>
  <si>
    <t>Ārstniecības personas atbalsta persona</t>
  </si>
  <si>
    <t>Darba samaksas palielināšanas gadījumā</t>
  </si>
  <si>
    <t>Atalgojums par virsstundām (uz 1 personu)</t>
  </si>
  <si>
    <t>Virsstundu (svētku dienās) apmaksas paredzēšana</t>
  </si>
  <si>
    <t>Papildus amata vietu ieviešanai nepieciešamā finansējuma aprēķins pārējot uz 7 stundu darba dienu slimnīcā strādājošajiem ar garīgās slimības vai tuberkulozes pacientiem</t>
  </si>
  <si>
    <t>Papildus amata vietu ieviešanai nepieciešamā finansējuma aprēķins pārējot uz 7 stundu darba dienu slimnīcā strādājošajiem ar garīgās slimības vai tuberkulozes pacientiem (ja tiek paielināta mēnešalga)</t>
  </si>
  <si>
    <t>10=(7+8)×9</t>
  </si>
  <si>
    <t>11=10×12m.</t>
  </si>
  <si>
    <t xml:space="preserve">04.00.00 programmas "Kriminālsodu izpilde" 04.01.00 apakšprogramma „Ieslodzījuma vietas” </t>
  </si>
  <si>
    <t>Nr.</t>
  </si>
  <si>
    <t>Nr.\</t>
  </si>
  <si>
    <t>(saskāņā ar esošajām mēnešalgām)</t>
  </si>
  <si>
    <t>(darba samaksas palielināšanas gadījumā)</t>
  </si>
  <si>
    <t>(darba samaksas un piemaksas palielināšanas gadījumā)</t>
  </si>
  <si>
    <t>(piemaksas palielināšanas gadījumā)</t>
  </si>
  <si>
    <t>atalgojums (amatalga + regulārās piemaksas) 
1 mēnesim,
EUR</t>
  </si>
  <si>
    <r>
      <t>10=(6+8)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9</t>
    </r>
  </si>
  <si>
    <t>Papildus veselības apdrošināšanas polises cena, EUR</t>
  </si>
  <si>
    <t>(1)</t>
  </si>
  <si>
    <t>(5)=(4) / 166,5</t>
  </si>
  <si>
    <t>(7)=(6) x (2)</t>
  </si>
  <si>
    <t>(9)</t>
  </si>
  <si>
    <t>(10)=(9) / 166,5</t>
  </si>
  <si>
    <t>(11)=(3) x (10) x 2</t>
  </si>
  <si>
    <t>(6)=(3) x (5) x 2</t>
  </si>
  <si>
    <t>(12) = (11) x (2)</t>
  </si>
  <si>
    <t>kvalifi-kācijas kategorija</t>
  </si>
  <si>
    <t>amatalga, EUR</t>
  </si>
  <si>
    <t>regulārās piemaksas, EUR</t>
  </si>
  <si>
    <t>mēnešalgu grupa</t>
  </si>
  <si>
    <t>amat-algas palieli-nājums (10%), EUR</t>
  </si>
  <si>
    <r>
      <t>12=11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1,2409</t>
    </r>
  </si>
  <si>
    <t>12=11×1,2409</t>
  </si>
  <si>
    <t xml:space="preserve">Ārstniecības personu piemaksas par īpašu risku palielināšanai nepieciešamā finansējuma aprēķins </t>
  </si>
  <si>
    <t>Budžeta iestādēs strādājošo ārstniecības personu darba samaksa uz 01.01.2018.</t>
  </si>
  <si>
    <t>regulārās piemak-sas palielināšana (līdz 40%), EUR</t>
  </si>
  <si>
    <t>piemaksas apmērs 
1 mēnesim, EUR</t>
  </si>
  <si>
    <r>
      <t>10=9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12m.</t>
    </r>
  </si>
  <si>
    <r>
      <t>11=10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1,2409</t>
    </r>
  </si>
  <si>
    <t>amat-alga ar palielinājumu (10%), EUR</t>
  </si>
  <si>
    <t>(8) = (7) x 1,2409</t>
  </si>
  <si>
    <t>(13) = (12) x 1,2409</t>
  </si>
  <si>
    <r>
      <t>10=8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9</t>
    </r>
  </si>
  <si>
    <t>9=7×8</t>
  </si>
  <si>
    <t>amatalga ar palielinājumu (10%), EUR</t>
  </si>
  <si>
    <t>Informatīvā ziņojuma</t>
  </si>
  <si>
    <t xml:space="preserve"> 6.pielikums</t>
  </si>
  <si>
    <t xml:space="preserve"> 7.pielikums</t>
  </si>
  <si>
    <t>(saskaņā ar esošajām mēnešalgām)</t>
  </si>
  <si>
    <t>Informatīvā ziņojuma 5.pielikums</t>
  </si>
  <si>
    <t>Saskaņā ar esošajām mēnešalgām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</si>
</sst>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2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16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" fontId="10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2" fontId="11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Fill="1"/>
    <xf numFmtId="3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2" fontId="11" fillId="0" borderId="0" xfId="0" applyNumberFormat="1" applyFont="1" applyFill="1" applyBorder="1" applyAlignment="1">
      <alignment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2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9" fillId="0" borderId="0" xfId="2" applyFont="1"/>
    <xf numFmtId="0" fontId="14" fillId="0" borderId="0" xfId="2" applyFont="1" applyBorder="1" applyAlignment="1">
      <alignment horizontal="center"/>
    </xf>
    <xf numFmtId="0" fontId="9" fillId="0" borderId="0" xfId="2" applyFont="1" applyFill="1"/>
    <xf numFmtId="0" fontId="18" fillId="4" borderId="8" xfId="2" applyFont="1" applyFill="1" applyBorder="1" applyAlignment="1">
      <alignment horizontal="center" vertical="center" textRotation="90" wrapText="1"/>
    </xf>
    <xf numFmtId="0" fontId="18" fillId="0" borderId="3" xfId="2" applyFont="1" applyFill="1" applyBorder="1" applyAlignment="1">
      <alignment horizontal="center" vertical="center" textRotation="90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4" borderId="3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4" fontId="9" fillId="6" borderId="3" xfId="2" applyNumberFormat="1" applyFont="1" applyFill="1" applyBorder="1"/>
    <xf numFmtId="3" fontId="9" fillId="5" borderId="3" xfId="2" applyNumberFormat="1" applyFont="1" applyFill="1" applyBorder="1"/>
    <xf numFmtId="165" fontId="9" fillId="6" borderId="3" xfId="2" applyNumberFormat="1" applyFont="1" applyFill="1" applyBorder="1" applyAlignment="1">
      <alignment wrapText="1"/>
    </xf>
    <xf numFmtId="165" fontId="9" fillId="6" borderId="3" xfId="2" applyNumberFormat="1" applyFont="1" applyFill="1" applyBorder="1"/>
    <xf numFmtId="4" fontId="9" fillId="0" borderId="0" xfId="2" applyNumberFormat="1" applyFont="1" applyFill="1"/>
    <xf numFmtId="3" fontId="9" fillId="0" borderId="0" xfId="2" applyNumberFormat="1" applyFont="1" applyFill="1"/>
    <xf numFmtId="3" fontId="14" fillId="0" borderId="3" xfId="2" applyNumberFormat="1" applyFont="1" applyFill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0" fontId="14" fillId="0" borderId="0" xfId="2" applyFont="1" applyFill="1"/>
    <xf numFmtId="3" fontId="14" fillId="0" borderId="0" xfId="2" applyNumberFormat="1" applyFont="1" applyFill="1"/>
    <xf numFmtId="3" fontId="14" fillId="0" borderId="0" xfId="2" applyNumberFormat="1" applyFont="1"/>
    <xf numFmtId="0" fontId="14" fillId="0" borderId="0" xfId="2" applyFont="1"/>
    <xf numFmtId="0" fontId="14" fillId="0" borderId="4" xfId="2" applyFont="1" applyBorder="1" applyAlignme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2" fontId="11" fillId="0" borderId="0" xfId="0" applyNumberFormat="1" applyFont="1" applyBorder="1" applyAlignment="1">
      <alignment vertical="center" wrapText="1"/>
    </xf>
    <xf numFmtId="3" fontId="1" fillId="0" borderId="0" xfId="0" applyNumberFormat="1" applyFont="1"/>
    <xf numFmtId="49" fontId="10" fillId="0" borderId="4" xfId="2" applyNumberFormat="1" applyFont="1" applyBorder="1" applyAlignment="1">
      <alignment horizontal="center" vertical="center" wrapText="1"/>
    </xf>
    <xf numFmtId="0" fontId="9" fillId="0" borderId="4" xfId="2" applyFont="1" applyFill="1" applyBorder="1"/>
    <xf numFmtId="3" fontId="9" fillId="6" borderId="3" xfId="2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/>
    <xf numFmtId="3" fontId="9" fillId="0" borderId="3" xfId="2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14" fillId="0" borderId="0" xfId="2" applyFont="1" applyAlignment="1"/>
    <xf numFmtId="0" fontId="4" fillId="0" borderId="0" xfId="0" applyFont="1" applyAlignment="1">
      <alignment horizontal="left" indent="3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2" applyFont="1" applyBorder="1" applyAlignment="1">
      <alignment horizontal="center"/>
    </xf>
    <xf numFmtId="0" fontId="18" fillId="0" borderId="9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textRotation="90" wrapText="1"/>
    </xf>
    <xf numFmtId="0" fontId="18" fillId="0" borderId="8" xfId="2" applyFont="1" applyBorder="1" applyAlignment="1">
      <alignment horizontal="center" vertical="center" textRotation="90" wrapText="1"/>
    </xf>
    <xf numFmtId="0" fontId="18" fillId="4" borderId="6" xfId="2" applyFont="1" applyFill="1" applyBorder="1" applyAlignment="1">
      <alignment horizontal="center" vertical="center" textRotation="90" wrapText="1"/>
    </xf>
    <xf numFmtId="0" fontId="18" fillId="4" borderId="8" xfId="2" applyFont="1" applyFill="1" applyBorder="1" applyAlignment="1">
      <alignment horizontal="center" vertical="center" textRotation="90" wrapText="1"/>
    </xf>
    <xf numFmtId="0" fontId="18" fillId="4" borderId="1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Layout" zoomScaleNormal="100" workbookViewId="0">
      <selection activeCell="D1" sqref="D1"/>
    </sheetView>
  </sheetViews>
  <sheetFormatPr defaultRowHeight="12.75" x14ac:dyDescent="0.2"/>
  <cols>
    <col min="1" max="1" width="3.7109375" style="10" customWidth="1"/>
    <col min="2" max="2" width="18.85546875" style="5" customWidth="1"/>
    <col min="3" max="3" width="6.7109375" style="5" customWidth="1"/>
    <col min="4" max="4" width="6" style="5" customWidth="1"/>
    <col min="5" max="5" width="6.85546875" style="5" customWidth="1"/>
    <col min="6" max="6" width="7" style="5" customWidth="1"/>
    <col min="7" max="7" width="7.5703125" style="5" customWidth="1"/>
    <col min="8" max="8" width="7.7109375" style="5" customWidth="1"/>
    <col min="9" max="9" width="7.85546875" style="5" customWidth="1"/>
    <col min="10" max="10" width="6.85546875" style="5" customWidth="1"/>
    <col min="11" max="11" width="9.7109375" style="5" customWidth="1"/>
    <col min="12" max="12" width="10" style="5" customWidth="1"/>
    <col min="13" max="13" width="10.28515625" style="5" customWidth="1"/>
    <col min="14" max="14" width="0.5703125" style="5" customWidth="1"/>
    <col min="15" max="15" width="6.85546875" style="5" customWidth="1"/>
    <col min="16" max="16" width="7" style="5" customWidth="1"/>
    <col min="17" max="17" width="7.42578125" style="5" customWidth="1"/>
    <col min="18" max="18" width="7.5703125" style="5" customWidth="1"/>
    <col min="19" max="20" width="9.140625" style="5"/>
    <col min="21" max="22" width="10" style="5" customWidth="1"/>
    <col min="23" max="23" width="12.5703125" style="5" customWidth="1"/>
    <col min="24" max="24" width="11.85546875" style="5" bestFit="1" customWidth="1"/>
    <col min="25" max="16384" width="9.140625" style="5"/>
  </cols>
  <sheetData>
    <row r="1" spans="1:19" ht="8.25" customHeight="1" x14ac:dyDescent="0.2">
      <c r="M1" s="8"/>
    </row>
    <row r="2" spans="1:19" s="6" customFormat="1" ht="18.75" customHeight="1" x14ac:dyDescent="0.3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O2" s="26"/>
      <c r="P2" s="26"/>
      <c r="Q2" s="26"/>
      <c r="R2" s="26"/>
      <c r="S2" s="26"/>
    </row>
    <row r="3" spans="1:19" ht="6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S3" s="26"/>
    </row>
    <row r="4" spans="1:19" s="34" customFormat="1" ht="15" customHeight="1" x14ac:dyDescent="0.25">
      <c r="A4" s="93" t="s">
        <v>100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O4" s="35"/>
      <c r="P4" s="35"/>
      <c r="Q4" s="35"/>
      <c r="R4" s="35"/>
    </row>
    <row r="5" spans="1:19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26"/>
    </row>
    <row r="6" spans="1:19" ht="93.75" customHeight="1" x14ac:dyDescent="0.2">
      <c r="A6" s="11" t="s">
        <v>75</v>
      </c>
      <c r="B6" s="2" t="s">
        <v>0</v>
      </c>
      <c r="C6" s="2" t="s">
        <v>33</v>
      </c>
      <c r="D6" s="2" t="s">
        <v>1</v>
      </c>
      <c r="E6" s="2" t="s">
        <v>34</v>
      </c>
      <c r="F6" s="2" t="s">
        <v>35</v>
      </c>
      <c r="G6" s="3" t="s">
        <v>5</v>
      </c>
      <c r="H6" s="2" t="s">
        <v>36</v>
      </c>
      <c r="I6" s="2" t="s">
        <v>37</v>
      </c>
      <c r="J6" s="2" t="s">
        <v>7</v>
      </c>
      <c r="K6" s="2" t="s">
        <v>3</v>
      </c>
      <c r="L6" s="2" t="s">
        <v>4</v>
      </c>
      <c r="M6" s="2" t="s">
        <v>40</v>
      </c>
    </row>
    <row r="7" spans="1:19" s="29" customFormat="1" ht="11.25" x14ac:dyDescent="0.2">
      <c r="A7" s="27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8">
        <v>6</v>
      </c>
      <c r="H7" s="27">
        <v>7</v>
      </c>
      <c r="I7" s="27">
        <v>8</v>
      </c>
      <c r="J7" s="27">
        <v>9</v>
      </c>
      <c r="K7" s="27" t="s">
        <v>38</v>
      </c>
      <c r="L7" s="27" t="s">
        <v>39</v>
      </c>
      <c r="M7" s="27" t="s">
        <v>97</v>
      </c>
    </row>
    <row r="8" spans="1:19" s="12" customFormat="1" ht="15" x14ac:dyDescent="0.25">
      <c r="A8" s="95" t="s">
        <v>74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9" x14ac:dyDescent="0.2">
      <c r="A9" s="11">
        <v>1</v>
      </c>
      <c r="B9" s="18" t="s">
        <v>8</v>
      </c>
      <c r="C9" s="19" t="s">
        <v>17</v>
      </c>
      <c r="D9" s="19" t="s">
        <v>20</v>
      </c>
      <c r="E9" s="19">
        <v>12</v>
      </c>
      <c r="F9" s="19">
        <v>3</v>
      </c>
      <c r="G9" s="9">
        <v>1647</v>
      </c>
      <c r="H9" s="83">
        <v>1647</v>
      </c>
      <c r="I9" s="21">
        <f>H9*0.25</f>
        <v>411.75</v>
      </c>
      <c r="J9" s="7">
        <v>1</v>
      </c>
      <c r="K9" s="31">
        <f>ROUND((H9+I9)*J9,0)</f>
        <v>2059</v>
      </c>
      <c r="L9" s="31">
        <f>ROUND(K9*12,0)</f>
        <v>24708</v>
      </c>
      <c r="M9" s="32">
        <f>ROUND(L9*1.2409,0)</f>
        <v>30660</v>
      </c>
    </row>
    <row r="10" spans="1:19" x14ac:dyDescent="0.2">
      <c r="A10" s="11">
        <v>2</v>
      </c>
      <c r="B10" s="22" t="s">
        <v>9</v>
      </c>
      <c r="C10" s="19" t="s">
        <v>17</v>
      </c>
      <c r="D10" s="19" t="s">
        <v>21</v>
      </c>
      <c r="E10" s="19">
        <v>12</v>
      </c>
      <c r="F10" s="19">
        <v>3</v>
      </c>
      <c r="G10" s="9">
        <v>1647</v>
      </c>
      <c r="H10" s="83">
        <v>1524</v>
      </c>
      <c r="I10" s="21">
        <f t="shared" ref="I10:I22" si="0">H10*0.25</f>
        <v>381</v>
      </c>
      <c r="J10" s="7">
        <v>11</v>
      </c>
      <c r="K10" s="31">
        <f t="shared" ref="K10:K22" si="1">ROUND((H10+I10)*J10,0)</f>
        <v>20955</v>
      </c>
      <c r="L10" s="31">
        <f t="shared" ref="L10:L22" si="2">ROUND(K10*12,0)</f>
        <v>251460</v>
      </c>
      <c r="M10" s="32">
        <f t="shared" ref="M10:M22" si="3">ROUND(L10*1.2409,0)</f>
        <v>312037</v>
      </c>
    </row>
    <row r="11" spans="1:19" x14ac:dyDescent="0.2">
      <c r="A11" s="11">
        <v>3</v>
      </c>
      <c r="B11" s="18" t="s">
        <v>10</v>
      </c>
      <c r="C11" s="19" t="s">
        <v>17</v>
      </c>
      <c r="D11" s="19" t="s">
        <v>22</v>
      </c>
      <c r="E11" s="19">
        <v>10</v>
      </c>
      <c r="F11" s="19">
        <v>3</v>
      </c>
      <c r="G11" s="9">
        <v>1287</v>
      </c>
      <c r="H11" s="83">
        <v>1030</v>
      </c>
      <c r="I11" s="21">
        <f t="shared" si="0"/>
        <v>257.5</v>
      </c>
      <c r="J11" s="21">
        <v>33.25</v>
      </c>
      <c r="K11" s="31">
        <f t="shared" si="1"/>
        <v>42809</v>
      </c>
      <c r="L11" s="31">
        <f t="shared" si="2"/>
        <v>513708</v>
      </c>
      <c r="M11" s="32">
        <f t="shared" si="3"/>
        <v>637460</v>
      </c>
    </row>
    <row r="12" spans="1:19" x14ac:dyDescent="0.2">
      <c r="A12" s="11">
        <v>4</v>
      </c>
      <c r="B12" s="18" t="s">
        <v>10</v>
      </c>
      <c r="C12" s="19" t="s">
        <v>17</v>
      </c>
      <c r="D12" s="19" t="s">
        <v>22</v>
      </c>
      <c r="E12" s="19">
        <v>10</v>
      </c>
      <c r="F12" s="19">
        <v>2</v>
      </c>
      <c r="G12" s="9">
        <v>1115</v>
      </c>
      <c r="H12" s="83">
        <v>900</v>
      </c>
      <c r="I12" s="21">
        <f t="shared" si="0"/>
        <v>225</v>
      </c>
      <c r="J12" s="7">
        <v>2</v>
      </c>
      <c r="K12" s="31">
        <f t="shared" si="1"/>
        <v>2250</v>
      </c>
      <c r="L12" s="31">
        <f t="shared" si="2"/>
        <v>27000</v>
      </c>
      <c r="M12" s="32">
        <f t="shared" si="3"/>
        <v>33504</v>
      </c>
    </row>
    <row r="13" spans="1:19" x14ac:dyDescent="0.2">
      <c r="A13" s="11">
        <v>5</v>
      </c>
      <c r="B13" s="18" t="s">
        <v>10</v>
      </c>
      <c r="C13" s="19" t="s">
        <v>17</v>
      </c>
      <c r="D13" s="19" t="s">
        <v>23</v>
      </c>
      <c r="E13" s="19">
        <v>9</v>
      </c>
      <c r="F13" s="19">
        <v>3</v>
      </c>
      <c r="G13" s="9">
        <v>1190</v>
      </c>
      <c r="H13" s="83">
        <v>950</v>
      </c>
      <c r="I13" s="21">
        <f t="shared" si="0"/>
        <v>237.5</v>
      </c>
      <c r="J13" s="21">
        <v>7</v>
      </c>
      <c r="K13" s="31">
        <f t="shared" si="1"/>
        <v>8313</v>
      </c>
      <c r="L13" s="31">
        <f t="shared" si="2"/>
        <v>99756</v>
      </c>
      <c r="M13" s="32">
        <f t="shared" si="3"/>
        <v>123787</v>
      </c>
    </row>
    <row r="14" spans="1:19" x14ac:dyDescent="0.2">
      <c r="A14" s="11">
        <v>6</v>
      </c>
      <c r="B14" s="18" t="s">
        <v>11</v>
      </c>
      <c r="C14" s="20" t="s">
        <v>17</v>
      </c>
      <c r="D14" s="19" t="s">
        <v>24</v>
      </c>
      <c r="E14" s="19">
        <v>8</v>
      </c>
      <c r="F14" s="19">
        <v>3</v>
      </c>
      <c r="G14" s="9">
        <v>1093</v>
      </c>
      <c r="H14" s="83">
        <v>895</v>
      </c>
      <c r="I14" s="21">
        <f t="shared" si="0"/>
        <v>223.75</v>
      </c>
      <c r="J14" s="7">
        <v>19.5</v>
      </c>
      <c r="K14" s="31">
        <f t="shared" si="1"/>
        <v>21816</v>
      </c>
      <c r="L14" s="31">
        <f t="shared" si="2"/>
        <v>261792</v>
      </c>
      <c r="M14" s="32">
        <f t="shared" si="3"/>
        <v>324858</v>
      </c>
    </row>
    <row r="15" spans="1:19" x14ac:dyDescent="0.2">
      <c r="A15" s="11">
        <v>7</v>
      </c>
      <c r="B15" s="18" t="s">
        <v>11</v>
      </c>
      <c r="C15" s="20" t="s">
        <v>17</v>
      </c>
      <c r="D15" s="19" t="s">
        <v>24</v>
      </c>
      <c r="E15" s="19">
        <v>8</v>
      </c>
      <c r="F15" s="19">
        <v>1</v>
      </c>
      <c r="G15" s="9">
        <v>745</v>
      </c>
      <c r="H15" s="83">
        <v>590</v>
      </c>
      <c r="I15" s="21">
        <f t="shared" si="0"/>
        <v>147.5</v>
      </c>
      <c r="J15" s="7">
        <v>1</v>
      </c>
      <c r="K15" s="31">
        <f t="shared" si="1"/>
        <v>738</v>
      </c>
      <c r="L15" s="31">
        <f t="shared" si="2"/>
        <v>8856</v>
      </c>
      <c r="M15" s="32">
        <f t="shared" si="3"/>
        <v>10989</v>
      </c>
    </row>
    <row r="16" spans="1:19" x14ac:dyDescent="0.2">
      <c r="A16" s="11">
        <v>8</v>
      </c>
      <c r="B16" s="18" t="s">
        <v>12</v>
      </c>
      <c r="C16" s="19" t="s">
        <v>17</v>
      </c>
      <c r="D16" s="19" t="s">
        <v>25</v>
      </c>
      <c r="E16" s="19">
        <v>8</v>
      </c>
      <c r="F16" s="19">
        <v>3</v>
      </c>
      <c r="G16" s="9">
        <v>1093</v>
      </c>
      <c r="H16" s="83">
        <v>875</v>
      </c>
      <c r="I16" s="21">
        <f t="shared" si="0"/>
        <v>218.75</v>
      </c>
      <c r="J16" s="21">
        <v>3.25</v>
      </c>
      <c r="K16" s="31">
        <f t="shared" si="1"/>
        <v>3555</v>
      </c>
      <c r="L16" s="31">
        <f t="shared" si="2"/>
        <v>42660</v>
      </c>
      <c r="M16" s="32">
        <f t="shared" si="3"/>
        <v>52937</v>
      </c>
    </row>
    <row r="17" spans="1:14" s="30" customFormat="1" x14ac:dyDescent="0.2">
      <c r="A17" s="11">
        <v>9</v>
      </c>
      <c r="B17" s="18" t="s">
        <v>13</v>
      </c>
      <c r="C17" s="19" t="s">
        <v>18</v>
      </c>
      <c r="D17" s="19" t="s">
        <v>26</v>
      </c>
      <c r="E17" s="19">
        <v>9</v>
      </c>
      <c r="F17" s="19">
        <v>3</v>
      </c>
      <c r="G17" s="9">
        <v>1190</v>
      </c>
      <c r="H17" s="83">
        <v>950</v>
      </c>
      <c r="I17" s="21">
        <f t="shared" si="0"/>
        <v>237.5</v>
      </c>
      <c r="J17" s="7">
        <v>1</v>
      </c>
      <c r="K17" s="31">
        <f t="shared" si="1"/>
        <v>1188</v>
      </c>
      <c r="L17" s="31">
        <f t="shared" si="2"/>
        <v>14256</v>
      </c>
      <c r="M17" s="32">
        <f t="shared" si="3"/>
        <v>17690</v>
      </c>
    </row>
    <row r="18" spans="1:14" x14ac:dyDescent="0.2">
      <c r="A18" s="11">
        <v>10</v>
      </c>
      <c r="B18" s="18" t="s">
        <v>14</v>
      </c>
      <c r="C18" s="20" t="s">
        <v>19</v>
      </c>
      <c r="D18" s="19" t="s">
        <v>27</v>
      </c>
      <c r="E18" s="19">
        <v>8</v>
      </c>
      <c r="F18" s="19">
        <v>3</v>
      </c>
      <c r="G18" s="9">
        <v>1093</v>
      </c>
      <c r="H18" s="83">
        <v>875</v>
      </c>
      <c r="I18" s="21">
        <f t="shared" si="0"/>
        <v>218.75</v>
      </c>
      <c r="J18" s="7">
        <v>10</v>
      </c>
      <c r="K18" s="31">
        <f t="shared" si="1"/>
        <v>10938</v>
      </c>
      <c r="L18" s="31">
        <f t="shared" si="2"/>
        <v>131256</v>
      </c>
      <c r="M18" s="32">
        <f t="shared" si="3"/>
        <v>162876</v>
      </c>
    </row>
    <row r="19" spans="1:14" x14ac:dyDescent="0.2">
      <c r="A19" s="11">
        <v>11</v>
      </c>
      <c r="B19" s="18" t="s">
        <v>15</v>
      </c>
      <c r="C19" s="19" t="s">
        <v>19</v>
      </c>
      <c r="D19" s="19" t="s">
        <v>22</v>
      </c>
      <c r="E19" s="19">
        <v>7</v>
      </c>
      <c r="F19" s="19">
        <v>3</v>
      </c>
      <c r="G19" s="9">
        <v>996</v>
      </c>
      <c r="H19" s="83">
        <v>800</v>
      </c>
      <c r="I19" s="21">
        <f t="shared" si="0"/>
        <v>200</v>
      </c>
      <c r="J19" s="7">
        <v>36</v>
      </c>
      <c r="K19" s="31">
        <f t="shared" si="1"/>
        <v>36000</v>
      </c>
      <c r="L19" s="31">
        <f t="shared" si="2"/>
        <v>432000</v>
      </c>
      <c r="M19" s="32">
        <f t="shared" si="3"/>
        <v>536069</v>
      </c>
    </row>
    <row r="20" spans="1:14" x14ac:dyDescent="0.2">
      <c r="A20" s="11">
        <v>12</v>
      </c>
      <c r="B20" s="18" t="s">
        <v>15</v>
      </c>
      <c r="C20" s="19" t="s">
        <v>19</v>
      </c>
      <c r="D20" s="19" t="s">
        <v>22</v>
      </c>
      <c r="E20" s="19">
        <v>7</v>
      </c>
      <c r="F20" s="19">
        <v>2</v>
      </c>
      <c r="G20" s="9">
        <v>835</v>
      </c>
      <c r="H20" s="83">
        <v>650</v>
      </c>
      <c r="I20" s="21">
        <f t="shared" si="0"/>
        <v>162.5</v>
      </c>
      <c r="J20" s="7">
        <v>1</v>
      </c>
      <c r="K20" s="31">
        <f t="shared" si="1"/>
        <v>813</v>
      </c>
      <c r="L20" s="31">
        <f t="shared" si="2"/>
        <v>9756</v>
      </c>
      <c r="M20" s="32">
        <f t="shared" si="3"/>
        <v>12106</v>
      </c>
    </row>
    <row r="21" spans="1:14" x14ac:dyDescent="0.2">
      <c r="A21" s="11">
        <v>13</v>
      </c>
      <c r="B21" s="18" t="s">
        <v>15</v>
      </c>
      <c r="C21" s="19" t="s">
        <v>19</v>
      </c>
      <c r="D21" s="19" t="s">
        <v>28</v>
      </c>
      <c r="E21" s="19">
        <v>6</v>
      </c>
      <c r="F21" s="19">
        <v>3</v>
      </c>
      <c r="G21" s="9">
        <v>899</v>
      </c>
      <c r="H21" s="83">
        <v>720</v>
      </c>
      <c r="I21" s="21">
        <f t="shared" si="0"/>
        <v>180</v>
      </c>
      <c r="J21" s="7">
        <v>2</v>
      </c>
      <c r="K21" s="31">
        <f t="shared" si="1"/>
        <v>1800</v>
      </c>
      <c r="L21" s="31">
        <f t="shared" si="2"/>
        <v>21600</v>
      </c>
      <c r="M21" s="32">
        <f t="shared" si="3"/>
        <v>26803</v>
      </c>
    </row>
    <row r="22" spans="1:14" x14ac:dyDescent="0.2">
      <c r="A22" s="11">
        <v>14</v>
      </c>
      <c r="B22" s="18" t="s">
        <v>16</v>
      </c>
      <c r="C22" s="19" t="s">
        <v>19</v>
      </c>
      <c r="D22" s="19" t="s">
        <v>29</v>
      </c>
      <c r="E22" s="19">
        <v>5</v>
      </c>
      <c r="F22" s="19">
        <v>3</v>
      </c>
      <c r="G22" s="9">
        <v>802</v>
      </c>
      <c r="H22" s="83">
        <v>640</v>
      </c>
      <c r="I22" s="21">
        <f t="shared" si="0"/>
        <v>160</v>
      </c>
      <c r="J22" s="7">
        <v>4</v>
      </c>
      <c r="K22" s="31">
        <f t="shared" si="1"/>
        <v>3200</v>
      </c>
      <c r="L22" s="31">
        <f t="shared" si="2"/>
        <v>38400</v>
      </c>
      <c r="M22" s="32">
        <f t="shared" si="3"/>
        <v>47651</v>
      </c>
    </row>
    <row r="23" spans="1:14" s="12" customFormat="1" ht="15" x14ac:dyDescent="0.25">
      <c r="A23" s="13"/>
      <c r="B23" s="24" t="s">
        <v>2</v>
      </c>
      <c r="C23" s="24" t="s">
        <v>30</v>
      </c>
      <c r="D23" s="24" t="s">
        <v>30</v>
      </c>
      <c r="E23" s="24" t="s">
        <v>30</v>
      </c>
      <c r="F23" s="24" t="s">
        <v>30</v>
      </c>
      <c r="G23" s="24" t="s">
        <v>30</v>
      </c>
      <c r="H23" s="24" t="s">
        <v>30</v>
      </c>
      <c r="I23" s="24" t="s">
        <v>30</v>
      </c>
      <c r="J23" s="23">
        <f>SUM(J9:J22)</f>
        <v>132</v>
      </c>
      <c r="K23" s="33">
        <f>SUM(K9:K22)</f>
        <v>156434</v>
      </c>
      <c r="L23" s="33">
        <f>SUM(L9:L22)</f>
        <v>1877208</v>
      </c>
      <c r="M23" s="33">
        <f>SUM(M9:M22)</f>
        <v>2329427</v>
      </c>
    </row>
    <row r="24" spans="1:14" ht="12.7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1:14" x14ac:dyDescent="0.2">
      <c r="L25" s="74"/>
    </row>
    <row r="26" spans="1:14" ht="11.25" customHeight="1" x14ac:dyDescent="0.2">
      <c r="B26" s="93" t="s">
        <v>42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9" spans="1:14" ht="76.5" x14ac:dyDescent="0.2">
      <c r="A29" s="11" t="s">
        <v>75</v>
      </c>
      <c r="B29" s="2" t="s">
        <v>0</v>
      </c>
      <c r="C29" s="2" t="s">
        <v>33</v>
      </c>
      <c r="D29" s="2" t="s">
        <v>1</v>
      </c>
      <c r="E29" s="2" t="s">
        <v>34</v>
      </c>
      <c r="F29" s="2" t="s">
        <v>35</v>
      </c>
      <c r="G29" s="2" t="s">
        <v>36</v>
      </c>
      <c r="H29" s="2" t="s">
        <v>96</v>
      </c>
      <c r="I29" s="2" t="s">
        <v>37</v>
      </c>
      <c r="J29" s="2" t="s">
        <v>7</v>
      </c>
      <c r="K29" s="2" t="s">
        <v>3</v>
      </c>
      <c r="L29" s="2" t="s">
        <v>4</v>
      </c>
      <c r="M29" s="2" t="s">
        <v>40</v>
      </c>
    </row>
    <row r="30" spans="1:14" x14ac:dyDescent="0.2">
      <c r="A30" s="27"/>
      <c r="B30" s="40">
        <v>1</v>
      </c>
      <c r="C30" s="27">
        <v>2</v>
      </c>
      <c r="D30" s="27">
        <v>3</v>
      </c>
      <c r="E30" s="27">
        <v>4</v>
      </c>
      <c r="F30" s="27">
        <v>5</v>
      </c>
      <c r="G30" s="88">
        <v>6</v>
      </c>
      <c r="H30" s="40">
        <v>7</v>
      </c>
      <c r="I30" s="40">
        <v>8</v>
      </c>
      <c r="J30" s="40">
        <v>9</v>
      </c>
      <c r="K30" s="40" t="s">
        <v>72</v>
      </c>
      <c r="L30" s="40" t="s">
        <v>73</v>
      </c>
      <c r="M30" s="40" t="s">
        <v>98</v>
      </c>
    </row>
    <row r="31" spans="1:14" x14ac:dyDescent="0.2">
      <c r="A31" s="11">
        <v>1</v>
      </c>
      <c r="B31" s="18" t="str">
        <f t="shared" ref="B31:G31" si="4">B9</f>
        <v>Virsārsts</v>
      </c>
      <c r="C31" s="19" t="str">
        <f t="shared" si="4"/>
        <v>5.1.</v>
      </c>
      <c r="D31" s="19" t="str">
        <f t="shared" si="4"/>
        <v>IVB</v>
      </c>
      <c r="E31" s="19">
        <f t="shared" si="4"/>
        <v>12</v>
      </c>
      <c r="F31" s="19">
        <f t="shared" si="4"/>
        <v>3</v>
      </c>
      <c r="G31" s="89">
        <f t="shared" si="4"/>
        <v>1647</v>
      </c>
      <c r="H31" s="38">
        <f>ROUND(G31*0.1,2)</f>
        <v>164.7</v>
      </c>
      <c r="I31" s="37">
        <f>H31*0.25</f>
        <v>41.174999999999997</v>
      </c>
      <c r="J31" s="7">
        <v>1</v>
      </c>
      <c r="K31" s="31">
        <f t="shared" ref="K31:K44" si="5">ROUND((H31+I31)*J31,0)</f>
        <v>206</v>
      </c>
      <c r="L31" s="38">
        <f t="shared" ref="L31:L44" si="6">ROUND(K31*12,0)</f>
        <v>2472</v>
      </c>
      <c r="M31" s="38">
        <f>ROUND(L31*1.2409,0)</f>
        <v>3068</v>
      </c>
    </row>
    <row r="32" spans="1:14" x14ac:dyDescent="0.2">
      <c r="A32" s="11">
        <v>2</v>
      </c>
      <c r="B32" s="22" t="str">
        <f t="shared" ref="B32:F34" si="7">B10</f>
        <v>Daļas vadītājs</v>
      </c>
      <c r="C32" s="19" t="str">
        <f t="shared" si="7"/>
        <v>5.1.</v>
      </c>
      <c r="D32" s="19" t="str">
        <f t="shared" si="7"/>
        <v>IVA</v>
      </c>
      <c r="E32" s="19">
        <f t="shared" si="7"/>
        <v>12</v>
      </c>
      <c r="F32" s="19">
        <f t="shared" si="7"/>
        <v>3</v>
      </c>
      <c r="G32" s="89">
        <v>1524</v>
      </c>
      <c r="H32" s="38">
        <f t="shared" ref="H32:H44" si="8">ROUND(G32*0.1,2)</f>
        <v>152.4</v>
      </c>
      <c r="I32" s="37">
        <f t="shared" ref="I32:I44" si="9">H32*0.25</f>
        <v>38.1</v>
      </c>
      <c r="J32" s="7">
        <v>11</v>
      </c>
      <c r="K32" s="31">
        <f t="shared" si="5"/>
        <v>2096</v>
      </c>
      <c r="L32" s="38">
        <f t="shared" si="6"/>
        <v>25152</v>
      </c>
      <c r="M32" s="38">
        <f t="shared" ref="M32:M44" si="10">ROUND(L32*1.2409,0)</f>
        <v>31211</v>
      </c>
    </row>
    <row r="33" spans="1:15" x14ac:dyDescent="0.2">
      <c r="A33" s="11">
        <v>3</v>
      </c>
      <c r="B33" s="22" t="str">
        <f t="shared" si="7"/>
        <v>Ārsts</v>
      </c>
      <c r="C33" s="19" t="str">
        <f t="shared" si="7"/>
        <v>5.1.</v>
      </c>
      <c r="D33" s="19" t="str">
        <f t="shared" si="7"/>
        <v>III</v>
      </c>
      <c r="E33" s="19">
        <f t="shared" si="7"/>
        <v>10</v>
      </c>
      <c r="F33" s="19">
        <f t="shared" si="7"/>
        <v>3</v>
      </c>
      <c r="G33" s="89">
        <f>G11</f>
        <v>1287</v>
      </c>
      <c r="H33" s="38">
        <f t="shared" si="8"/>
        <v>128.69999999999999</v>
      </c>
      <c r="I33" s="37">
        <f t="shared" si="9"/>
        <v>32.174999999999997</v>
      </c>
      <c r="J33" s="21">
        <v>33.25</v>
      </c>
      <c r="K33" s="31">
        <f t="shared" si="5"/>
        <v>5349</v>
      </c>
      <c r="L33" s="38">
        <f t="shared" si="6"/>
        <v>64188</v>
      </c>
      <c r="M33" s="38">
        <f t="shared" si="10"/>
        <v>79651</v>
      </c>
    </row>
    <row r="34" spans="1:15" x14ac:dyDescent="0.2">
      <c r="A34" s="11">
        <v>4</v>
      </c>
      <c r="B34" s="22" t="str">
        <f t="shared" si="7"/>
        <v>Ārsts</v>
      </c>
      <c r="C34" s="19" t="str">
        <f t="shared" si="7"/>
        <v>5.1.</v>
      </c>
      <c r="D34" s="19" t="str">
        <f t="shared" si="7"/>
        <v>III</v>
      </c>
      <c r="E34" s="19">
        <f t="shared" si="7"/>
        <v>10</v>
      </c>
      <c r="F34" s="19">
        <f t="shared" si="7"/>
        <v>2</v>
      </c>
      <c r="G34" s="89">
        <f>G12</f>
        <v>1115</v>
      </c>
      <c r="H34" s="38">
        <f t="shared" si="8"/>
        <v>111.5</v>
      </c>
      <c r="I34" s="37">
        <f t="shared" si="9"/>
        <v>27.875</v>
      </c>
      <c r="J34" s="7">
        <v>2</v>
      </c>
      <c r="K34" s="31">
        <f t="shared" si="5"/>
        <v>279</v>
      </c>
      <c r="L34" s="38">
        <f t="shared" si="6"/>
        <v>3348</v>
      </c>
      <c r="M34" s="38">
        <f t="shared" si="10"/>
        <v>4155</v>
      </c>
    </row>
    <row r="35" spans="1:15" x14ac:dyDescent="0.2">
      <c r="A35" s="11">
        <v>6</v>
      </c>
      <c r="B35" s="25" t="str">
        <f t="shared" ref="B35:D44" si="11">B13</f>
        <v>Ārsts</v>
      </c>
      <c r="C35" s="19" t="str">
        <f t="shared" si="11"/>
        <v>5.1.</v>
      </c>
      <c r="D35" s="19" t="str">
        <f t="shared" si="11"/>
        <v>IIA</v>
      </c>
      <c r="E35" s="19">
        <f t="shared" ref="E35:G44" si="12">E13</f>
        <v>9</v>
      </c>
      <c r="F35" s="19">
        <f t="shared" si="12"/>
        <v>3</v>
      </c>
      <c r="G35" s="89">
        <f t="shared" si="12"/>
        <v>1190</v>
      </c>
      <c r="H35" s="38">
        <f t="shared" si="8"/>
        <v>119</v>
      </c>
      <c r="I35" s="37">
        <f t="shared" si="9"/>
        <v>29.75</v>
      </c>
      <c r="J35" s="21">
        <v>7</v>
      </c>
      <c r="K35" s="31">
        <f t="shared" si="5"/>
        <v>1041</v>
      </c>
      <c r="L35" s="38">
        <f t="shared" si="6"/>
        <v>12492</v>
      </c>
      <c r="M35" s="38">
        <f t="shared" si="10"/>
        <v>15501</v>
      </c>
    </row>
    <row r="36" spans="1:15" x14ac:dyDescent="0.2">
      <c r="A36" s="11">
        <v>7</v>
      </c>
      <c r="B36" s="25" t="str">
        <f t="shared" si="11"/>
        <v>Ārsta palīgs</v>
      </c>
      <c r="C36" s="19" t="str">
        <f t="shared" si="11"/>
        <v>5.1.</v>
      </c>
      <c r="D36" s="19" t="str">
        <f t="shared" si="11"/>
        <v>IA</v>
      </c>
      <c r="E36" s="19">
        <f t="shared" si="12"/>
        <v>8</v>
      </c>
      <c r="F36" s="19">
        <f t="shared" si="12"/>
        <v>3</v>
      </c>
      <c r="G36" s="89">
        <f t="shared" si="12"/>
        <v>1093</v>
      </c>
      <c r="H36" s="38">
        <f t="shared" si="8"/>
        <v>109.3</v>
      </c>
      <c r="I36" s="37">
        <f t="shared" si="9"/>
        <v>27.324999999999999</v>
      </c>
      <c r="J36" s="7">
        <v>19.5</v>
      </c>
      <c r="K36" s="31">
        <f t="shared" si="5"/>
        <v>2664</v>
      </c>
      <c r="L36" s="38">
        <f t="shared" si="6"/>
        <v>31968</v>
      </c>
      <c r="M36" s="38">
        <f t="shared" si="10"/>
        <v>39669</v>
      </c>
    </row>
    <row r="37" spans="1:15" x14ac:dyDescent="0.2">
      <c r="A37" s="11">
        <v>8</v>
      </c>
      <c r="B37" s="18" t="str">
        <f t="shared" si="11"/>
        <v>Ārsta palīgs</v>
      </c>
      <c r="C37" s="19" t="str">
        <f t="shared" si="11"/>
        <v>5.1.</v>
      </c>
      <c r="D37" s="19" t="str">
        <f t="shared" si="11"/>
        <v>IA</v>
      </c>
      <c r="E37" s="19">
        <f t="shared" si="12"/>
        <v>8</v>
      </c>
      <c r="F37" s="19">
        <f t="shared" si="12"/>
        <v>1</v>
      </c>
      <c r="G37" s="89">
        <f t="shared" si="12"/>
        <v>745</v>
      </c>
      <c r="H37" s="38">
        <f t="shared" si="8"/>
        <v>74.5</v>
      </c>
      <c r="I37" s="37">
        <f t="shared" si="9"/>
        <v>18.625</v>
      </c>
      <c r="J37" s="7">
        <v>1</v>
      </c>
      <c r="K37" s="31">
        <f t="shared" si="5"/>
        <v>93</v>
      </c>
      <c r="L37" s="38">
        <f t="shared" si="6"/>
        <v>1116</v>
      </c>
      <c r="M37" s="38">
        <f t="shared" si="10"/>
        <v>1385</v>
      </c>
    </row>
    <row r="38" spans="1:15" x14ac:dyDescent="0.2">
      <c r="A38" s="11">
        <v>9</v>
      </c>
      <c r="B38" s="18" t="str">
        <f t="shared" si="11"/>
        <v>Radiologa asistents</v>
      </c>
      <c r="C38" s="19" t="str">
        <f t="shared" si="11"/>
        <v>5.1.</v>
      </c>
      <c r="D38" s="19" t="str">
        <f t="shared" si="11"/>
        <v>IC</v>
      </c>
      <c r="E38" s="19">
        <f t="shared" si="12"/>
        <v>8</v>
      </c>
      <c r="F38" s="19">
        <f t="shared" si="12"/>
        <v>3</v>
      </c>
      <c r="G38" s="89">
        <f t="shared" si="12"/>
        <v>1093</v>
      </c>
      <c r="H38" s="38">
        <f t="shared" si="8"/>
        <v>109.3</v>
      </c>
      <c r="I38" s="37">
        <f t="shared" si="9"/>
        <v>27.324999999999999</v>
      </c>
      <c r="J38" s="21">
        <v>3.25</v>
      </c>
      <c r="K38" s="31">
        <f t="shared" si="5"/>
        <v>444</v>
      </c>
      <c r="L38" s="38">
        <f t="shared" si="6"/>
        <v>5328</v>
      </c>
      <c r="M38" s="38">
        <f t="shared" si="10"/>
        <v>6612</v>
      </c>
    </row>
    <row r="39" spans="1:15" x14ac:dyDescent="0.2">
      <c r="A39" s="11">
        <v>10</v>
      </c>
      <c r="B39" s="18" t="str">
        <f t="shared" si="11"/>
        <v>Farmaceits</v>
      </c>
      <c r="C39" s="19" t="str">
        <f t="shared" si="11"/>
        <v>5.3.</v>
      </c>
      <c r="D39" s="19" t="str">
        <f t="shared" si="11"/>
        <v>IIIA</v>
      </c>
      <c r="E39" s="19">
        <f t="shared" si="12"/>
        <v>9</v>
      </c>
      <c r="F39" s="19">
        <f t="shared" si="12"/>
        <v>3</v>
      </c>
      <c r="G39" s="89">
        <f t="shared" si="12"/>
        <v>1190</v>
      </c>
      <c r="H39" s="38">
        <f t="shared" si="8"/>
        <v>119</v>
      </c>
      <c r="I39" s="37">
        <f t="shared" si="9"/>
        <v>29.75</v>
      </c>
      <c r="J39" s="7">
        <v>1</v>
      </c>
      <c r="K39" s="31">
        <f t="shared" si="5"/>
        <v>149</v>
      </c>
      <c r="L39" s="38">
        <f t="shared" si="6"/>
        <v>1788</v>
      </c>
      <c r="M39" s="38">
        <f t="shared" si="10"/>
        <v>2219</v>
      </c>
    </row>
    <row r="40" spans="1:15" x14ac:dyDescent="0.2">
      <c r="A40" s="11">
        <v>11</v>
      </c>
      <c r="B40" s="18" t="str">
        <f t="shared" si="11"/>
        <v>Vecākā māsa</v>
      </c>
      <c r="C40" s="19" t="str">
        <f t="shared" si="11"/>
        <v>5.2.</v>
      </c>
      <c r="D40" s="19" t="str">
        <f t="shared" si="11"/>
        <v>IV</v>
      </c>
      <c r="E40" s="19">
        <f t="shared" si="12"/>
        <v>8</v>
      </c>
      <c r="F40" s="19">
        <f t="shared" si="12"/>
        <v>3</v>
      </c>
      <c r="G40" s="89">
        <f t="shared" si="12"/>
        <v>1093</v>
      </c>
      <c r="H40" s="38">
        <f t="shared" si="8"/>
        <v>109.3</v>
      </c>
      <c r="I40" s="37">
        <f t="shared" si="9"/>
        <v>27.324999999999999</v>
      </c>
      <c r="J40" s="7">
        <v>10</v>
      </c>
      <c r="K40" s="31">
        <f t="shared" si="5"/>
        <v>1366</v>
      </c>
      <c r="L40" s="38">
        <f t="shared" si="6"/>
        <v>16392</v>
      </c>
      <c r="M40" s="38">
        <f t="shared" si="10"/>
        <v>20341</v>
      </c>
      <c r="O40" s="5">
        <f t="shared" ref="O40:O44" si="13">G40*J40</f>
        <v>10930</v>
      </c>
    </row>
    <row r="41" spans="1:15" x14ac:dyDescent="0.2">
      <c r="A41" s="11">
        <v>12</v>
      </c>
      <c r="B41" s="18" t="str">
        <f t="shared" si="11"/>
        <v>Māsa</v>
      </c>
      <c r="C41" s="19" t="str">
        <f t="shared" si="11"/>
        <v>5.2.</v>
      </c>
      <c r="D41" s="19" t="str">
        <f t="shared" si="11"/>
        <v>III</v>
      </c>
      <c r="E41" s="19">
        <f t="shared" si="12"/>
        <v>7</v>
      </c>
      <c r="F41" s="19">
        <f t="shared" si="12"/>
        <v>3</v>
      </c>
      <c r="G41" s="89">
        <f t="shared" si="12"/>
        <v>996</v>
      </c>
      <c r="H41" s="38">
        <f t="shared" si="8"/>
        <v>99.6</v>
      </c>
      <c r="I41" s="37">
        <f t="shared" si="9"/>
        <v>24.9</v>
      </c>
      <c r="J41" s="7">
        <v>36</v>
      </c>
      <c r="K41" s="31">
        <f t="shared" si="5"/>
        <v>4482</v>
      </c>
      <c r="L41" s="38">
        <f t="shared" si="6"/>
        <v>53784</v>
      </c>
      <c r="M41" s="38">
        <f t="shared" si="10"/>
        <v>66741</v>
      </c>
      <c r="O41" s="5">
        <f t="shared" si="13"/>
        <v>35856</v>
      </c>
    </row>
    <row r="42" spans="1:15" x14ac:dyDescent="0.2">
      <c r="A42" s="11">
        <v>13</v>
      </c>
      <c r="B42" s="18" t="str">
        <f t="shared" si="11"/>
        <v>Māsa</v>
      </c>
      <c r="C42" s="20" t="str">
        <f t="shared" si="11"/>
        <v>5.2.</v>
      </c>
      <c r="D42" s="19" t="str">
        <f t="shared" si="11"/>
        <v>III</v>
      </c>
      <c r="E42" s="19">
        <f t="shared" si="12"/>
        <v>7</v>
      </c>
      <c r="F42" s="19">
        <f t="shared" si="12"/>
        <v>2</v>
      </c>
      <c r="G42" s="89">
        <f t="shared" si="12"/>
        <v>835</v>
      </c>
      <c r="H42" s="38">
        <f t="shared" si="8"/>
        <v>83.5</v>
      </c>
      <c r="I42" s="37">
        <f t="shared" si="9"/>
        <v>20.875</v>
      </c>
      <c r="J42" s="7">
        <v>1</v>
      </c>
      <c r="K42" s="31">
        <f t="shared" si="5"/>
        <v>104</v>
      </c>
      <c r="L42" s="38">
        <f t="shared" si="6"/>
        <v>1248</v>
      </c>
      <c r="M42" s="38">
        <f t="shared" si="10"/>
        <v>1549</v>
      </c>
      <c r="O42" s="5">
        <f t="shared" si="13"/>
        <v>835</v>
      </c>
    </row>
    <row r="43" spans="1:15" x14ac:dyDescent="0.2">
      <c r="A43" s="11">
        <v>14</v>
      </c>
      <c r="B43" s="18" t="str">
        <f t="shared" si="11"/>
        <v>Māsa</v>
      </c>
      <c r="C43" s="20" t="str">
        <f t="shared" si="11"/>
        <v>5.2.</v>
      </c>
      <c r="D43" s="19" t="str">
        <f t="shared" si="11"/>
        <v>II</v>
      </c>
      <c r="E43" s="19">
        <f t="shared" si="12"/>
        <v>6</v>
      </c>
      <c r="F43" s="19">
        <f t="shared" si="12"/>
        <v>3</v>
      </c>
      <c r="G43" s="89">
        <f t="shared" si="12"/>
        <v>899</v>
      </c>
      <c r="H43" s="38">
        <f t="shared" si="8"/>
        <v>89.9</v>
      </c>
      <c r="I43" s="37">
        <f t="shared" si="9"/>
        <v>22.475000000000001</v>
      </c>
      <c r="J43" s="7">
        <v>2</v>
      </c>
      <c r="K43" s="31">
        <f t="shared" si="5"/>
        <v>225</v>
      </c>
      <c r="L43" s="38">
        <f t="shared" si="6"/>
        <v>2700</v>
      </c>
      <c r="M43" s="38">
        <f t="shared" si="10"/>
        <v>3350</v>
      </c>
      <c r="O43" s="5">
        <f t="shared" si="13"/>
        <v>1798</v>
      </c>
    </row>
    <row r="44" spans="1:15" x14ac:dyDescent="0.2">
      <c r="A44" s="11">
        <v>15</v>
      </c>
      <c r="B44" s="18" t="str">
        <f t="shared" si="11"/>
        <v>Māsas palīgs</v>
      </c>
      <c r="C44" s="19" t="str">
        <f t="shared" si="11"/>
        <v>5.2.</v>
      </c>
      <c r="D44" s="19" t="str">
        <f t="shared" si="11"/>
        <v>IB</v>
      </c>
      <c r="E44" s="19">
        <f t="shared" si="12"/>
        <v>5</v>
      </c>
      <c r="F44" s="19">
        <f t="shared" si="12"/>
        <v>3</v>
      </c>
      <c r="G44" s="89">
        <f t="shared" si="12"/>
        <v>802</v>
      </c>
      <c r="H44" s="38">
        <f t="shared" si="8"/>
        <v>80.2</v>
      </c>
      <c r="I44" s="37">
        <f t="shared" si="9"/>
        <v>20.05</v>
      </c>
      <c r="J44" s="7">
        <v>4</v>
      </c>
      <c r="K44" s="31">
        <f t="shared" si="5"/>
        <v>401</v>
      </c>
      <c r="L44" s="38">
        <f t="shared" si="6"/>
        <v>4812</v>
      </c>
      <c r="M44" s="38">
        <f t="shared" si="10"/>
        <v>5971</v>
      </c>
      <c r="O44" s="5">
        <f t="shared" si="13"/>
        <v>3208</v>
      </c>
    </row>
    <row r="45" spans="1:15" ht="15" x14ac:dyDescent="0.2">
      <c r="A45" s="13"/>
      <c r="B45" s="24" t="s">
        <v>2</v>
      </c>
      <c r="C45" s="24" t="s">
        <v>30</v>
      </c>
      <c r="D45" s="24" t="s">
        <v>30</v>
      </c>
      <c r="E45" s="24" t="s">
        <v>30</v>
      </c>
      <c r="F45" s="24" t="s">
        <v>30</v>
      </c>
      <c r="G45" s="24" t="s">
        <v>30</v>
      </c>
      <c r="H45" s="24" t="s">
        <v>30</v>
      </c>
      <c r="I45" s="24" t="s">
        <v>30</v>
      </c>
      <c r="J45" s="23">
        <f>SUM(J31:J44)</f>
        <v>132</v>
      </c>
      <c r="K45" s="36">
        <f>SUM(K31:K44)</f>
        <v>18899</v>
      </c>
      <c r="L45" s="36">
        <f>SUM(L31:L44)</f>
        <v>226788</v>
      </c>
      <c r="M45" s="36">
        <f>SUM(M31:M44)</f>
        <v>281423</v>
      </c>
      <c r="O45" s="5">
        <f>SUM(O40:O44)</f>
        <v>52627</v>
      </c>
    </row>
    <row r="46" spans="1:15" x14ac:dyDescent="0.2">
      <c r="O46" s="5">
        <f>O45/SUM(J40:J44)</f>
        <v>992.96226415094338</v>
      </c>
    </row>
  </sheetData>
  <mergeCells count="5">
    <mergeCell ref="A2:M2"/>
    <mergeCell ref="A4:M4"/>
    <mergeCell ref="A24:M24"/>
    <mergeCell ref="B26:N26"/>
    <mergeCell ref="A8:M8"/>
  </mergeCells>
  <printOptions horizontalCentered="1"/>
  <pageMargins left="0.51181102362204722" right="0.31496062992125984" top="1.3416666666666666" bottom="0.55118110236220474" header="0.31496062992125984" footer="0.31496062992125984"/>
  <pageSetup paperSize="9" scale="80" orientation="portrait" r:id="rId1"/>
  <headerFooter>
    <oddHeader>&amp;R&amp;"Times New Roman,Bold"&amp;10Informatīvā ziņojuma
 1.pielikums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Layout" zoomScaleNormal="100" workbookViewId="0">
      <selection activeCell="F4" sqref="F4"/>
    </sheetView>
  </sheetViews>
  <sheetFormatPr defaultRowHeight="12.75" x14ac:dyDescent="0.2"/>
  <cols>
    <col min="1" max="1" width="3.7109375" style="10" customWidth="1"/>
    <col min="2" max="2" width="18.85546875" style="5" customWidth="1"/>
    <col min="3" max="3" width="6.7109375" style="5" customWidth="1"/>
    <col min="4" max="4" width="6" style="5" customWidth="1"/>
    <col min="5" max="5" width="6.85546875" style="5" customWidth="1"/>
    <col min="6" max="6" width="7" style="5" customWidth="1"/>
    <col min="7" max="7" width="7.5703125" style="5" customWidth="1"/>
    <col min="8" max="8" width="7.7109375" style="5" customWidth="1"/>
    <col min="9" max="9" width="7.85546875" style="5" customWidth="1"/>
    <col min="10" max="10" width="6.85546875" style="5" customWidth="1"/>
    <col min="11" max="11" width="9.7109375" style="5" customWidth="1"/>
    <col min="12" max="12" width="10" style="5" customWidth="1"/>
    <col min="13" max="13" width="10.28515625" style="5" customWidth="1"/>
    <col min="14" max="14" width="0.5703125" style="5" customWidth="1"/>
    <col min="15" max="15" width="9.140625" style="5" customWidth="1"/>
    <col min="16" max="16" width="11.7109375" style="5" hidden="1" customWidth="1"/>
    <col min="17" max="17" width="19.7109375" style="5" customWidth="1"/>
    <col min="18" max="18" width="6.7109375" style="5" customWidth="1"/>
    <col min="19" max="19" width="6" style="5" customWidth="1"/>
    <col min="20" max="20" width="6.85546875" style="5" customWidth="1"/>
    <col min="21" max="21" width="7" style="5" customWidth="1"/>
    <col min="22" max="22" width="7.42578125" style="5" customWidth="1"/>
    <col min="23" max="23" width="7.5703125" style="5" customWidth="1"/>
    <col min="24" max="24" width="7.7109375" style="5" customWidth="1"/>
    <col min="25" max="27" width="9.140625" style="5"/>
    <col min="28" max="28" width="10.140625" style="5" bestFit="1" customWidth="1"/>
    <col min="29" max="29" width="10.42578125" style="5" bestFit="1" customWidth="1"/>
    <col min="30" max="16384" width="9.140625" style="5"/>
  </cols>
  <sheetData>
    <row r="1" spans="1:24" ht="8.25" customHeight="1" x14ac:dyDescent="0.2">
      <c r="M1" s="8"/>
    </row>
    <row r="2" spans="1:24" s="6" customFormat="1" ht="18.75" customHeight="1" x14ac:dyDescent="0.3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6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26"/>
      <c r="P3" s="26"/>
      <c r="Q3" s="26"/>
      <c r="R3" s="4"/>
      <c r="S3" s="4"/>
      <c r="T3" s="4"/>
      <c r="U3" s="4"/>
      <c r="V3" s="4"/>
      <c r="W3" s="4"/>
      <c r="X3" s="4"/>
    </row>
    <row r="5" spans="1:24" ht="11.25" customHeight="1" x14ac:dyDescent="0.2"/>
    <row r="6" spans="1:24" ht="15.75" x14ac:dyDescent="0.2">
      <c r="B6" s="93" t="s">
        <v>99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4" ht="15.75" x14ac:dyDescent="0.2">
      <c r="B7" s="93" t="s">
        <v>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86"/>
    </row>
    <row r="9" spans="1:24" ht="102" x14ac:dyDescent="0.2">
      <c r="A9" s="11" t="s">
        <v>75</v>
      </c>
      <c r="B9" s="2" t="s">
        <v>0</v>
      </c>
      <c r="C9" s="2" t="s">
        <v>33</v>
      </c>
      <c r="D9" s="2" t="s">
        <v>1</v>
      </c>
      <c r="E9" s="2" t="s">
        <v>34</v>
      </c>
      <c r="F9" s="2" t="s">
        <v>35</v>
      </c>
      <c r="G9" s="2" t="s">
        <v>36</v>
      </c>
      <c r="H9" s="2"/>
      <c r="I9" s="2" t="s">
        <v>101</v>
      </c>
      <c r="J9" s="2" t="s">
        <v>7</v>
      </c>
      <c r="K9" s="2" t="s">
        <v>102</v>
      </c>
      <c r="L9" s="2" t="s">
        <v>41</v>
      </c>
      <c r="M9" s="2" t="s">
        <v>40</v>
      </c>
    </row>
    <row r="10" spans="1:24" x14ac:dyDescent="0.2">
      <c r="A10" s="11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88">
        <v>6</v>
      </c>
      <c r="H10" s="27"/>
      <c r="I10" s="27">
        <v>7</v>
      </c>
      <c r="J10" s="27">
        <v>8</v>
      </c>
      <c r="K10" s="27" t="s">
        <v>109</v>
      </c>
      <c r="L10" s="27" t="s">
        <v>103</v>
      </c>
      <c r="M10" s="27" t="s">
        <v>104</v>
      </c>
    </row>
    <row r="11" spans="1:24" x14ac:dyDescent="0.2">
      <c r="A11" s="11">
        <v>1</v>
      </c>
      <c r="B11" s="18" t="s">
        <v>8</v>
      </c>
      <c r="C11" s="19" t="s">
        <v>17</v>
      </c>
      <c r="D11" s="19" t="s">
        <v>20</v>
      </c>
      <c r="E11" s="19">
        <v>12</v>
      </c>
      <c r="F11" s="19">
        <v>3</v>
      </c>
      <c r="G11" s="89">
        <v>1647</v>
      </c>
      <c r="H11" s="83"/>
      <c r="I11" s="37">
        <f>ROUND(G11*0.15,2)</f>
        <v>247.05</v>
      </c>
      <c r="J11" s="7">
        <v>1</v>
      </c>
      <c r="K11" s="38">
        <f>ROUND(I11*J11,0)</f>
        <v>247</v>
      </c>
      <c r="L11" s="38">
        <f>ROUND(K11*12,0)</f>
        <v>2964</v>
      </c>
      <c r="M11" s="38">
        <f>ROUND(L11*1.2409,0)</f>
        <v>3678</v>
      </c>
    </row>
    <row r="12" spans="1:24" x14ac:dyDescent="0.2">
      <c r="A12" s="11">
        <v>2</v>
      </c>
      <c r="B12" s="22" t="s">
        <v>9</v>
      </c>
      <c r="C12" s="19" t="s">
        <v>17</v>
      </c>
      <c r="D12" s="19" t="s">
        <v>21</v>
      </c>
      <c r="E12" s="19">
        <v>12</v>
      </c>
      <c r="F12" s="19">
        <v>3</v>
      </c>
      <c r="G12" s="89">
        <v>1524</v>
      </c>
      <c r="H12" s="83"/>
      <c r="I12" s="37">
        <f t="shared" ref="I12:I24" si="0">ROUND(G12*0.15,2)</f>
        <v>228.6</v>
      </c>
      <c r="J12" s="7">
        <v>11</v>
      </c>
      <c r="K12" s="38">
        <f t="shared" ref="K12:K24" si="1">ROUND(I12*J12,0)</f>
        <v>2515</v>
      </c>
      <c r="L12" s="38">
        <f t="shared" ref="L12:L24" si="2">ROUND(K12*12,0)</f>
        <v>30180</v>
      </c>
      <c r="M12" s="38">
        <f t="shared" ref="M12:M24" si="3">ROUND(L12*1.2409,0)</f>
        <v>37450</v>
      </c>
    </row>
    <row r="13" spans="1:24" x14ac:dyDescent="0.2">
      <c r="A13" s="11">
        <v>3</v>
      </c>
      <c r="B13" s="18" t="s">
        <v>10</v>
      </c>
      <c r="C13" s="19" t="s">
        <v>17</v>
      </c>
      <c r="D13" s="19" t="s">
        <v>22</v>
      </c>
      <c r="E13" s="19">
        <v>10</v>
      </c>
      <c r="F13" s="19">
        <v>3</v>
      </c>
      <c r="G13" s="89">
        <v>1287</v>
      </c>
      <c r="H13" s="83"/>
      <c r="I13" s="37">
        <f t="shared" si="0"/>
        <v>193.05</v>
      </c>
      <c r="J13" s="21">
        <v>33.25</v>
      </c>
      <c r="K13" s="38">
        <f t="shared" si="1"/>
        <v>6419</v>
      </c>
      <c r="L13" s="38">
        <f t="shared" si="2"/>
        <v>77028</v>
      </c>
      <c r="M13" s="38">
        <f t="shared" si="3"/>
        <v>95584</v>
      </c>
    </row>
    <row r="14" spans="1:24" x14ac:dyDescent="0.2">
      <c r="A14" s="11">
        <v>4</v>
      </c>
      <c r="B14" s="18" t="s">
        <v>10</v>
      </c>
      <c r="C14" s="19" t="s">
        <v>17</v>
      </c>
      <c r="D14" s="19" t="s">
        <v>22</v>
      </c>
      <c r="E14" s="19">
        <v>10</v>
      </c>
      <c r="F14" s="19">
        <v>2</v>
      </c>
      <c r="G14" s="89">
        <v>1115</v>
      </c>
      <c r="H14" s="83"/>
      <c r="I14" s="37">
        <f t="shared" si="0"/>
        <v>167.25</v>
      </c>
      <c r="J14" s="7">
        <v>2</v>
      </c>
      <c r="K14" s="38">
        <f t="shared" si="1"/>
        <v>335</v>
      </c>
      <c r="L14" s="38">
        <f t="shared" si="2"/>
        <v>4020</v>
      </c>
      <c r="M14" s="38">
        <f t="shared" si="3"/>
        <v>4988</v>
      </c>
    </row>
    <row r="15" spans="1:24" x14ac:dyDescent="0.2">
      <c r="A15" s="11">
        <v>5</v>
      </c>
      <c r="B15" s="18" t="s">
        <v>10</v>
      </c>
      <c r="C15" s="19" t="s">
        <v>17</v>
      </c>
      <c r="D15" s="19" t="s">
        <v>23</v>
      </c>
      <c r="E15" s="19">
        <v>9</v>
      </c>
      <c r="F15" s="19">
        <v>3</v>
      </c>
      <c r="G15" s="89">
        <v>1190</v>
      </c>
      <c r="H15" s="83"/>
      <c r="I15" s="37">
        <f t="shared" si="0"/>
        <v>178.5</v>
      </c>
      <c r="J15" s="21">
        <v>7</v>
      </c>
      <c r="K15" s="38">
        <f t="shared" si="1"/>
        <v>1250</v>
      </c>
      <c r="L15" s="38">
        <f t="shared" si="2"/>
        <v>15000</v>
      </c>
      <c r="M15" s="38">
        <f t="shared" si="3"/>
        <v>18614</v>
      </c>
    </row>
    <row r="16" spans="1:24" x14ac:dyDescent="0.2">
      <c r="A16" s="11">
        <v>6</v>
      </c>
      <c r="B16" s="18" t="s">
        <v>11</v>
      </c>
      <c r="C16" s="20" t="s">
        <v>17</v>
      </c>
      <c r="D16" s="19" t="s">
        <v>24</v>
      </c>
      <c r="E16" s="19">
        <v>8</v>
      </c>
      <c r="F16" s="19">
        <v>3</v>
      </c>
      <c r="G16" s="89">
        <v>1093</v>
      </c>
      <c r="H16" s="83"/>
      <c r="I16" s="37">
        <f t="shared" si="0"/>
        <v>163.95</v>
      </c>
      <c r="J16" s="7">
        <v>19.5</v>
      </c>
      <c r="K16" s="38">
        <f t="shared" si="1"/>
        <v>3197</v>
      </c>
      <c r="L16" s="38">
        <f t="shared" si="2"/>
        <v>38364</v>
      </c>
      <c r="M16" s="38">
        <f t="shared" si="3"/>
        <v>47606</v>
      </c>
    </row>
    <row r="17" spans="1:14" x14ac:dyDescent="0.2">
      <c r="A17" s="11">
        <v>7</v>
      </c>
      <c r="B17" s="18" t="s">
        <v>11</v>
      </c>
      <c r="C17" s="20" t="s">
        <v>17</v>
      </c>
      <c r="D17" s="19" t="s">
        <v>24</v>
      </c>
      <c r="E17" s="19">
        <v>8</v>
      </c>
      <c r="F17" s="19">
        <v>1</v>
      </c>
      <c r="G17" s="89">
        <v>745</v>
      </c>
      <c r="H17" s="83"/>
      <c r="I17" s="37">
        <f t="shared" si="0"/>
        <v>111.75</v>
      </c>
      <c r="J17" s="7">
        <v>1</v>
      </c>
      <c r="K17" s="38">
        <f t="shared" si="1"/>
        <v>112</v>
      </c>
      <c r="L17" s="38">
        <f t="shared" si="2"/>
        <v>1344</v>
      </c>
      <c r="M17" s="38">
        <f t="shared" si="3"/>
        <v>1668</v>
      </c>
    </row>
    <row r="18" spans="1:14" x14ac:dyDescent="0.2">
      <c r="A18" s="11">
        <v>8</v>
      </c>
      <c r="B18" s="18" t="s">
        <v>12</v>
      </c>
      <c r="C18" s="19" t="s">
        <v>17</v>
      </c>
      <c r="D18" s="19" t="s">
        <v>25</v>
      </c>
      <c r="E18" s="19">
        <v>8</v>
      </c>
      <c r="F18" s="19">
        <v>3</v>
      </c>
      <c r="G18" s="89">
        <v>1093</v>
      </c>
      <c r="H18" s="83"/>
      <c r="I18" s="37">
        <f t="shared" si="0"/>
        <v>163.95</v>
      </c>
      <c r="J18" s="21">
        <v>3.25</v>
      </c>
      <c r="K18" s="38">
        <f t="shared" si="1"/>
        <v>533</v>
      </c>
      <c r="L18" s="38">
        <f t="shared" si="2"/>
        <v>6396</v>
      </c>
      <c r="M18" s="38">
        <f t="shared" si="3"/>
        <v>7937</v>
      </c>
    </row>
    <row r="19" spans="1:14" x14ac:dyDescent="0.2">
      <c r="A19" s="11">
        <v>9</v>
      </c>
      <c r="B19" s="18" t="s">
        <v>13</v>
      </c>
      <c r="C19" s="19" t="s">
        <v>18</v>
      </c>
      <c r="D19" s="19" t="s">
        <v>26</v>
      </c>
      <c r="E19" s="19">
        <v>9</v>
      </c>
      <c r="F19" s="19">
        <v>3</v>
      </c>
      <c r="G19" s="89">
        <v>1190</v>
      </c>
      <c r="H19" s="83"/>
      <c r="I19" s="37">
        <f t="shared" si="0"/>
        <v>178.5</v>
      </c>
      <c r="J19" s="7">
        <v>1</v>
      </c>
      <c r="K19" s="38">
        <f t="shared" si="1"/>
        <v>179</v>
      </c>
      <c r="L19" s="38">
        <f t="shared" si="2"/>
        <v>2148</v>
      </c>
      <c r="M19" s="38">
        <f t="shared" si="3"/>
        <v>2665</v>
      </c>
    </row>
    <row r="20" spans="1:14" x14ac:dyDescent="0.2">
      <c r="A20" s="11">
        <v>10</v>
      </c>
      <c r="B20" s="18" t="s">
        <v>14</v>
      </c>
      <c r="C20" s="20" t="s">
        <v>19</v>
      </c>
      <c r="D20" s="19" t="s">
        <v>27</v>
      </c>
      <c r="E20" s="19">
        <v>8</v>
      </c>
      <c r="F20" s="19">
        <v>3</v>
      </c>
      <c r="G20" s="89">
        <v>1093</v>
      </c>
      <c r="H20" s="83"/>
      <c r="I20" s="37">
        <f t="shared" si="0"/>
        <v>163.95</v>
      </c>
      <c r="J20" s="7">
        <v>10</v>
      </c>
      <c r="K20" s="38">
        <f t="shared" si="1"/>
        <v>1640</v>
      </c>
      <c r="L20" s="38">
        <f t="shared" si="2"/>
        <v>19680</v>
      </c>
      <c r="M20" s="38">
        <f t="shared" si="3"/>
        <v>24421</v>
      </c>
    </row>
    <row r="21" spans="1:14" x14ac:dyDescent="0.2">
      <c r="A21" s="11">
        <v>11</v>
      </c>
      <c r="B21" s="18" t="s">
        <v>15</v>
      </c>
      <c r="C21" s="19" t="s">
        <v>19</v>
      </c>
      <c r="D21" s="19" t="s">
        <v>22</v>
      </c>
      <c r="E21" s="19">
        <v>7</v>
      </c>
      <c r="F21" s="19">
        <v>3</v>
      </c>
      <c r="G21" s="89">
        <v>996</v>
      </c>
      <c r="H21" s="83"/>
      <c r="I21" s="37">
        <f t="shared" si="0"/>
        <v>149.4</v>
      </c>
      <c r="J21" s="7">
        <v>36</v>
      </c>
      <c r="K21" s="38">
        <f t="shared" si="1"/>
        <v>5378</v>
      </c>
      <c r="L21" s="38">
        <f t="shared" si="2"/>
        <v>64536</v>
      </c>
      <c r="M21" s="38">
        <f t="shared" si="3"/>
        <v>80083</v>
      </c>
    </row>
    <row r="22" spans="1:14" x14ac:dyDescent="0.2">
      <c r="A22" s="11">
        <v>12</v>
      </c>
      <c r="B22" s="18" t="s">
        <v>15</v>
      </c>
      <c r="C22" s="19" t="s">
        <v>19</v>
      </c>
      <c r="D22" s="19" t="s">
        <v>22</v>
      </c>
      <c r="E22" s="19">
        <v>7</v>
      </c>
      <c r="F22" s="19">
        <v>2</v>
      </c>
      <c r="G22" s="89">
        <v>835</v>
      </c>
      <c r="H22" s="83"/>
      <c r="I22" s="37">
        <f t="shared" si="0"/>
        <v>125.25</v>
      </c>
      <c r="J22" s="7">
        <v>1</v>
      </c>
      <c r="K22" s="38">
        <f t="shared" si="1"/>
        <v>125</v>
      </c>
      <c r="L22" s="38">
        <f t="shared" si="2"/>
        <v>1500</v>
      </c>
      <c r="M22" s="38">
        <f t="shared" si="3"/>
        <v>1861</v>
      </c>
    </row>
    <row r="23" spans="1:14" x14ac:dyDescent="0.2">
      <c r="A23" s="11">
        <v>13</v>
      </c>
      <c r="B23" s="18" t="s">
        <v>15</v>
      </c>
      <c r="C23" s="19" t="s">
        <v>19</v>
      </c>
      <c r="D23" s="19" t="s">
        <v>28</v>
      </c>
      <c r="E23" s="19">
        <v>6</v>
      </c>
      <c r="F23" s="19">
        <v>3</v>
      </c>
      <c r="G23" s="89">
        <v>899</v>
      </c>
      <c r="H23" s="83"/>
      <c r="I23" s="37">
        <f t="shared" si="0"/>
        <v>134.85</v>
      </c>
      <c r="J23" s="7">
        <v>2</v>
      </c>
      <c r="K23" s="38">
        <f t="shared" si="1"/>
        <v>270</v>
      </c>
      <c r="L23" s="38">
        <f t="shared" si="2"/>
        <v>3240</v>
      </c>
      <c r="M23" s="38">
        <f t="shared" si="3"/>
        <v>4021</v>
      </c>
    </row>
    <row r="24" spans="1:14" x14ac:dyDescent="0.2">
      <c r="A24" s="11">
        <v>14</v>
      </c>
      <c r="B24" s="18" t="s">
        <v>16</v>
      </c>
      <c r="C24" s="19" t="s">
        <v>19</v>
      </c>
      <c r="D24" s="19" t="s">
        <v>29</v>
      </c>
      <c r="E24" s="19">
        <v>5</v>
      </c>
      <c r="F24" s="19">
        <v>3</v>
      </c>
      <c r="G24" s="89">
        <v>802</v>
      </c>
      <c r="H24" s="83"/>
      <c r="I24" s="37">
        <f t="shared" si="0"/>
        <v>120.3</v>
      </c>
      <c r="J24" s="7">
        <v>4</v>
      </c>
      <c r="K24" s="38">
        <f t="shared" si="1"/>
        <v>481</v>
      </c>
      <c r="L24" s="38">
        <f t="shared" si="2"/>
        <v>5772</v>
      </c>
      <c r="M24" s="38">
        <f t="shared" si="3"/>
        <v>7162</v>
      </c>
    </row>
    <row r="25" spans="1:14" ht="14.25" x14ac:dyDescent="0.2">
      <c r="A25" s="24"/>
      <c r="B25" s="24" t="s">
        <v>2</v>
      </c>
      <c r="C25" s="24" t="s">
        <v>30</v>
      </c>
      <c r="D25" s="24" t="s">
        <v>30</v>
      </c>
      <c r="E25" s="24" t="s">
        <v>30</v>
      </c>
      <c r="F25" s="24" t="s">
        <v>30</v>
      </c>
      <c r="G25" s="24" t="s">
        <v>30</v>
      </c>
      <c r="H25" s="24" t="s">
        <v>30</v>
      </c>
      <c r="I25" s="23" t="s">
        <v>30</v>
      </c>
      <c r="J25" s="23">
        <f>SUM(J11:J24)</f>
        <v>132</v>
      </c>
      <c r="K25" s="36">
        <f>SUM(K11:K24)</f>
        <v>22681</v>
      </c>
      <c r="L25" s="36">
        <f>SUM(L11:L24)</f>
        <v>272172</v>
      </c>
      <c r="M25" s="36">
        <f>SUM(M11:M24)</f>
        <v>337738</v>
      </c>
    </row>
    <row r="28" spans="1:14" ht="15.75" x14ac:dyDescent="0.2">
      <c r="B28" s="93" t="s">
        <v>43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14" ht="15.75" x14ac:dyDescent="0.2">
      <c r="B29" s="93" t="s">
        <v>78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86"/>
    </row>
    <row r="31" spans="1:14" ht="102" x14ac:dyDescent="0.2">
      <c r="A31" s="11" t="s">
        <v>75</v>
      </c>
      <c r="B31" s="2" t="s">
        <v>0</v>
      </c>
      <c r="C31" s="2" t="s">
        <v>33</v>
      </c>
      <c r="D31" s="2" t="s">
        <v>1</v>
      </c>
      <c r="E31" s="2" t="s">
        <v>34</v>
      </c>
      <c r="F31" s="2" t="s">
        <v>35</v>
      </c>
      <c r="G31" s="2" t="s">
        <v>36</v>
      </c>
      <c r="H31" s="2" t="s">
        <v>105</v>
      </c>
      <c r="I31" s="2" t="s">
        <v>101</v>
      </c>
      <c r="J31" s="2" t="s">
        <v>7</v>
      </c>
      <c r="K31" s="2" t="s">
        <v>102</v>
      </c>
      <c r="L31" s="2" t="s">
        <v>41</v>
      </c>
      <c r="M31" s="2" t="s">
        <v>40</v>
      </c>
    </row>
    <row r="32" spans="1:14" x14ac:dyDescent="0.2">
      <c r="A32" s="11"/>
      <c r="B32" s="27">
        <v>1</v>
      </c>
      <c r="C32" s="27">
        <v>2</v>
      </c>
      <c r="D32" s="27">
        <v>3</v>
      </c>
      <c r="E32" s="27">
        <v>4</v>
      </c>
      <c r="F32" s="27">
        <v>5</v>
      </c>
      <c r="G32" s="88">
        <v>6</v>
      </c>
      <c r="H32" s="27">
        <v>7</v>
      </c>
      <c r="I32" s="27">
        <v>8</v>
      </c>
      <c r="J32" s="27">
        <v>9</v>
      </c>
      <c r="K32" s="27" t="s">
        <v>108</v>
      </c>
      <c r="L32" s="27" t="s">
        <v>39</v>
      </c>
      <c r="M32" s="27" t="s">
        <v>97</v>
      </c>
    </row>
    <row r="33" spans="1:13" x14ac:dyDescent="0.2">
      <c r="A33" s="11">
        <v>1</v>
      </c>
      <c r="B33" s="18" t="s">
        <v>8</v>
      </c>
      <c r="C33" s="19" t="s">
        <v>17</v>
      </c>
      <c r="D33" s="19" t="s">
        <v>20</v>
      </c>
      <c r="E33" s="19">
        <v>12</v>
      </c>
      <c r="F33" s="19">
        <v>3</v>
      </c>
      <c r="G33" s="89">
        <v>1647</v>
      </c>
      <c r="H33" s="83">
        <f>G33*1.1</f>
        <v>1811.7</v>
      </c>
      <c r="I33" s="37">
        <f>ROUND(H33*0.15,2)</f>
        <v>271.76</v>
      </c>
      <c r="J33" s="7">
        <v>1</v>
      </c>
      <c r="K33" s="38">
        <f>ROUND(I33*J33,0)</f>
        <v>272</v>
      </c>
      <c r="L33" s="38">
        <f>ROUND(K33*12,0)</f>
        <v>3264</v>
      </c>
      <c r="M33" s="38">
        <f>ROUND(L33*1.2409,0)</f>
        <v>4050</v>
      </c>
    </row>
    <row r="34" spans="1:13" x14ac:dyDescent="0.2">
      <c r="A34" s="11">
        <v>2</v>
      </c>
      <c r="B34" s="22" t="s">
        <v>9</v>
      </c>
      <c r="C34" s="19" t="s">
        <v>17</v>
      </c>
      <c r="D34" s="19" t="s">
        <v>21</v>
      </c>
      <c r="E34" s="19">
        <v>12</v>
      </c>
      <c r="F34" s="19">
        <v>3</v>
      </c>
      <c r="G34" s="89">
        <v>1524</v>
      </c>
      <c r="H34" s="83">
        <f t="shared" ref="H34:H46" si="4">G34*1.1</f>
        <v>1676.4</v>
      </c>
      <c r="I34" s="37">
        <f t="shared" ref="I34:I46" si="5">ROUND(H34*0.15,2)</f>
        <v>251.46</v>
      </c>
      <c r="J34" s="7">
        <v>11</v>
      </c>
      <c r="K34" s="38">
        <f t="shared" ref="K34:K46" si="6">ROUND(I34*J34,0)</f>
        <v>2766</v>
      </c>
      <c r="L34" s="38">
        <f t="shared" ref="L34:L46" si="7">ROUND(K34*12,0)</f>
        <v>33192</v>
      </c>
      <c r="M34" s="38">
        <f t="shared" ref="M34:M46" si="8">ROUND(L34*1.2409,0)</f>
        <v>41188</v>
      </c>
    </row>
    <row r="35" spans="1:13" x14ac:dyDescent="0.2">
      <c r="A35" s="11">
        <v>3</v>
      </c>
      <c r="B35" s="18" t="s">
        <v>10</v>
      </c>
      <c r="C35" s="19" t="s">
        <v>17</v>
      </c>
      <c r="D35" s="19" t="s">
        <v>22</v>
      </c>
      <c r="E35" s="19">
        <v>10</v>
      </c>
      <c r="F35" s="19">
        <v>3</v>
      </c>
      <c r="G35" s="89">
        <v>1287</v>
      </c>
      <c r="H35" s="83">
        <f t="shared" si="4"/>
        <v>1415.7</v>
      </c>
      <c r="I35" s="37">
        <f t="shared" si="5"/>
        <v>212.36</v>
      </c>
      <c r="J35" s="21">
        <v>33.25</v>
      </c>
      <c r="K35" s="38">
        <f t="shared" si="6"/>
        <v>7061</v>
      </c>
      <c r="L35" s="38">
        <f t="shared" si="7"/>
        <v>84732</v>
      </c>
      <c r="M35" s="38">
        <f t="shared" si="8"/>
        <v>105144</v>
      </c>
    </row>
    <row r="36" spans="1:13" x14ac:dyDescent="0.2">
      <c r="A36" s="11">
        <v>4</v>
      </c>
      <c r="B36" s="18" t="s">
        <v>10</v>
      </c>
      <c r="C36" s="19" t="s">
        <v>17</v>
      </c>
      <c r="D36" s="19" t="s">
        <v>22</v>
      </c>
      <c r="E36" s="19">
        <v>10</v>
      </c>
      <c r="F36" s="19">
        <v>2</v>
      </c>
      <c r="G36" s="89">
        <v>1115</v>
      </c>
      <c r="H36" s="83">
        <f t="shared" si="4"/>
        <v>1226.5</v>
      </c>
      <c r="I36" s="37">
        <f t="shared" si="5"/>
        <v>183.98</v>
      </c>
      <c r="J36" s="7">
        <v>2</v>
      </c>
      <c r="K36" s="38">
        <f t="shared" si="6"/>
        <v>368</v>
      </c>
      <c r="L36" s="38">
        <f t="shared" si="7"/>
        <v>4416</v>
      </c>
      <c r="M36" s="38">
        <f t="shared" si="8"/>
        <v>5480</v>
      </c>
    </row>
    <row r="37" spans="1:13" x14ac:dyDescent="0.2">
      <c r="A37" s="11">
        <v>5</v>
      </c>
      <c r="B37" s="18" t="s">
        <v>10</v>
      </c>
      <c r="C37" s="19" t="s">
        <v>17</v>
      </c>
      <c r="D37" s="19" t="s">
        <v>23</v>
      </c>
      <c r="E37" s="19">
        <v>9</v>
      </c>
      <c r="F37" s="19">
        <v>3</v>
      </c>
      <c r="G37" s="89">
        <v>1190</v>
      </c>
      <c r="H37" s="83">
        <f t="shared" si="4"/>
        <v>1309</v>
      </c>
      <c r="I37" s="37">
        <f t="shared" si="5"/>
        <v>196.35</v>
      </c>
      <c r="J37" s="21">
        <v>7</v>
      </c>
      <c r="K37" s="38">
        <f t="shared" si="6"/>
        <v>1374</v>
      </c>
      <c r="L37" s="38">
        <f t="shared" si="7"/>
        <v>16488</v>
      </c>
      <c r="M37" s="38">
        <f t="shared" si="8"/>
        <v>20460</v>
      </c>
    </row>
    <row r="38" spans="1:13" x14ac:dyDescent="0.2">
      <c r="A38" s="11">
        <v>6</v>
      </c>
      <c r="B38" s="18" t="s">
        <v>11</v>
      </c>
      <c r="C38" s="20" t="s">
        <v>17</v>
      </c>
      <c r="D38" s="19" t="s">
        <v>24</v>
      </c>
      <c r="E38" s="19">
        <v>8</v>
      </c>
      <c r="F38" s="19">
        <v>3</v>
      </c>
      <c r="G38" s="89">
        <v>1093</v>
      </c>
      <c r="H38" s="83">
        <f t="shared" si="4"/>
        <v>1202.3000000000002</v>
      </c>
      <c r="I38" s="37">
        <f t="shared" si="5"/>
        <v>180.35</v>
      </c>
      <c r="J38" s="7">
        <v>19.5</v>
      </c>
      <c r="K38" s="38">
        <f t="shared" si="6"/>
        <v>3517</v>
      </c>
      <c r="L38" s="38">
        <f t="shared" si="7"/>
        <v>42204</v>
      </c>
      <c r="M38" s="38">
        <f t="shared" si="8"/>
        <v>52371</v>
      </c>
    </row>
    <row r="39" spans="1:13" x14ac:dyDescent="0.2">
      <c r="A39" s="11">
        <v>7</v>
      </c>
      <c r="B39" s="18" t="s">
        <v>11</v>
      </c>
      <c r="C39" s="20" t="s">
        <v>17</v>
      </c>
      <c r="D39" s="19" t="s">
        <v>24</v>
      </c>
      <c r="E39" s="19">
        <v>8</v>
      </c>
      <c r="F39" s="19">
        <v>1</v>
      </c>
      <c r="G39" s="89">
        <v>745</v>
      </c>
      <c r="H39" s="83">
        <f t="shared" si="4"/>
        <v>819.50000000000011</v>
      </c>
      <c r="I39" s="37">
        <f t="shared" si="5"/>
        <v>122.93</v>
      </c>
      <c r="J39" s="7">
        <v>1</v>
      </c>
      <c r="K39" s="38">
        <f t="shared" si="6"/>
        <v>123</v>
      </c>
      <c r="L39" s="38">
        <f t="shared" si="7"/>
        <v>1476</v>
      </c>
      <c r="M39" s="38">
        <f t="shared" si="8"/>
        <v>1832</v>
      </c>
    </row>
    <row r="40" spans="1:13" x14ac:dyDescent="0.2">
      <c r="A40" s="11">
        <v>8</v>
      </c>
      <c r="B40" s="18" t="s">
        <v>12</v>
      </c>
      <c r="C40" s="19" t="s">
        <v>17</v>
      </c>
      <c r="D40" s="19" t="s">
        <v>25</v>
      </c>
      <c r="E40" s="19">
        <v>8</v>
      </c>
      <c r="F40" s="19">
        <v>3</v>
      </c>
      <c r="G40" s="89">
        <v>1093</v>
      </c>
      <c r="H40" s="83">
        <f t="shared" si="4"/>
        <v>1202.3000000000002</v>
      </c>
      <c r="I40" s="37">
        <f t="shared" si="5"/>
        <v>180.35</v>
      </c>
      <c r="J40" s="21">
        <v>3.25</v>
      </c>
      <c r="K40" s="38">
        <f t="shared" si="6"/>
        <v>586</v>
      </c>
      <c r="L40" s="38">
        <f t="shared" si="7"/>
        <v>7032</v>
      </c>
      <c r="M40" s="38">
        <f t="shared" si="8"/>
        <v>8726</v>
      </c>
    </row>
    <row r="41" spans="1:13" x14ac:dyDescent="0.2">
      <c r="A41" s="11">
        <v>9</v>
      </c>
      <c r="B41" s="18" t="s">
        <v>13</v>
      </c>
      <c r="C41" s="19" t="s">
        <v>18</v>
      </c>
      <c r="D41" s="19" t="s">
        <v>26</v>
      </c>
      <c r="E41" s="19">
        <v>9</v>
      </c>
      <c r="F41" s="19">
        <v>3</v>
      </c>
      <c r="G41" s="89">
        <v>1190</v>
      </c>
      <c r="H41" s="83">
        <f t="shared" si="4"/>
        <v>1309</v>
      </c>
      <c r="I41" s="37">
        <f t="shared" si="5"/>
        <v>196.35</v>
      </c>
      <c r="J41" s="7">
        <v>1</v>
      </c>
      <c r="K41" s="38">
        <f t="shared" si="6"/>
        <v>196</v>
      </c>
      <c r="L41" s="38">
        <f t="shared" si="7"/>
        <v>2352</v>
      </c>
      <c r="M41" s="38">
        <f t="shared" si="8"/>
        <v>2919</v>
      </c>
    </row>
    <row r="42" spans="1:13" x14ac:dyDescent="0.2">
      <c r="A42" s="11">
        <v>10</v>
      </c>
      <c r="B42" s="18" t="s">
        <v>14</v>
      </c>
      <c r="C42" s="20" t="s">
        <v>19</v>
      </c>
      <c r="D42" s="19" t="s">
        <v>27</v>
      </c>
      <c r="E42" s="19">
        <v>8</v>
      </c>
      <c r="F42" s="19">
        <v>3</v>
      </c>
      <c r="G42" s="89">
        <v>1093</v>
      </c>
      <c r="H42" s="83">
        <f t="shared" si="4"/>
        <v>1202.3000000000002</v>
      </c>
      <c r="I42" s="37">
        <f t="shared" si="5"/>
        <v>180.35</v>
      </c>
      <c r="J42" s="7">
        <v>10</v>
      </c>
      <c r="K42" s="38">
        <f t="shared" si="6"/>
        <v>1804</v>
      </c>
      <c r="L42" s="38">
        <f t="shared" si="7"/>
        <v>21648</v>
      </c>
      <c r="M42" s="38">
        <f t="shared" si="8"/>
        <v>26863</v>
      </c>
    </row>
    <row r="43" spans="1:13" x14ac:dyDescent="0.2">
      <c r="A43" s="11">
        <v>11</v>
      </c>
      <c r="B43" s="18" t="s">
        <v>15</v>
      </c>
      <c r="C43" s="19" t="s">
        <v>19</v>
      </c>
      <c r="D43" s="19" t="s">
        <v>22</v>
      </c>
      <c r="E43" s="19">
        <v>7</v>
      </c>
      <c r="F43" s="19">
        <v>3</v>
      </c>
      <c r="G43" s="89">
        <v>996</v>
      </c>
      <c r="H43" s="83">
        <f t="shared" si="4"/>
        <v>1095.6000000000001</v>
      </c>
      <c r="I43" s="37">
        <f t="shared" si="5"/>
        <v>164.34</v>
      </c>
      <c r="J43" s="7">
        <v>36</v>
      </c>
      <c r="K43" s="38">
        <f t="shared" si="6"/>
        <v>5916</v>
      </c>
      <c r="L43" s="38">
        <f t="shared" si="7"/>
        <v>70992</v>
      </c>
      <c r="M43" s="38">
        <f t="shared" si="8"/>
        <v>88094</v>
      </c>
    </row>
    <row r="44" spans="1:13" x14ac:dyDescent="0.2">
      <c r="A44" s="11">
        <v>12</v>
      </c>
      <c r="B44" s="18" t="s">
        <v>15</v>
      </c>
      <c r="C44" s="19" t="s">
        <v>19</v>
      </c>
      <c r="D44" s="19" t="s">
        <v>22</v>
      </c>
      <c r="E44" s="19">
        <v>7</v>
      </c>
      <c r="F44" s="19">
        <v>2</v>
      </c>
      <c r="G44" s="89">
        <v>835</v>
      </c>
      <c r="H44" s="83">
        <f t="shared" si="4"/>
        <v>918.50000000000011</v>
      </c>
      <c r="I44" s="37">
        <f t="shared" si="5"/>
        <v>137.78</v>
      </c>
      <c r="J44" s="7">
        <v>1</v>
      </c>
      <c r="K44" s="38">
        <f t="shared" si="6"/>
        <v>138</v>
      </c>
      <c r="L44" s="38">
        <f t="shared" si="7"/>
        <v>1656</v>
      </c>
      <c r="M44" s="38">
        <f t="shared" si="8"/>
        <v>2055</v>
      </c>
    </row>
    <row r="45" spans="1:13" x14ac:dyDescent="0.2">
      <c r="A45" s="11">
        <v>13</v>
      </c>
      <c r="B45" s="18" t="s">
        <v>15</v>
      </c>
      <c r="C45" s="19" t="s">
        <v>19</v>
      </c>
      <c r="D45" s="19" t="s">
        <v>28</v>
      </c>
      <c r="E45" s="19">
        <v>6</v>
      </c>
      <c r="F45" s="19">
        <v>3</v>
      </c>
      <c r="G45" s="89">
        <v>899</v>
      </c>
      <c r="H45" s="83">
        <f t="shared" si="4"/>
        <v>988.90000000000009</v>
      </c>
      <c r="I45" s="37">
        <f t="shared" si="5"/>
        <v>148.34</v>
      </c>
      <c r="J45" s="7">
        <v>2</v>
      </c>
      <c r="K45" s="38">
        <f t="shared" si="6"/>
        <v>297</v>
      </c>
      <c r="L45" s="38">
        <f t="shared" si="7"/>
        <v>3564</v>
      </c>
      <c r="M45" s="38">
        <f t="shared" si="8"/>
        <v>4423</v>
      </c>
    </row>
    <row r="46" spans="1:13" x14ac:dyDescent="0.2">
      <c r="A46" s="11">
        <v>14</v>
      </c>
      <c r="B46" s="18" t="s">
        <v>16</v>
      </c>
      <c r="C46" s="19" t="s">
        <v>19</v>
      </c>
      <c r="D46" s="19" t="s">
        <v>29</v>
      </c>
      <c r="E46" s="19">
        <v>5</v>
      </c>
      <c r="F46" s="19">
        <v>3</v>
      </c>
      <c r="G46" s="89">
        <v>802</v>
      </c>
      <c r="H46" s="83">
        <f t="shared" si="4"/>
        <v>882.2</v>
      </c>
      <c r="I46" s="37">
        <f t="shared" si="5"/>
        <v>132.33000000000001</v>
      </c>
      <c r="J46" s="7">
        <v>4</v>
      </c>
      <c r="K46" s="38">
        <f t="shared" si="6"/>
        <v>529</v>
      </c>
      <c r="L46" s="38">
        <f t="shared" si="7"/>
        <v>6348</v>
      </c>
      <c r="M46" s="38">
        <f t="shared" si="8"/>
        <v>7877</v>
      </c>
    </row>
    <row r="47" spans="1:13" ht="14.25" x14ac:dyDescent="0.2">
      <c r="A47" s="24"/>
      <c r="B47" s="24" t="s">
        <v>2</v>
      </c>
      <c r="C47" s="24" t="s">
        <v>30</v>
      </c>
      <c r="D47" s="24" t="s">
        <v>30</v>
      </c>
      <c r="E47" s="24" t="s">
        <v>30</v>
      </c>
      <c r="F47" s="24" t="s">
        <v>30</v>
      </c>
      <c r="G47" s="24" t="s">
        <v>30</v>
      </c>
      <c r="H47" s="24" t="s">
        <v>30</v>
      </c>
      <c r="I47" s="23" t="s">
        <v>30</v>
      </c>
      <c r="J47" s="23">
        <f>SUM(J33:J46)</f>
        <v>132</v>
      </c>
      <c r="K47" s="36">
        <f>SUM(K33:K46)</f>
        <v>24947</v>
      </c>
      <c r="L47" s="36">
        <f>SUM(L33:L46)</f>
        <v>299364</v>
      </c>
      <c r="M47" s="36">
        <f>SUM(M33:M46)</f>
        <v>371482</v>
      </c>
    </row>
  </sheetData>
  <mergeCells count="5">
    <mergeCell ref="A2:M2"/>
    <mergeCell ref="B6:N6"/>
    <mergeCell ref="B7:M7"/>
    <mergeCell ref="B28:N28"/>
    <mergeCell ref="B29:M29"/>
  </mergeCells>
  <printOptions horizontalCentered="1"/>
  <pageMargins left="0.51181102362204722" right="0.31496062992125984" top="1.3416666666666666" bottom="0.55118110236220474" header="0.31496062992125984" footer="0.31496062992125984"/>
  <pageSetup paperSize="9" scale="80" orientation="portrait" r:id="rId1"/>
  <headerFooter>
    <oddHeader>&amp;R&amp;"Times New Roman,Bold"&amp;10Informatīvā ziņojuma
 2.pielikums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Layout" zoomScaleNormal="100" workbookViewId="0">
      <selection activeCell="C27" sqref="C27"/>
    </sheetView>
  </sheetViews>
  <sheetFormatPr defaultRowHeight="12.75" x14ac:dyDescent="0.2"/>
  <cols>
    <col min="1" max="1" width="3.7109375" style="10" customWidth="1"/>
    <col min="2" max="2" width="18.85546875" style="5" customWidth="1"/>
    <col min="3" max="3" width="6.7109375" style="5" customWidth="1"/>
    <col min="4" max="4" width="6" style="5" customWidth="1"/>
    <col min="5" max="5" width="6.85546875" style="5" customWidth="1"/>
    <col min="6" max="6" width="7" style="5" customWidth="1"/>
    <col min="7" max="7" width="7.5703125" style="5" customWidth="1"/>
    <col min="8" max="8" width="7.7109375" style="5" customWidth="1"/>
    <col min="9" max="9" width="7.85546875" style="5" customWidth="1"/>
    <col min="10" max="10" width="6.85546875" style="5" customWidth="1"/>
    <col min="11" max="11" width="9.7109375" style="5" customWidth="1"/>
    <col min="12" max="12" width="10" style="5" customWidth="1"/>
    <col min="13" max="13" width="10.28515625" style="5" customWidth="1"/>
    <col min="14" max="14" width="0.5703125" style="5" customWidth="1"/>
    <col min="15" max="15" width="9.140625" style="5"/>
    <col min="16" max="16" width="11.7109375" style="5" hidden="1" customWidth="1"/>
    <col min="17" max="17" width="19.7109375" style="5" customWidth="1"/>
    <col min="18" max="18" width="6.7109375" style="5" customWidth="1"/>
    <col min="19" max="19" width="6" style="5" customWidth="1"/>
    <col min="20" max="20" width="6.85546875" style="5" customWidth="1"/>
    <col min="21" max="21" width="7" style="5" customWidth="1"/>
    <col min="22" max="22" width="7.42578125" style="5" customWidth="1"/>
    <col min="23" max="23" width="7.5703125" style="5" customWidth="1"/>
    <col min="24" max="24" width="7.7109375" style="5" customWidth="1"/>
    <col min="25" max="27" width="9.140625" style="5"/>
    <col min="28" max="28" width="10.140625" style="5" bestFit="1" customWidth="1"/>
    <col min="29" max="29" width="10.42578125" style="5" bestFit="1" customWidth="1"/>
    <col min="30" max="16384" width="9.140625" style="5"/>
  </cols>
  <sheetData>
    <row r="1" spans="1:24" ht="8.25" customHeight="1" x14ac:dyDescent="0.2">
      <c r="M1" s="8"/>
    </row>
    <row r="2" spans="1:24" s="6" customFormat="1" ht="18.75" customHeight="1" x14ac:dyDescent="0.3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72" customFormat="1" ht="6.7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O3" s="73"/>
      <c r="P3" s="73"/>
      <c r="Q3" s="73"/>
      <c r="R3" s="71"/>
      <c r="S3" s="71"/>
      <c r="T3" s="71"/>
      <c r="U3" s="71"/>
      <c r="V3" s="71"/>
      <c r="W3" s="71"/>
      <c r="X3" s="71"/>
    </row>
    <row r="4" spans="1:24" ht="12.7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6" spans="1:24" ht="11.25" customHeight="1" x14ac:dyDescent="0.2">
      <c r="B6" s="93" t="s">
        <v>50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4" ht="15.75" x14ac:dyDescent="0.2">
      <c r="B7" s="93" t="s">
        <v>114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9" spans="1:24" ht="63.75" x14ac:dyDescent="0.2">
      <c r="A9" s="11" t="s">
        <v>76</v>
      </c>
      <c r="B9" s="2" t="s">
        <v>0</v>
      </c>
      <c r="C9" s="2" t="s">
        <v>33</v>
      </c>
      <c r="D9" s="2" t="s">
        <v>1</v>
      </c>
      <c r="E9" s="2" t="s">
        <v>34</v>
      </c>
      <c r="F9" s="2" t="s">
        <v>35</v>
      </c>
      <c r="G9" s="2" t="s">
        <v>36</v>
      </c>
      <c r="H9" s="2"/>
      <c r="I9" s="2" t="s">
        <v>44</v>
      </c>
      <c r="J9" s="2" t="s">
        <v>7</v>
      </c>
      <c r="K9" s="2" t="s">
        <v>45</v>
      </c>
      <c r="L9" s="2" t="s">
        <v>46</v>
      </c>
      <c r="M9" s="2" t="s">
        <v>47</v>
      </c>
    </row>
    <row r="10" spans="1:24" x14ac:dyDescent="0.2">
      <c r="A10" s="11"/>
      <c r="B10" s="40">
        <v>1</v>
      </c>
      <c r="C10" s="27">
        <v>2</v>
      </c>
      <c r="D10" s="27">
        <v>3</v>
      </c>
      <c r="E10" s="27">
        <v>4</v>
      </c>
      <c r="F10" s="27">
        <v>5</v>
      </c>
      <c r="G10" s="88">
        <v>6</v>
      </c>
      <c r="H10" s="27"/>
      <c r="I10" s="27">
        <v>7</v>
      </c>
      <c r="J10" s="27">
        <v>9</v>
      </c>
      <c r="K10" s="27" t="s">
        <v>38</v>
      </c>
      <c r="L10" s="27" t="s">
        <v>39</v>
      </c>
      <c r="M10" s="27" t="s">
        <v>97</v>
      </c>
    </row>
    <row r="11" spans="1:24" x14ac:dyDescent="0.2">
      <c r="A11" s="11">
        <v>1</v>
      </c>
      <c r="B11" s="18" t="s">
        <v>8</v>
      </c>
      <c r="C11" s="19" t="s">
        <v>17</v>
      </c>
      <c r="D11" s="19" t="s">
        <v>20</v>
      </c>
      <c r="E11" s="19">
        <v>12</v>
      </c>
      <c r="F11" s="19">
        <v>3</v>
      </c>
      <c r="G11" s="89">
        <v>1647</v>
      </c>
      <c r="H11" s="83"/>
      <c r="I11" s="37">
        <f>ROUND(G11*0.15,2)</f>
        <v>247.05</v>
      </c>
      <c r="J11" s="7">
        <v>1</v>
      </c>
      <c r="K11" s="39">
        <f>ROUND(I11*J11,0)</f>
        <v>247</v>
      </c>
      <c r="L11" s="38">
        <f>ROUND(K11,0)</f>
        <v>247</v>
      </c>
      <c r="M11" s="38">
        <f>ROUND(L11*1.2409,0)</f>
        <v>307</v>
      </c>
    </row>
    <row r="12" spans="1:24" x14ac:dyDescent="0.2">
      <c r="A12" s="11">
        <v>2</v>
      </c>
      <c r="B12" s="22" t="s">
        <v>9</v>
      </c>
      <c r="C12" s="19" t="s">
        <v>17</v>
      </c>
      <c r="D12" s="19" t="s">
        <v>21</v>
      </c>
      <c r="E12" s="19">
        <v>12</v>
      </c>
      <c r="F12" s="19">
        <v>3</v>
      </c>
      <c r="G12" s="89">
        <v>1524</v>
      </c>
      <c r="H12" s="83"/>
      <c r="I12" s="37">
        <f t="shared" ref="I12:I24" si="0">ROUND(G12*0.15,2)</f>
        <v>228.6</v>
      </c>
      <c r="J12" s="7">
        <v>11</v>
      </c>
      <c r="K12" s="39">
        <f t="shared" ref="K12:K24" si="1">ROUND(I12*J12,0)</f>
        <v>2515</v>
      </c>
      <c r="L12" s="38">
        <f t="shared" ref="L12:L24" si="2">ROUND(K12,0)</f>
        <v>2515</v>
      </c>
      <c r="M12" s="38">
        <f t="shared" ref="M12:M24" si="3">ROUND(L12*1.2409,0)</f>
        <v>3121</v>
      </c>
    </row>
    <row r="13" spans="1:24" x14ac:dyDescent="0.2">
      <c r="A13" s="11">
        <v>3</v>
      </c>
      <c r="B13" s="18" t="s">
        <v>10</v>
      </c>
      <c r="C13" s="19" t="s">
        <v>17</v>
      </c>
      <c r="D13" s="19" t="s">
        <v>22</v>
      </c>
      <c r="E13" s="19">
        <v>10</v>
      </c>
      <c r="F13" s="19">
        <v>3</v>
      </c>
      <c r="G13" s="89">
        <v>1287</v>
      </c>
      <c r="H13" s="83"/>
      <c r="I13" s="37">
        <f t="shared" si="0"/>
        <v>193.05</v>
      </c>
      <c r="J13" s="21">
        <v>33.25</v>
      </c>
      <c r="K13" s="39">
        <f t="shared" si="1"/>
        <v>6419</v>
      </c>
      <c r="L13" s="38">
        <f t="shared" si="2"/>
        <v>6419</v>
      </c>
      <c r="M13" s="38">
        <f t="shared" si="3"/>
        <v>7965</v>
      </c>
    </row>
    <row r="14" spans="1:24" x14ac:dyDescent="0.2">
      <c r="A14" s="11">
        <v>4</v>
      </c>
      <c r="B14" s="18" t="s">
        <v>10</v>
      </c>
      <c r="C14" s="19" t="s">
        <v>17</v>
      </c>
      <c r="D14" s="19" t="s">
        <v>22</v>
      </c>
      <c r="E14" s="19">
        <v>10</v>
      </c>
      <c r="F14" s="19">
        <v>2</v>
      </c>
      <c r="G14" s="89">
        <v>1115</v>
      </c>
      <c r="H14" s="83"/>
      <c r="I14" s="37">
        <f t="shared" si="0"/>
        <v>167.25</v>
      </c>
      <c r="J14" s="7">
        <v>2</v>
      </c>
      <c r="K14" s="39">
        <f t="shared" si="1"/>
        <v>335</v>
      </c>
      <c r="L14" s="38">
        <f t="shared" si="2"/>
        <v>335</v>
      </c>
      <c r="M14" s="38">
        <f t="shared" si="3"/>
        <v>416</v>
      </c>
    </row>
    <row r="15" spans="1:24" x14ac:dyDescent="0.2">
      <c r="A15" s="11">
        <v>5</v>
      </c>
      <c r="B15" s="18" t="s">
        <v>10</v>
      </c>
      <c r="C15" s="19" t="s">
        <v>17</v>
      </c>
      <c r="D15" s="19" t="s">
        <v>23</v>
      </c>
      <c r="E15" s="19">
        <v>9</v>
      </c>
      <c r="F15" s="19">
        <v>3</v>
      </c>
      <c r="G15" s="89">
        <v>1190</v>
      </c>
      <c r="H15" s="83"/>
      <c r="I15" s="37">
        <f t="shared" si="0"/>
        <v>178.5</v>
      </c>
      <c r="J15" s="21">
        <v>7</v>
      </c>
      <c r="K15" s="39">
        <f t="shared" si="1"/>
        <v>1250</v>
      </c>
      <c r="L15" s="38">
        <f t="shared" si="2"/>
        <v>1250</v>
      </c>
      <c r="M15" s="38">
        <f t="shared" si="3"/>
        <v>1551</v>
      </c>
    </row>
    <row r="16" spans="1:24" x14ac:dyDescent="0.2">
      <c r="A16" s="11">
        <v>6</v>
      </c>
      <c r="B16" s="18" t="s">
        <v>11</v>
      </c>
      <c r="C16" s="20" t="s">
        <v>17</v>
      </c>
      <c r="D16" s="19" t="s">
        <v>24</v>
      </c>
      <c r="E16" s="19">
        <v>8</v>
      </c>
      <c r="F16" s="19">
        <v>3</v>
      </c>
      <c r="G16" s="89">
        <v>1093</v>
      </c>
      <c r="H16" s="83"/>
      <c r="I16" s="37">
        <f t="shared" si="0"/>
        <v>163.95</v>
      </c>
      <c r="J16" s="7">
        <v>19.5</v>
      </c>
      <c r="K16" s="39">
        <f t="shared" si="1"/>
        <v>3197</v>
      </c>
      <c r="L16" s="38">
        <f t="shared" si="2"/>
        <v>3197</v>
      </c>
      <c r="M16" s="38">
        <f t="shared" si="3"/>
        <v>3967</v>
      </c>
    </row>
    <row r="17" spans="1:14" x14ac:dyDescent="0.2">
      <c r="A17" s="11">
        <v>7</v>
      </c>
      <c r="B17" s="18" t="s">
        <v>11</v>
      </c>
      <c r="C17" s="20" t="s">
        <v>17</v>
      </c>
      <c r="D17" s="19" t="s">
        <v>24</v>
      </c>
      <c r="E17" s="19">
        <v>8</v>
      </c>
      <c r="F17" s="19">
        <v>1</v>
      </c>
      <c r="G17" s="89">
        <v>745</v>
      </c>
      <c r="H17" s="83"/>
      <c r="I17" s="37">
        <f t="shared" si="0"/>
        <v>111.75</v>
      </c>
      <c r="J17" s="7">
        <v>1</v>
      </c>
      <c r="K17" s="39">
        <f t="shared" si="1"/>
        <v>112</v>
      </c>
      <c r="L17" s="38">
        <f t="shared" si="2"/>
        <v>112</v>
      </c>
      <c r="M17" s="38">
        <f t="shared" si="3"/>
        <v>139</v>
      </c>
    </row>
    <row r="18" spans="1:14" x14ac:dyDescent="0.2">
      <c r="A18" s="11">
        <v>8</v>
      </c>
      <c r="B18" s="18" t="s">
        <v>12</v>
      </c>
      <c r="C18" s="19" t="s">
        <v>17</v>
      </c>
      <c r="D18" s="19" t="s">
        <v>25</v>
      </c>
      <c r="E18" s="19">
        <v>8</v>
      </c>
      <c r="F18" s="19">
        <v>3</v>
      </c>
      <c r="G18" s="89">
        <v>1093</v>
      </c>
      <c r="H18" s="83"/>
      <c r="I18" s="37">
        <f t="shared" si="0"/>
        <v>163.95</v>
      </c>
      <c r="J18" s="21">
        <v>3.25</v>
      </c>
      <c r="K18" s="39">
        <f t="shared" si="1"/>
        <v>533</v>
      </c>
      <c r="L18" s="38">
        <f t="shared" si="2"/>
        <v>533</v>
      </c>
      <c r="M18" s="38">
        <f t="shared" si="3"/>
        <v>661</v>
      </c>
    </row>
    <row r="19" spans="1:14" x14ac:dyDescent="0.2">
      <c r="A19" s="11">
        <v>9</v>
      </c>
      <c r="B19" s="18" t="s">
        <v>13</v>
      </c>
      <c r="C19" s="19" t="s">
        <v>18</v>
      </c>
      <c r="D19" s="19" t="s">
        <v>26</v>
      </c>
      <c r="E19" s="19">
        <v>9</v>
      </c>
      <c r="F19" s="19">
        <v>3</v>
      </c>
      <c r="G19" s="89">
        <v>1190</v>
      </c>
      <c r="H19" s="83"/>
      <c r="I19" s="37">
        <f t="shared" si="0"/>
        <v>178.5</v>
      </c>
      <c r="J19" s="7">
        <v>1</v>
      </c>
      <c r="K19" s="39">
        <f t="shared" si="1"/>
        <v>179</v>
      </c>
      <c r="L19" s="38">
        <f t="shared" si="2"/>
        <v>179</v>
      </c>
      <c r="M19" s="38">
        <f t="shared" si="3"/>
        <v>222</v>
      </c>
    </row>
    <row r="20" spans="1:14" x14ac:dyDescent="0.2">
      <c r="A20" s="11">
        <v>10</v>
      </c>
      <c r="B20" s="18" t="s">
        <v>14</v>
      </c>
      <c r="C20" s="20" t="s">
        <v>19</v>
      </c>
      <c r="D20" s="19" t="s">
        <v>27</v>
      </c>
      <c r="E20" s="19">
        <v>8</v>
      </c>
      <c r="F20" s="19">
        <v>3</v>
      </c>
      <c r="G20" s="89">
        <v>1093</v>
      </c>
      <c r="H20" s="83"/>
      <c r="I20" s="37">
        <f t="shared" si="0"/>
        <v>163.95</v>
      </c>
      <c r="J20" s="7">
        <v>10</v>
      </c>
      <c r="K20" s="39">
        <f t="shared" si="1"/>
        <v>1640</v>
      </c>
      <c r="L20" s="38">
        <f t="shared" si="2"/>
        <v>1640</v>
      </c>
      <c r="M20" s="38">
        <f t="shared" si="3"/>
        <v>2035</v>
      </c>
    </row>
    <row r="21" spans="1:14" x14ac:dyDescent="0.2">
      <c r="A21" s="11">
        <v>11</v>
      </c>
      <c r="B21" s="18" t="s">
        <v>15</v>
      </c>
      <c r="C21" s="19" t="s">
        <v>19</v>
      </c>
      <c r="D21" s="19" t="s">
        <v>22</v>
      </c>
      <c r="E21" s="19">
        <v>7</v>
      </c>
      <c r="F21" s="19">
        <v>3</v>
      </c>
      <c r="G21" s="89">
        <v>996</v>
      </c>
      <c r="H21" s="83"/>
      <c r="I21" s="37">
        <f t="shared" si="0"/>
        <v>149.4</v>
      </c>
      <c r="J21" s="7">
        <v>36</v>
      </c>
      <c r="K21" s="39">
        <f t="shared" si="1"/>
        <v>5378</v>
      </c>
      <c r="L21" s="38">
        <f t="shared" si="2"/>
        <v>5378</v>
      </c>
      <c r="M21" s="38">
        <f t="shared" si="3"/>
        <v>6674</v>
      </c>
    </row>
    <row r="22" spans="1:14" x14ac:dyDescent="0.2">
      <c r="A22" s="11">
        <v>12</v>
      </c>
      <c r="B22" s="18" t="s">
        <v>15</v>
      </c>
      <c r="C22" s="19" t="s">
        <v>19</v>
      </c>
      <c r="D22" s="19" t="s">
        <v>22</v>
      </c>
      <c r="E22" s="19">
        <v>7</v>
      </c>
      <c r="F22" s="19">
        <v>2</v>
      </c>
      <c r="G22" s="89">
        <v>835</v>
      </c>
      <c r="H22" s="83"/>
      <c r="I22" s="37">
        <f t="shared" si="0"/>
        <v>125.25</v>
      </c>
      <c r="J22" s="7">
        <v>1</v>
      </c>
      <c r="K22" s="39">
        <f t="shared" si="1"/>
        <v>125</v>
      </c>
      <c r="L22" s="38">
        <f t="shared" si="2"/>
        <v>125</v>
      </c>
      <c r="M22" s="38">
        <f t="shared" si="3"/>
        <v>155</v>
      </c>
    </row>
    <row r="23" spans="1:14" x14ac:dyDescent="0.2">
      <c r="A23" s="11">
        <v>13</v>
      </c>
      <c r="B23" s="18" t="s">
        <v>15</v>
      </c>
      <c r="C23" s="19" t="s">
        <v>19</v>
      </c>
      <c r="D23" s="19" t="s">
        <v>28</v>
      </c>
      <c r="E23" s="19">
        <v>6</v>
      </c>
      <c r="F23" s="19">
        <v>3</v>
      </c>
      <c r="G23" s="89">
        <v>899</v>
      </c>
      <c r="H23" s="83"/>
      <c r="I23" s="37">
        <f t="shared" si="0"/>
        <v>134.85</v>
      </c>
      <c r="J23" s="7">
        <v>2</v>
      </c>
      <c r="K23" s="39">
        <f t="shared" si="1"/>
        <v>270</v>
      </c>
      <c r="L23" s="38">
        <f t="shared" si="2"/>
        <v>270</v>
      </c>
      <c r="M23" s="38">
        <f t="shared" si="3"/>
        <v>335</v>
      </c>
    </row>
    <row r="24" spans="1:14" x14ac:dyDescent="0.2">
      <c r="A24" s="11">
        <v>14</v>
      </c>
      <c r="B24" s="18" t="s">
        <v>16</v>
      </c>
      <c r="C24" s="19" t="s">
        <v>19</v>
      </c>
      <c r="D24" s="19" t="s">
        <v>29</v>
      </c>
      <c r="E24" s="19">
        <v>5</v>
      </c>
      <c r="F24" s="19">
        <v>3</v>
      </c>
      <c r="G24" s="89">
        <v>802</v>
      </c>
      <c r="H24" s="83"/>
      <c r="I24" s="37">
        <f t="shared" si="0"/>
        <v>120.3</v>
      </c>
      <c r="J24" s="7">
        <v>4</v>
      </c>
      <c r="K24" s="39">
        <f t="shared" si="1"/>
        <v>481</v>
      </c>
      <c r="L24" s="38">
        <f t="shared" si="2"/>
        <v>481</v>
      </c>
      <c r="M24" s="38">
        <f t="shared" si="3"/>
        <v>597</v>
      </c>
    </row>
    <row r="25" spans="1:14" ht="14.25" x14ac:dyDescent="0.2">
      <c r="A25" s="24"/>
      <c r="B25" s="24" t="s">
        <v>2</v>
      </c>
      <c r="C25" s="24" t="s">
        <v>30</v>
      </c>
      <c r="D25" s="24" t="s">
        <v>30</v>
      </c>
      <c r="E25" s="24" t="s">
        <v>30</v>
      </c>
      <c r="F25" s="24" t="s">
        <v>30</v>
      </c>
      <c r="G25" s="24" t="s">
        <v>30</v>
      </c>
      <c r="H25" s="24" t="s">
        <v>30</v>
      </c>
      <c r="I25" s="23" t="s">
        <v>30</v>
      </c>
      <c r="J25" s="23">
        <f>SUM(J11:J24)</f>
        <v>132</v>
      </c>
      <c r="K25" s="36">
        <f>SUM(K11:K24)</f>
        <v>22681</v>
      </c>
      <c r="L25" s="36">
        <f>SUM(L11:L24)</f>
        <v>22681</v>
      </c>
      <c r="M25" s="36">
        <f>SUM(M11:M24)</f>
        <v>28145</v>
      </c>
    </row>
    <row r="28" spans="1:14" ht="11.25" customHeight="1" x14ac:dyDescent="0.2">
      <c r="B28" s="93" t="s">
        <v>50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14" ht="15.75" x14ac:dyDescent="0.2">
      <c r="B29" s="93" t="s">
        <v>78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1" spans="1:14" ht="76.5" x14ac:dyDescent="0.2">
      <c r="A31" s="11" t="s">
        <v>76</v>
      </c>
      <c r="B31" s="2" t="s">
        <v>0</v>
      </c>
      <c r="C31" s="2" t="s">
        <v>33</v>
      </c>
      <c r="D31" s="2" t="s">
        <v>1</v>
      </c>
      <c r="E31" s="2" t="s">
        <v>34</v>
      </c>
      <c r="F31" s="2" t="s">
        <v>35</v>
      </c>
      <c r="G31" s="2" t="s">
        <v>36</v>
      </c>
      <c r="H31" s="2" t="s">
        <v>105</v>
      </c>
      <c r="I31" s="2" t="s">
        <v>44</v>
      </c>
      <c r="J31" s="2" t="s">
        <v>7</v>
      </c>
      <c r="K31" s="2" t="s">
        <v>45</v>
      </c>
      <c r="L31" s="2" t="s">
        <v>46</v>
      </c>
      <c r="M31" s="2" t="s">
        <v>47</v>
      </c>
    </row>
    <row r="32" spans="1:14" x14ac:dyDescent="0.2">
      <c r="A32" s="11"/>
      <c r="B32" s="40">
        <v>1</v>
      </c>
      <c r="C32" s="27">
        <v>2</v>
      </c>
      <c r="D32" s="27">
        <v>3</v>
      </c>
      <c r="E32" s="27">
        <v>4</v>
      </c>
      <c r="F32" s="27">
        <v>5</v>
      </c>
      <c r="G32" s="88">
        <v>6</v>
      </c>
      <c r="H32" s="27">
        <v>7</v>
      </c>
      <c r="I32" s="27">
        <v>8</v>
      </c>
      <c r="J32" s="27">
        <v>9</v>
      </c>
      <c r="K32" s="27" t="s">
        <v>38</v>
      </c>
      <c r="L32" s="27" t="s">
        <v>39</v>
      </c>
      <c r="M32" s="27" t="s">
        <v>97</v>
      </c>
    </row>
    <row r="33" spans="1:13" x14ac:dyDescent="0.2">
      <c r="A33" s="11">
        <v>1</v>
      </c>
      <c r="B33" s="18" t="s">
        <v>8</v>
      </c>
      <c r="C33" s="19" t="s">
        <v>17</v>
      </c>
      <c r="D33" s="19" t="s">
        <v>20</v>
      </c>
      <c r="E33" s="19">
        <v>12</v>
      </c>
      <c r="F33" s="19">
        <v>3</v>
      </c>
      <c r="G33" s="89">
        <v>1647</v>
      </c>
      <c r="H33" s="83">
        <f>G33*1.1</f>
        <v>1811.7</v>
      </c>
      <c r="I33" s="37">
        <f>ROUND(H33*0.15,2)</f>
        <v>271.76</v>
      </c>
      <c r="J33" s="7">
        <v>1</v>
      </c>
      <c r="K33" s="39">
        <f>ROUND(I33*J33,0)</f>
        <v>272</v>
      </c>
      <c r="L33" s="38">
        <f>ROUND(K33,0)</f>
        <v>272</v>
      </c>
      <c r="M33" s="38">
        <f>ROUND(L33*1.2409,0)</f>
        <v>338</v>
      </c>
    </row>
    <row r="34" spans="1:13" x14ac:dyDescent="0.2">
      <c r="A34" s="11">
        <v>2</v>
      </c>
      <c r="B34" s="22" t="s">
        <v>9</v>
      </c>
      <c r="C34" s="19" t="s">
        <v>17</v>
      </c>
      <c r="D34" s="19" t="s">
        <v>21</v>
      </c>
      <c r="E34" s="19">
        <v>12</v>
      </c>
      <c r="F34" s="19">
        <v>3</v>
      </c>
      <c r="G34" s="89">
        <v>1524</v>
      </c>
      <c r="H34" s="83">
        <f t="shared" ref="H34:H46" si="4">G34*1.1</f>
        <v>1676.4</v>
      </c>
      <c r="I34" s="37">
        <f t="shared" ref="I34:I46" si="5">ROUND(H34*0.15,2)</f>
        <v>251.46</v>
      </c>
      <c r="J34" s="7">
        <v>11</v>
      </c>
      <c r="K34" s="39">
        <f t="shared" ref="K34:K46" si="6">ROUND(I34*J34,0)</f>
        <v>2766</v>
      </c>
      <c r="L34" s="38">
        <f t="shared" ref="L34:L46" si="7">ROUND(K34,0)</f>
        <v>2766</v>
      </c>
      <c r="M34" s="38">
        <f t="shared" ref="M34:M46" si="8">ROUND(L34*1.2409,0)</f>
        <v>3432</v>
      </c>
    </row>
    <row r="35" spans="1:13" x14ac:dyDescent="0.2">
      <c r="A35" s="11">
        <v>3</v>
      </c>
      <c r="B35" s="18" t="s">
        <v>10</v>
      </c>
      <c r="C35" s="19" t="s">
        <v>17</v>
      </c>
      <c r="D35" s="19" t="s">
        <v>22</v>
      </c>
      <c r="E35" s="19">
        <v>10</v>
      </c>
      <c r="F35" s="19">
        <v>3</v>
      </c>
      <c r="G35" s="89">
        <v>1287</v>
      </c>
      <c r="H35" s="83">
        <f t="shared" si="4"/>
        <v>1415.7</v>
      </c>
      <c r="I35" s="37">
        <f t="shared" si="5"/>
        <v>212.36</v>
      </c>
      <c r="J35" s="21">
        <v>33.25</v>
      </c>
      <c r="K35" s="39">
        <f t="shared" si="6"/>
        <v>7061</v>
      </c>
      <c r="L35" s="38">
        <f t="shared" si="7"/>
        <v>7061</v>
      </c>
      <c r="M35" s="38">
        <f t="shared" si="8"/>
        <v>8762</v>
      </c>
    </row>
    <row r="36" spans="1:13" x14ac:dyDescent="0.2">
      <c r="A36" s="11">
        <v>4</v>
      </c>
      <c r="B36" s="18" t="s">
        <v>10</v>
      </c>
      <c r="C36" s="19" t="s">
        <v>17</v>
      </c>
      <c r="D36" s="19" t="s">
        <v>22</v>
      </c>
      <c r="E36" s="19">
        <v>10</v>
      </c>
      <c r="F36" s="19">
        <v>2</v>
      </c>
      <c r="G36" s="89">
        <v>1115</v>
      </c>
      <c r="H36" s="83">
        <f t="shared" si="4"/>
        <v>1226.5</v>
      </c>
      <c r="I36" s="37">
        <f t="shared" si="5"/>
        <v>183.98</v>
      </c>
      <c r="J36" s="7">
        <v>2</v>
      </c>
      <c r="K36" s="39">
        <f t="shared" si="6"/>
        <v>368</v>
      </c>
      <c r="L36" s="38">
        <f t="shared" si="7"/>
        <v>368</v>
      </c>
      <c r="M36" s="38">
        <f t="shared" si="8"/>
        <v>457</v>
      </c>
    </row>
    <row r="37" spans="1:13" x14ac:dyDescent="0.2">
      <c r="A37" s="11">
        <v>5</v>
      </c>
      <c r="B37" s="18" t="s">
        <v>10</v>
      </c>
      <c r="C37" s="19" t="s">
        <v>17</v>
      </c>
      <c r="D37" s="19" t="s">
        <v>23</v>
      </c>
      <c r="E37" s="19">
        <v>9</v>
      </c>
      <c r="F37" s="19">
        <v>3</v>
      </c>
      <c r="G37" s="89">
        <v>1190</v>
      </c>
      <c r="H37" s="83">
        <f t="shared" si="4"/>
        <v>1309</v>
      </c>
      <c r="I37" s="37">
        <f t="shared" si="5"/>
        <v>196.35</v>
      </c>
      <c r="J37" s="21">
        <v>7</v>
      </c>
      <c r="K37" s="39">
        <f t="shared" si="6"/>
        <v>1374</v>
      </c>
      <c r="L37" s="38">
        <f t="shared" si="7"/>
        <v>1374</v>
      </c>
      <c r="M37" s="38">
        <f t="shared" si="8"/>
        <v>1705</v>
      </c>
    </row>
    <row r="38" spans="1:13" x14ac:dyDescent="0.2">
      <c r="A38" s="11">
        <v>6</v>
      </c>
      <c r="B38" s="18" t="s">
        <v>11</v>
      </c>
      <c r="C38" s="20" t="s">
        <v>17</v>
      </c>
      <c r="D38" s="19" t="s">
        <v>24</v>
      </c>
      <c r="E38" s="19">
        <v>8</v>
      </c>
      <c r="F38" s="19">
        <v>3</v>
      </c>
      <c r="G38" s="89">
        <v>1093</v>
      </c>
      <c r="H38" s="83">
        <f t="shared" si="4"/>
        <v>1202.3000000000002</v>
      </c>
      <c r="I38" s="37">
        <f t="shared" si="5"/>
        <v>180.35</v>
      </c>
      <c r="J38" s="7">
        <v>19.5</v>
      </c>
      <c r="K38" s="39">
        <f t="shared" si="6"/>
        <v>3517</v>
      </c>
      <c r="L38" s="38">
        <f t="shared" si="7"/>
        <v>3517</v>
      </c>
      <c r="M38" s="38">
        <f t="shared" si="8"/>
        <v>4364</v>
      </c>
    </row>
    <row r="39" spans="1:13" x14ac:dyDescent="0.2">
      <c r="A39" s="11">
        <v>7</v>
      </c>
      <c r="B39" s="18" t="s">
        <v>11</v>
      </c>
      <c r="C39" s="20" t="s">
        <v>17</v>
      </c>
      <c r="D39" s="19" t="s">
        <v>24</v>
      </c>
      <c r="E39" s="19">
        <v>8</v>
      </c>
      <c r="F39" s="19">
        <v>1</v>
      </c>
      <c r="G39" s="89">
        <v>745</v>
      </c>
      <c r="H39" s="83">
        <f t="shared" si="4"/>
        <v>819.50000000000011</v>
      </c>
      <c r="I39" s="37">
        <f t="shared" si="5"/>
        <v>122.93</v>
      </c>
      <c r="J39" s="7">
        <v>1</v>
      </c>
      <c r="K39" s="39">
        <f t="shared" si="6"/>
        <v>123</v>
      </c>
      <c r="L39" s="38">
        <f t="shared" si="7"/>
        <v>123</v>
      </c>
      <c r="M39" s="38">
        <f t="shared" si="8"/>
        <v>153</v>
      </c>
    </row>
    <row r="40" spans="1:13" x14ac:dyDescent="0.2">
      <c r="A40" s="11">
        <v>8</v>
      </c>
      <c r="B40" s="18" t="s">
        <v>12</v>
      </c>
      <c r="C40" s="19" t="s">
        <v>17</v>
      </c>
      <c r="D40" s="19" t="s">
        <v>25</v>
      </c>
      <c r="E40" s="19">
        <v>8</v>
      </c>
      <c r="F40" s="19">
        <v>3</v>
      </c>
      <c r="G40" s="89">
        <v>1093</v>
      </c>
      <c r="H40" s="83">
        <f t="shared" si="4"/>
        <v>1202.3000000000002</v>
      </c>
      <c r="I40" s="37">
        <f t="shared" si="5"/>
        <v>180.35</v>
      </c>
      <c r="J40" s="21">
        <v>3.25</v>
      </c>
      <c r="K40" s="39">
        <f t="shared" si="6"/>
        <v>586</v>
      </c>
      <c r="L40" s="38">
        <f t="shared" si="7"/>
        <v>586</v>
      </c>
      <c r="M40" s="38">
        <f t="shared" si="8"/>
        <v>727</v>
      </c>
    </row>
    <row r="41" spans="1:13" x14ac:dyDescent="0.2">
      <c r="A41" s="11">
        <v>9</v>
      </c>
      <c r="B41" s="18" t="s">
        <v>13</v>
      </c>
      <c r="C41" s="19" t="s">
        <v>18</v>
      </c>
      <c r="D41" s="19" t="s">
        <v>26</v>
      </c>
      <c r="E41" s="19">
        <v>9</v>
      </c>
      <c r="F41" s="19">
        <v>3</v>
      </c>
      <c r="G41" s="89">
        <v>1190</v>
      </c>
      <c r="H41" s="83">
        <f t="shared" si="4"/>
        <v>1309</v>
      </c>
      <c r="I41" s="37">
        <f t="shared" si="5"/>
        <v>196.35</v>
      </c>
      <c r="J41" s="7">
        <v>1</v>
      </c>
      <c r="K41" s="39">
        <f t="shared" si="6"/>
        <v>196</v>
      </c>
      <c r="L41" s="38">
        <f t="shared" si="7"/>
        <v>196</v>
      </c>
      <c r="M41" s="38">
        <f t="shared" si="8"/>
        <v>243</v>
      </c>
    </row>
    <row r="42" spans="1:13" x14ac:dyDescent="0.2">
      <c r="A42" s="11">
        <v>10</v>
      </c>
      <c r="B42" s="18" t="s">
        <v>14</v>
      </c>
      <c r="C42" s="20" t="s">
        <v>19</v>
      </c>
      <c r="D42" s="19" t="s">
        <v>27</v>
      </c>
      <c r="E42" s="19">
        <v>8</v>
      </c>
      <c r="F42" s="19">
        <v>3</v>
      </c>
      <c r="G42" s="89">
        <v>1093</v>
      </c>
      <c r="H42" s="83">
        <f t="shared" si="4"/>
        <v>1202.3000000000002</v>
      </c>
      <c r="I42" s="37">
        <f t="shared" si="5"/>
        <v>180.35</v>
      </c>
      <c r="J42" s="7">
        <v>10</v>
      </c>
      <c r="K42" s="39">
        <f t="shared" si="6"/>
        <v>1804</v>
      </c>
      <c r="L42" s="38">
        <f t="shared" si="7"/>
        <v>1804</v>
      </c>
      <c r="M42" s="38">
        <f t="shared" si="8"/>
        <v>2239</v>
      </c>
    </row>
    <row r="43" spans="1:13" x14ac:dyDescent="0.2">
      <c r="A43" s="11">
        <v>11</v>
      </c>
      <c r="B43" s="18" t="s">
        <v>15</v>
      </c>
      <c r="C43" s="19" t="s">
        <v>19</v>
      </c>
      <c r="D43" s="19" t="s">
        <v>22</v>
      </c>
      <c r="E43" s="19">
        <v>7</v>
      </c>
      <c r="F43" s="19">
        <v>3</v>
      </c>
      <c r="G43" s="89">
        <v>996</v>
      </c>
      <c r="H43" s="83">
        <f t="shared" si="4"/>
        <v>1095.6000000000001</v>
      </c>
      <c r="I43" s="37">
        <f t="shared" si="5"/>
        <v>164.34</v>
      </c>
      <c r="J43" s="7">
        <v>36</v>
      </c>
      <c r="K43" s="39">
        <f t="shared" si="6"/>
        <v>5916</v>
      </c>
      <c r="L43" s="38">
        <f t="shared" si="7"/>
        <v>5916</v>
      </c>
      <c r="M43" s="38">
        <f t="shared" si="8"/>
        <v>7341</v>
      </c>
    </row>
    <row r="44" spans="1:13" x14ac:dyDescent="0.2">
      <c r="A44" s="11">
        <v>12</v>
      </c>
      <c r="B44" s="18" t="s">
        <v>15</v>
      </c>
      <c r="C44" s="19" t="s">
        <v>19</v>
      </c>
      <c r="D44" s="19" t="s">
        <v>22</v>
      </c>
      <c r="E44" s="19">
        <v>7</v>
      </c>
      <c r="F44" s="19">
        <v>2</v>
      </c>
      <c r="G44" s="89">
        <v>835</v>
      </c>
      <c r="H44" s="83">
        <f t="shared" si="4"/>
        <v>918.50000000000011</v>
      </c>
      <c r="I44" s="37">
        <f t="shared" si="5"/>
        <v>137.78</v>
      </c>
      <c r="J44" s="7">
        <v>1</v>
      </c>
      <c r="K44" s="39">
        <f t="shared" si="6"/>
        <v>138</v>
      </c>
      <c r="L44" s="38">
        <f t="shared" si="7"/>
        <v>138</v>
      </c>
      <c r="M44" s="38">
        <f t="shared" si="8"/>
        <v>171</v>
      </c>
    </row>
    <row r="45" spans="1:13" x14ac:dyDescent="0.2">
      <c r="A45" s="11">
        <v>13</v>
      </c>
      <c r="B45" s="18" t="s">
        <v>15</v>
      </c>
      <c r="C45" s="19" t="s">
        <v>19</v>
      </c>
      <c r="D45" s="19" t="s">
        <v>28</v>
      </c>
      <c r="E45" s="19">
        <v>6</v>
      </c>
      <c r="F45" s="19">
        <v>3</v>
      </c>
      <c r="G45" s="89">
        <v>899</v>
      </c>
      <c r="H45" s="83">
        <f t="shared" si="4"/>
        <v>988.90000000000009</v>
      </c>
      <c r="I45" s="37">
        <f t="shared" si="5"/>
        <v>148.34</v>
      </c>
      <c r="J45" s="7">
        <v>2</v>
      </c>
      <c r="K45" s="39">
        <f t="shared" si="6"/>
        <v>297</v>
      </c>
      <c r="L45" s="38">
        <f t="shared" si="7"/>
        <v>297</v>
      </c>
      <c r="M45" s="38">
        <f t="shared" si="8"/>
        <v>369</v>
      </c>
    </row>
    <row r="46" spans="1:13" x14ac:dyDescent="0.2">
      <c r="A46" s="11">
        <v>14</v>
      </c>
      <c r="B46" s="18" t="s">
        <v>16</v>
      </c>
      <c r="C46" s="19" t="s">
        <v>19</v>
      </c>
      <c r="D46" s="19" t="s">
        <v>29</v>
      </c>
      <c r="E46" s="19">
        <v>5</v>
      </c>
      <c r="F46" s="19">
        <v>3</v>
      </c>
      <c r="G46" s="89">
        <v>802</v>
      </c>
      <c r="H46" s="83">
        <f t="shared" si="4"/>
        <v>882.2</v>
      </c>
      <c r="I46" s="37">
        <f t="shared" si="5"/>
        <v>132.33000000000001</v>
      </c>
      <c r="J46" s="7">
        <v>4</v>
      </c>
      <c r="K46" s="39">
        <f t="shared" si="6"/>
        <v>529</v>
      </c>
      <c r="L46" s="38">
        <f t="shared" si="7"/>
        <v>529</v>
      </c>
      <c r="M46" s="38">
        <f t="shared" si="8"/>
        <v>656</v>
      </c>
    </row>
    <row r="47" spans="1:13" ht="14.25" x14ac:dyDescent="0.2">
      <c r="A47" s="24"/>
      <c r="B47" s="24" t="s">
        <v>2</v>
      </c>
      <c r="C47" s="24" t="s">
        <v>30</v>
      </c>
      <c r="D47" s="24" t="s">
        <v>30</v>
      </c>
      <c r="E47" s="24" t="s">
        <v>30</v>
      </c>
      <c r="F47" s="24" t="s">
        <v>30</v>
      </c>
      <c r="G47" s="24" t="s">
        <v>30</v>
      </c>
      <c r="H47" s="24" t="s">
        <v>30</v>
      </c>
      <c r="I47" s="23" t="s">
        <v>30</v>
      </c>
      <c r="J47" s="23">
        <f>SUM(J33:J46)</f>
        <v>132</v>
      </c>
      <c r="K47" s="36">
        <f>SUM(K33:K46)</f>
        <v>24947</v>
      </c>
      <c r="L47" s="36">
        <f>SUM(L33:L46)</f>
        <v>24947</v>
      </c>
      <c r="M47" s="36">
        <f>SUM(M33:M46)</f>
        <v>30957</v>
      </c>
    </row>
  </sheetData>
  <mergeCells count="6">
    <mergeCell ref="B29:M29"/>
    <mergeCell ref="A2:M2"/>
    <mergeCell ref="A4:M4"/>
    <mergeCell ref="B6:N6"/>
    <mergeCell ref="B7:M7"/>
    <mergeCell ref="B28:N28"/>
  </mergeCells>
  <printOptions horizontalCentered="1"/>
  <pageMargins left="0.51181102362204722" right="0.31496062992125984" top="1.3416666666666666" bottom="0.55118110236220474" header="0.31496062992125984" footer="0.31496062992125984"/>
  <pageSetup paperSize="9" scale="80" orientation="portrait" r:id="rId1"/>
  <headerFooter>
    <oddHeader>&amp;R&amp;"Times New Roman,Bold"&amp;10Informatīvā ziņojuma
 3.pielikums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Layout" zoomScaleNormal="100" workbookViewId="0">
      <selection activeCell="D17" sqref="D17"/>
    </sheetView>
  </sheetViews>
  <sheetFormatPr defaultRowHeight="12.75" x14ac:dyDescent="0.2"/>
  <cols>
    <col min="1" max="1" width="3.7109375" style="10" customWidth="1"/>
    <col min="2" max="2" width="18.85546875" style="5" customWidth="1"/>
    <col min="3" max="3" width="16.42578125" style="5" customWidth="1"/>
    <col min="4" max="4" width="20" style="5" customWidth="1"/>
    <col min="5" max="5" width="16.42578125" style="5" customWidth="1"/>
    <col min="6" max="6" width="7" style="5" customWidth="1"/>
    <col min="7" max="7" width="7.42578125" style="5" customWidth="1"/>
    <col min="8" max="8" width="7.5703125" style="5" customWidth="1"/>
    <col min="9" max="9" width="7.7109375" style="5" customWidth="1"/>
    <col min="10" max="10" width="7.85546875" style="5" customWidth="1"/>
    <col min="11" max="11" width="6.85546875" style="5" customWidth="1"/>
    <col min="12" max="12" width="9.7109375" style="5" customWidth="1"/>
    <col min="13" max="13" width="10" style="5" customWidth="1"/>
    <col min="14" max="14" width="10.28515625" style="5" customWidth="1"/>
    <col min="15" max="15" width="0.5703125" style="5" customWidth="1"/>
    <col min="16" max="16" width="9.140625" style="5"/>
    <col min="17" max="17" width="11.7109375" style="5" hidden="1" customWidth="1"/>
    <col min="18" max="16384" width="9.140625" style="5"/>
  </cols>
  <sheetData>
    <row r="1" spans="1:18" ht="8.25" customHeight="1" x14ac:dyDescent="0.2">
      <c r="N1" s="8"/>
    </row>
    <row r="2" spans="1:18" s="6" customFormat="1" ht="18" customHeight="1" x14ac:dyDescent="0.3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P2" s="26"/>
      <c r="Q2" s="26"/>
      <c r="R2" s="26"/>
    </row>
    <row r="3" spans="1:18" ht="18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6"/>
      <c r="Q3" s="26"/>
      <c r="R3" s="26"/>
    </row>
    <row r="4" spans="1:18" ht="18" customHeight="1" x14ac:dyDescent="0.2">
      <c r="B4" s="43" t="s">
        <v>51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26"/>
      <c r="Q4" s="26"/>
      <c r="R4" s="26"/>
    </row>
    <row r="5" spans="1:18" ht="18" customHeight="1" x14ac:dyDescent="0.2"/>
    <row r="6" spans="1:18" ht="38.25" x14ac:dyDescent="0.2">
      <c r="B6" s="42" t="s">
        <v>83</v>
      </c>
      <c r="C6" s="39" t="s">
        <v>48</v>
      </c>
      <c r="D6" s="42" t="s">
        <v>49</v>
      </c>
      <c r="E6" s="41"/>
    </row>
    <row r="7" spans="1:18" x14ac:dyDescent="0.2">
      <c r="B7" s="39">
        <v>150</v>
      </c>
      <c r="C7" s="39">
        <v>132</v>
      </c>
      <c r="D7" s="84">
        <f>B7*C7</f>
        <v>19800</v>
      </c>
    </row>
  </sheetData>
  <mergeCells count="1">
    <mergeCell ref="A2:N2"/>
  </mergeCells>
  <printOptions horizontalCentered="1"/>
  <pageMargins left="0.51181102362204722" right="0.31496062992125984" top="1.3416666666666666" bottom="0.55118110236220474" header="0.31496062992125984" footer="0.31496062992125984"/>
  <pageSetup paperSize="9" scale="80" orientation="portrait" r:id="rId1"/>
  <headerFooter>
    <oddHeader>&amp;R&amp;"Times New Roman,Bold"&amp;10Informatīvā ziņojuma
 4.pielikums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showWhiteSpace="0" view="pageLayout" zoomScaleNormal="100" workbookViewId="0">
      <selection activeCell="E3" sqref="E3"/>
    </sheetView>
  </sheetViews>
  <sheetFormatPr defaultRowHeight="12.75" x14ac:dyDescent="0.2"/>
  <cols>
    <col min="1" max="1" width="3.7109375" style="10" customWidth="1"/>
    <col min="2" max="2" width="18.85546875" style="5" customWidth="1"/>
    <col min="3" max="3" width="6.7109375" style="5" customWidth="1"/>
    <col min="4" max="4" width="6" style="5" customWidth="1"/>
    <col min="5" max="5" width="6.85546875" style="5" customWidth="1"/>
    <col min="6" max="6" width="7" style="5" customWidth="1"/>
    <col min="7" max="7" width="7.5703125" style="5" customWidth="1"/>
    <col min="8" max="8" width="7.7109375" style="5" customWidth="1"/>
    <col min="9" max="9" width="7.85546875" style="5" customWidth="1"/>
    <col min="10" max="10" width="6.85546875" style="5" customWidth="1"/>
    <col min="11" max="11" width="9.7109375" style="5" customWidth="1"/>
    <col min="12" max="12" width="10" style="5" customWidth="1"/>
    <col min="13" max="13" width="10.28515625" style="5" customWidth="1"/>
    <col min="14" max="14" width="0.5703125" style="5" customWidth="1"/>
    <col min="15" max="15" width="9.140625" style="5"/>
    <col min="16" max="16" width="11.7109375" style="5" hidden="1" customWidth="1"/>
    <col min="17" max="17" width="18.7109375" style="5" customWidth="1"/>
    <col min="18" max="18" width="6.7109375" style="5" customWidth="1"/>
    <col min="19" max="19" width="6" style="5" customWidth="1"/>
    <col min="20" max="20" width="6.85546875" style="5" customWidth="1"/>
    <col min="21" max="21" width="7" style="5" customWidth="1"/>
    <col min="22" max="22" width="7.42578125" style="5" customWidth="1"/>
    <col min="23" max="23" width="7.5703125" style="5" customWidth="1"/>
    <col min="24" max="25" width="9.140625" style="5"/>
    <col min="26" max="27" width="10" style="5" customWidth="1"/>
    <col min="28" max="28" width="12.5703125" style="5" customWidth="1"/>
    <col min="29" max="29" width="11.85546875" style="5" bestFit="1" customWidth="1"/>
    <col min="30" max="16384" width="9.140625" style="5"/>
  </cols>
  <sheetData>
    <row r="1" spans="1:24" x14ac:dyDescent="0.2">
      <c r="K1" s="99" t="s">
        <v>115</v>
      </c>
      <c r="L1" s="100"/>
      <c r="M1" s="101"/>
    </row>
    <row r="2" spans="1:24" x14ac:dyDescent="0.2">
      <c r="K2" s="100"/>
      <c r="L2" s="100"/>
      <c r="M2" s="101"/>
    </row>
    <row r="3" spans="1:24" ht="8.25" customHeight="1" x14ac:dyDescent="0.2">
      <c r="K3" s="100"/>
      <c r="L3" s="100"/>
      <c r="M3" s="101"/>
    </row>
    <row r="4" spans="1:24" s="6" customFormat="1" ht="18.75" customHeight="1" x14ac:dyDescent="0.3">
      <c r="A4" s="92" t="s">
        <v>32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12.7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24" ht="12.75" customHeight="1" x14ac:dyDescent="0.2">
      <c r="A6" s="93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8" spans="1:24" ht="89.25" x14ac:dyDescent="0.2">
      <c r="A8" s="11" t="s">
        <v>6</v>
      </c>
      <c r="B8" s="2" t="s">
        <v>0</v>
      </c>
      <c r="C8" s="2" t="s">
        <v>33</v>
      </c>
      <c r="D8" s="2" t="s">
        <v>1</v>
      </c>
      <c r="E8" s="2" t="s">
        <v>34</v>
      </c>
      <c r="F8" s="2" t="s">
        <v>35</v>
      </c>
      <c r="G8" s="2" t="s">
        <v>36</v>
      </c>
      <c r="H8" s="2"/>
      <c r="I8" s="2" t="s">
        <v>37</v>
      </c>
      <c r="J8" s="2" t="s">
        <v>7</v>
      </c>
      <c r="K8" s="2" t="s">
        <v>81</v>
      </c>
      <c r="L8" s="2" t="s">
        <v>52</v>
      </c>
      <c r="M8" s="2" t="s">
        <v>40</v>
      </c>
    </row>
    <row r="9" spans="1:24" x14ac:dyDescent="0.2">
      <c r="A9" s="27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88">
        <v>6</v>
      </c>
      <c r="H9" s="27"/>
      <c r="I9" s="27">
        <v>8</v>
      </c>
      <c r="J9" s="27">
        <v>9</v>
      </c>
      <c r="K9" s="27" t="s">
        <v>82</v>
      </c>
      <c r="L9" s="27" t="s">
        <v>54</v>
      </c>
      <c r="M9" s="27" t="s">
        <v>97</v>
      </c>
    </row>
    <row r="10" spans="1:24" x14ac:dyDescent="0.2">
      <c r="A10" s="11">
        <v>1</v>
      </c>
      <c r="B10" s="18" t="s">
        <v>8</v>
      </c>
      <c r="C10" s="19" t="s">
        <v>17</v>
      </c>
      <c r="D10" s="19" t="s">
        <v>20</v>
      </c>
      <c r="E10" s="19">
        <v>12</v>
      </c>
      <c r="F10" s="19">
        <v>3</v>
      </c>
      <c r="G10" s="89">
        <v>1647</v>
      </c>
      <c r="H10" s="83"/>
      <c r="I10" s="37">
        <f>ROUND(G10*0.25,2)</f>
        <v>411.75</v>
      </c>
      <c r="J10" s="7">
        <v>1</v>
      </c>
      <c r="K10" s="31">
        <f>ROUND((G10+I10)*J10,0)</f>
        <v>2059</v>
      </c>
      <c r="L10" s="31">
        <f>K10/20*5</f>
        <v>514.75</v>
      </c>
      <c r="M10" s="32">
        <f>ROUND(L10*1.2409,0)</f>
        <v>639</v>
      </c>
    </row>
    <row r="11" spans="1:24" x14ac:dyDescent="0.2">
      <c r="A11" s="11">
        <v>2</v>
      </c>
      <c r="B11" s="22" t="s">
        <v>9</v>
      </c>
      <c r="C11" s="19" t="s">
        <v>17</v>
      </c>
      <c r="D11" s="19" t="s">
        <v>21</v>
      </c>
      <c r="E11" s="19">
        <v>12</v>
      </c>
      <c r="F11" s="19">
        <v>3</v>
      </c>
      <c r="G11" s="89">
        <v>1524</v>
      </c>
      <c r="H11" s="83"/>
      <c r="I11" s="37">
        <f t="shared" ref="I11:I23" si="0">ROUND(G11*0.25,2)</f>
        <v>381</v>
      </c>
      <c r="J11" s="7">
        <v>11</v>
      </c>
      <c r="K11" s="31">
        <f t="shared" ref="K11:K23" si="1">ROUND((G11+I11)*J11,0)</f>
        <v>20955</v>
      </c>
      <c r="L11" s="31">
        <f t="shared" ref="L11:L23" si="2">K11/20*5</f>
        <v>5238.75</v>
      </c>
      <c r="M11" s="32">
        <f t="shared" ref="M11:M23" si="3">ROUND(L11*1.2409,0)</f>
        <v>6501</v>
      </c>
    </row>
    <row r="12" spans="1:24" x14ac:dyDescent="0.2">
      <c r="A12" s="11">
        <v>3</v>
      </c>
      <c r="B12" s="18" t="s">
        <v>10</v>
      </c>
      <c r="C12" s="19" t="s">
        <v>17</v>
      </c>
      <c r="D12" s="19" t="s">
        <v>22</v>
      </c>
      <c r="E12" s="19">
        <v>10</v>
      </c>
      <c r="F12" s="19">
        <v>3</v>
      </c>
      <c r="G12" s="89">
        <v>1287</v>
      </c>
      <c r="H12" s="83"/>
      <c r="I12" s="37">
        <f t="shared" si="0"/>
        <v>321.75</v>
      </c>
      <c r="J12" s="21">
        <v>33.25</v>
      </c>
      <c r="K12" s="31">
        <f t="shared" si="1"/>
        <v>53491</v>
      </c>
      <c r="L12" s="31">
        <f t="shared" si="2"/>
        <v>13372.75</v>
      </c>
      <c r="M12" s="32">
        <f t="shared" si="3"/>
        <v>16594</v>
      </c>
    </row>
    <row r="13" spans="1:24" x14ac:dyDescent="0.2">
      <c r="A13" s="11">
        <v>4</v>
      </c>
      <c r="B13" s="18" t="s">
        <v>10</v>
      </c>
      <c r="C13" s="19" t="s">
        <v>17</v>
      </c>
      <c r="D13" s="19" t="s">
        <v>22</v>
      </c>
      <c r="E13" s="19">
        <v>10</v>
      </c>
      <c r="F13" s="19">
        <v>2</v>
      </c>
      <c r="G13" s="89">
        <v>1115</v>
      </c>
      <c r="H13" s="83"/>
      <c r="I13" s="37">
        <f t="shared" si="0"/>
        <v>278.75</v>
      </c>
      <c r="J13" s="7">
        <v>2</v>
      </c>
      <c r="K13" s="31">
        <f t="shared" si="1"/>
        <v>2788</v>
      </c>
      <c r="L13" s="31">
        <f t="shared" si="2"/>
        <v>697</v>
      </c>
      <c r="M13" s="32">
        <f t="shared" si="3"/>
        <v>865</v>
      </c>
    </row>
    <row r="14" spans="1:24" x14ac:dyDescent="0.2">
      <c r="A14" s="11">
        <v>5</v>
      </c>
      <c r="B14" s="18" t="s">
        <v>10</v>
      </c>
      <c r="C14" s="19" t="s">
        <v>17</v>
      </c>
      <c r="D14" s="19" t="s">
        <v>23</v>
      </c>
      <c r="E14" s="19">
        <v>9</v>
      </c>
      <c r="F14" s="19">
        <v>3</v>
      </c>
      <c r="G14" s="89">
        <v>1190</v>
      </c>
      <c r="H14" s="83"/>
      <c r="I14" s="37">
        <f t="shared" si="0"/>
        <v>297.5</v>
      </c>
      <c r="J14" s="21">
        <v>7</v>
      </c>
      <c r="K14" s="31">
        <f t="shared" si="1"/>
        <v>10413</v>
      </c>
      <c r="L14" s="31">
        <f t="shared" si="2"/>
        <v>2603.25</v>
      </c>
      <c r="M14" s="32">
        <f t="shared" si="3"/>
        <v>3230</v>
      </c>
    </row>
    <row r="15" spans="1:24" x14ac:dyDescent="0.2">
      <c r="A15" s="11">
        <v>6</v>
      </c>
      <c r="B15" s="18" t="s">
        <v>11</v>
      </c>
      <c r="C15" s="20" t="s">
        <v>17</v>
      </c>
      <c r="D15" s="19" t="s">
        <v>24</v>
      </c>
      <c r="E15" s="19">
        <v>8</v>
      </c>
      <c r="F15" s="19">
        <v>3</v>
      </c>
      <c r="G15" s="89">
        <v>1093</v>
      </c>
      <c r="H15" s="83"/>
      <c r="I15" s="37">
        <f t="shared" si="0"/>
        <v>273.25</v>
      </c>
      <c r="J15" s="7">
        <v>19.5</v>
      </c>
      <c r="K15" s="31">
        <f t="shared" si="1"/>
        <v>26642</v>
      </c>
      <c r="L15" s="31">
        <f t="shared" si="2"/>
        <v>6660.5</v>
      </c>
      <c r="M15" s="32">
        <f t="shared" si="3"/>
        <v>8265</v>
      </c>
    </row>
    <row r="16" spans="1:24" x14ac:dyDescent="0.2">
      <c r="A16" s="11">
        <v>7</v>
      </c>
      <c r="B16" s="18" t="s">
        <v>11</v>
      </c>
      <c r="C16" s="20" t="s">
        <v>17</v>
      </c>
      <c r="D16" s="19" t="s">
        <v>24</v>
      </c>
      <c r="E16" s="19">
        <v>8</v>
      </c>
      <c r="F16" s="19">
        <v>1</v>
      </c>
      <c r="G16" s="89">
        <v>745</v>
      </c>
      <c r="H16" s="83"/>
      <c r="I16" s="37">
        <f t="shared" si="0"/>
        <v>186.25</v>
      </c>
      <c r="J16" s="7">
        <v>1</v>
      </c>
      <c r="K16" s="31">
        <f t="shared" si="1"/>
        <v>931</v>
      </c>
      <c r="L16" s="31">
        <f t="shared" si="2"/>
        <v>232.75</v>
      </c>
      <c r="M16" s="32">
        <f t="shared" si="3"/>
        <v>289</v>
      </c>
    </row>
    <row r="17" spans="1:13" x14ac:dyDescent="0.2">
      <c r="A17" s="11">
        <v>8</v>
      </c>
      <c r="B17" s="18" t="s">
        <v>12</v>
      </c>
      <c r="C17" s="19" t="s">
        <v>17</v>
      </c>
      <c r="D17" s="19" t="s">
        <v>25</v>
      </c>
      <c r="E17" s="19">
        <v>8</v>
      </c>
      <c r="F17" s="19">
        <v>3</v>
      </c>
      <c r="G17" s="89">
        <v>1093</v>
      </c>
      <c r="H17" s="83"/>
      <c r="I17" s="37">
        <f t="shared" si="0"/>
        <v>273.25</v>
      </c>
      <c r="J17" s="21">
        <v>3.25</v>
      </c>
      <c r="K17" s="31">
        <f t="shared" si="1"/>
        <v>4440</v>
      </c>
      <c r="L17" s="31">
        <f t="shared" si="2"/>
        <v>1110</v>
      </c>
      <c r="M17" s="32">
        <f t="shared" si="3"/>
        <v>1377</v>
      </c>
    </row>
    <row r="18" spans="1:13" x14ac:dyDescent="0.2">
      <c r="A18" s="11">
        <v>9</v>
      </c>
      <c r="B18" s="18" t="s">
        <v>13</v>
      </c>
      <c r="C18" s="19" t="s">
        <v>18</v>
      </c>
      <c r="D18" s="19" t="s">
        <v>26</v>
      </c>
      <c r="E18" s="19">
        <v>9</v>
      </c>
      <c r="F18" s="19">
        <v>3</v>
      </c>
      <c r="G18" s="89">
        <v>1190</v>
      </c>
      <c r="H18" s="83"/>
      <c r="I18" s="37">
        <f t="shared" si="0"/>
        <v>297.5</v>
      </c>
      <c r="J18" s="7">
        <v>1</v>
      </c>
      <c r="K18" s="31">
        <f t="shared" si="1"/>
        <v>1488</v>
      </c>
      <c r="L18" s="31">
        <f t="shared" si="2"/>
        <v>372</v>
      </c>
      <c r="M18" s="32">
        <f t="shared" si="3"/>
        <v>462</v>
      </c>
    </row>
    <row r="19" spans="1:13" x14ac:dyDescent="0.2">
      <c r="A19" s="11">
        <v>10</v>
      </c>
      <c r="B19" s="18" t="s">
        <v>14</v>
      </c>
      <c r="C19" s="20" t="s">
        <v>19</v>
      </c>
      <c r="D19" s="19" t="s">
        <v>27</v>
      </c>
      <c r="E19" s="19">
        <v>8</v>
      </c>
      <c r="F19" s="19">
        <v>3</v>
      </c>
      <c r="G19" s="89">
        <v>1093</v>
      </c>
      <c r="H19" s="83"/>
      <c r="I19" s="37">
        <f t="shared" si="0"/>
        <v>273.25</v>
      </c>
      <c r="J19" s="7">
        <v>10</v>
      </c>
      <c r="K19" s="31">
        <f t="shared" si="1"/>
        <v>13663</v>
      </c>
      <c r="L19" s="31">
        <f t="shared" si="2"/>
        <v>3415.75</v>
      </c>
      <c r="M19" s="32">
        <f t="shared" si="3"/>
        <v>4239</v>
      </c>
    </row>
    <row r="20" spans="1:13" x14ac:dyDescent="0.2">
      <c r="A20" s="11">
        <v>11</v>
      </c>
      <c r="B20" s="18" t="s">
        <v>15</v>
      </c>
      <c r="C20" s="19" t="s">
        <v>19</v>
      </c>
      <c r="D20" s="19" t="s">
        <v>22</v>
      </c>
      <c r="E20" s="19">
        <v>7</v>
      </c>
      <c r="F20" s="19">
        <v>3</v>
      </c>
      <c r="G20" s="89">
        <v>996</v>
      </c>
      <c r="H20" s="83"/>
      <c r="I20" s="37">
        <f t="shared" si="0"/>
        <v>249</v>
      </c>
      <c r="J20" s="7">
        <v>36</v>
      </c>
      <c r="K20" s="31">
        <f t="shared" si="1"/>
        <v>44820</v>
      </c>
      <c r="L20" s="31">
        <f t="shared" si="2"/>
        <v>11205</v>
      </c>
      <c r="M20" s="32">
        <f t="shared" si="3"/>
        <v>13904</v>
      </c>
    </row>
    <row r="21" spans="1:13" x14ac:dyDescent="0.2">
      <c r="A21" s="11">
        <v>12</v>
      </c>
      <c r="B21" s="18" t="s">
        <v>15</v>
      </c>
      <c r="C21" s="19" t="s">
        <v>19</v>
      </c>
      <c r="D21" s="19" t="s">
        <v>22</v>
      </c>
      <c r="E21" s="19">
        <v>7</v>
      </c>
      <c r="F21" s="19">
        <v>2</v>
      </c>
      <c r="G21" s="89">
        <v>835</v>
      </c>
      <c r="H21" s="83"/>
      <c r="I21" s="37">
        <f t="shared" si="0"/>
        <v>208.75</v>
      </c>
      <c r="J21" s="7">
        <v>1</v>
      </c>
      <c r="K21" s="31">
        <f t="shared" si="1"/>
        <v>1044</v>
      </c>
      <c r="L21" s="31">
        <f t="shared" si="2"/>
        <v>261</v>
      </c>
      <c r="M21" s="32">
        <f t="shared" si="3"/>
        <v>324</v>
      </c>
    </row>
    <row r="22" spans="1:13" x14ac:dyDescent="0.2">
      <c r="A22" s="11">
        <v>13</v>
      </c>
      <c r="B22" s="18" t="s">
        <v>15</v>
      </c>
      <c r="C22" s="19" t="s">
        <v>19</v>
      </c>
      <c r="D22" s="19" t="s">
        <v>28</v>
      </c>
      <c r="E22" s="19">
        <v>6</v>
      </c>
      <c r="F22" s="19">
        <v>3</v>
      </c>
      <c r="G22" s="89">
        <v>899</v>
      </c>
      <c r="H22" s="83"/>
      <c r="I22" s="37">
        <f t="shared" si="0"/>
        <v>224.75</v>
      </c>
      <c r="J22" s="7">
        <v>2</v>
      </c>
      <c r="K22" s="31">
        <f t="shared" si="1"/>
        <v>2248</v>
      </c>
      <c r="L22" s="31">
        <f t="shared" si="2"/>
        <v>562</v>
      </c>
      <c r="M22" s="32">
        <f t="shared" si="3"/>
        <v>697</v>
      </c>
    </row>
    <row r="23" spans="1:13" x14ac:dyDescent="0.2">
      <c r="A23" s="11">
        <v>14</v>
      </c>
      <c r="B23" s="18" t="s">
        <v>16</v>
      </c>
      <c r="C23" s="19" t="s">
        <v>19</v>
      </c>
      <c r="D23" s="19" t="s">
        <v>29</v>
      </c>
      <c r="E23" s="19">
        <v>5</v>
      </c>
      <c r="F23" s="19">
        <v>3</v>
      </c>
      <c r="G23" s="89">
        <v>802</v>
      </c>
      <c r="H23" s="83"/>
      <c r="I23" s="37">
        <f t="shared" si="0"/>
        <v>200.5</v>
      </c>
      <c r="J23" s="7">
        <v>4</v>
      </c>
      <c r="K23" s="31">
        <f t="shared" si="1"/>
        <v>4010</v>
      </c>
      <c r="L23" s="31">
        <f t="shared" si="2"/>
        <v>1002.5</v>
      </c>
      <c r="M23" s="32">
        <f t="shared" si="3"/>
        <v>1244</v>
      </c>
    </row>
    <row r="24" spans="1:13" ht="15" x14ac:dyDescent="0.2">
      <c r="A24" s="13"/>
      <c r="B24" s="24" t="s">
        <v>2</v>
      </c>
      <c r="C24" s="24" t="s">
        <v>30</v>
      </c>
      <c r="D24" s="24" t="s">
        <v>30</v>
      </c>
      <c r="E24" s="24" t="s">
        <v>30</v>
      </c>
      <c r="F24" s="24" t="s">
        <v>30</v>
      </c>
      <c r="G24" s="24" t="s">
        <v>30</v>
      </c>
      <c r="H24" s="24" t="s">
        <v>30</v>
      </c>
      <c r="I24" s="24" t="s">
        <v>30</v>
      </c>
      <c r="J24" s="23">
        <f>SUM(J10:J23)</f>
        <v>132</v>
      </c>
      <c r="K24" s="33">
        <f>SUM(K10:K23)</f>
        <v>188992</v>
      </c>
      <c r="L24" s="33">
        <f>SUM(L10:L23)</f>
        <v>47248</v>
      </c>
      <c r="M24" s="33">
        <f>SUM(M10:M23)</f>
        <v>58630</v>
      </c>
    </row>
    <row r="25" spans="1:13" ht="12.7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12.75" customHeight="1" x14ac:dyDescent="0.2">
      <c r="A26" s="93" t="s">
        <v>53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ht="12.75" customHeight="1" x14ac:dyDescent="0.2">
      <c r="A27" s="69"/>
      <c r="B27" s="93" t="s">
        <v>78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9" spans="1:13" ht="89.25" x14ac:dyDescent="0.2">
      <c r="A29" s="11" t="s">
        <v>6</v>
      </c>
      <c r="B29" s="2" t="s">
        <v>0</v>
      </c>
      <c r="C29" s="2" t="s">
        <v>33</v>
      </c>
      <c r="D29" s="2" t="s">
        <v>1</v>
      </c>
      <c r="E29" s="2" t="s">
        <v>34</v>
      </c>
      <c r="F29" s="2" t="s">
        <v>35</v>
      </c>
      <c r="G29" s="2" t="s">
        <v>36</v>
      </c>
      <c r="H29" s="2" t="s">
        <v>105</v>
      </c>
      <c r="I29" s="2" t="s">
        <v>37</v>
      </c>
      <c r="J29" s="2" t="s">
        <v>7</v>
      </c>
      <c r="K29" s="2" t="s">
        <v>81</v>
      </c>
      <c r="L29" s="2" t="s">
        <v>52</v>
      </c>
      <c r="M29" s="2" t="s">
        <v>40</v>
      </c>
    </row>
    <row r="30" spans="1:13" x14ac:dyDescent="0.2">
      <c r="A30" s="27"/>
      <c r="B30" s="27">
        <v>1</v>
      </c>
      <c r="C30" s="27">
        <v>2</v>
      </c>
      <c r="D30" s="27">
        <v>3</v>
      </c>
      <c r="E30" s="27">
        <v>4</v>
      </c>
      <c r="F30" s="27">
        <v>5</v>
      </c>
      <c r="G30" s="88">
        <v>6</v>
      </c>
      <c r="H30" s="27">
        <v>7</v>
      </c>
      <c r="I30" s="27">
        <v>8</v>
      </c>
      <c r="J30" s="27">
        <v>9</v>
      </c>
      <c r="K30" s="27" t="s">
        <v>82</v>
      </c>
      <c r="L30" s="27" t="s">
        <v>54</v>
      </c>
      <c r="M30" s="27" t="s">
        <v>97</v>
      </c>
    </row>
    <row r="31" spans="1:13" x14ac:dyDescent="0.2">
      <c r="A31" s="11">
        <v>1</v>
      </c>
      <c r="B31" s="18" t="s">
        <v>8</v>
      </c>
      <c r="C31" s="19" t="s">
        <v>17</v>
      </c>
      <c r="D31" s="19" t="s">
        <v>20</v>
      </c>
      <c r="E31" s="19">
        <v>12</v>
      </c>
      <c r="F31" s="19">
        <v>3</v>
      </c>
      <c r="G31" s="89">
        <v>1647</v>
      </c>
      <c r="H31" s="83">
        <f>G31*1.1</f>
        <v>1811.7</v>
      </c>
      <c r="I31" s="37">
        <f>ROUND(H31*0.25,2)</f>
        <v>452.93</v>
      </c>
      <c r="J31" s="7">
        <v>1</v>
      </c>
      <c r="K31" s="31">
        <f>ROUND((G31+I31)*J31,0)</f>
        <v>2100</v>
      </c>
      <c r="L31" s="31">
        <f>K31/20*5</f>
        <v>525</v>
      </c>
      <c r="M31" s="32">
        <f>ROUND(L31*1.2409,0)</f>
        <v>651</v>
      </c>
    </row>
    <row r="32" spans="1:13" x14ac:dyDescent="0.2">
      <c r="A32" s="11">
        <v>2</v>
      </c>
      <c r="B32" s="22" t="s">
        <v>9</v>
      </c>
      <c r="C32" s="19" t="s">
        <v>17</v>
      </c>
      <c r="D32" s="19" t="s">
        <v>21</v>
      </c>
      <c r="E32" s="19">
        <v>12</v>
      </c>
      <c r="F32" s="19">
        <v>3</v>
      </c>
      <c r="G32" s="89">
        <v>1524</v>
      </c>
      <c r="H32" s="83">
        <f t="shared" ref="H32:H44" si="4">G32*1.1</f>
        <v>1676.4</v>
      </c>
      <c r="I32" s="37">
        <f t="shared" ref="I32:I44" si="5">ROUND(H32*0.25,2)</f>
        <v>419.1</v>
      </c>
      <c r="J32" s="7">
        <v>11</v>
      </c>
      <c r="K32" s="31">
        <f t="shared" ref="K32:K44" si="6">ROUND((G32+I32)*J32,0)</f>
        <v>21374</v>
      </c>
      <c r="L32" s="31">
        <f t="shared" ref="L32:L44" si="7">K32/20*5</f>
        <v>5343.5</v>
      </c>
      <c r="M32" s="32">
        <f t="shared" ref="M32:M44" si="8">ROUND(L32*1.2409,0)</f>
        <v>6631</v>
      </c>
    </row>
    <row r="33" spans="1:13" x14ac:dyDescent="0.2">
      <c r="A33" s="11">
        <v>3</v>
      </c>
      <c r="B33" s="18" t="s">
        <v>10</v>
      </c>
      <c r="C33" s="19" t="s">
        <v>17</v>
      </c>
      <c r="D33" s="19" t="s">
        <v>22</v>
      </c>
      <c r="E33" s="19">
        <v>10</v>
      </c>
      <c r="F33" s="19">
        <v>3</v>
      </c>
      <c r="G33" s="89">
        <v>1287</v>
      </c>
      <c r="H33" s="83">
        <f t="shared" si="4"/>
        <v>1415.7</v>
      </c>
      <c r="I33" s="37">
        <f t="shared" si="5"/>
        <v>353.93</v>
      </c>
      <c r="J33" s="21">
        <v>33.25</v>
      </c>
      <c r="K33" s="31">
        <f t="shared" si="6"/>
        <v>54561</v>
      </c>
      <c r="L33" s="31">
        <f t="shared" si="7"/>
        <v>13640.25</v>
      </c>
      <c r="M33" s="32">
        <f t="shared" si="8"/>
        <v>16926</v>
      </c>
    </row>
    <row r="34" spans="1:13" x14ac:dyDescent="0.2">
      <c r="A34" s="11">
        <v>4</v>
      </c>
      <c r="B34" s="18" t="s">
        <v>10</v>
      </c>
      <c r="C34" s="19" t="s">
        <v>17</v>
      </c>
      <c r="D34" s="19" t="s">
        <v>22</v>
      </c>
      <c r="E34" s="19">
        <v>10</v>
      </c>
      <c r="F34" s="19">
        <v>2</v>
      </c>
      <c r="G34" s="89">
        <v>1115</v>
      </c>
      <c r="H34" s="83">
        <f t="shared" si="4"/>
        <v>1226.5</v>
      </c>
      <c r="I34" s="37">
        <f t="shared" si="5"/>
        <v>306.63</v>
      </c>
      <c r="J34" s="7">
        <v>2</v>
      </c>
      <c r="K34" s="31">
        <f t="shared" si="6"/>
        <v>2843</v>
      </c>
      <c r="L34" s="31">
        <f t="shared" si="7"/>
        <v>710.75</v>
      </c>
      <c r="M34" s="32">
        <f t="shared" si="8"/>
        <v>882</v>
      </c>
    </row>
    <row r="35" spans="1:13" x14ac:dyDescent="0.2">
      <c r="A35" s="11">
        <v>5</v>
      </c>
      <c r="B35" s="18" t="s">
        <v>10</v>
      </c>
      <c r="C35" s="19" t="s">
        <v>17</v>
      </c>
      <c r="D35" s="19" t="s">
        <v>23</v>
      </c>
      <c r="E35" s="19">
        <v>9</v>
      </c>
      <c r="F35" s="19">
        <v>3</v>
      </c>
      <c r="G35" s="89">
        <v>1190</v>
      </c>
      <c r="H35" s="83">
        <f t="shared" si="4"/>
        <v>1309</v>
      </c>
      <c r="I35" s="37">
        <f t="shared" si="5"/>
        <v>327.25</v>
      </c>
      <c r="J35" s="21">
        <v>7</v>
      </c>
      <c r="K35" s="31">
        <f t="shared" si="6"/>
        <v>10621</v>
      </c>
      <c r="L35" s="31">
        <f t="shared" si="7"/>
        <v>2655.25</v>
      </c>
      <c r="M35" s="32">
        <f t="shared" si="8"/>
        <v>3295</v>
      </c>
    </row>
    <row r="36" spans="1:13" x14ac:dyDescent="0.2">
      <c r="A36" s="11">
        <v>6</v>
      </c>
      <c r="B36" s="18" t="s">
        <v>11</v>
      </c>
      <c r="C36" s="20" t="s">
        <v>17</v>
      </c>
      <c r="D36" s="19" t="s">
        <v>24</v>
      </c>
      <c r="E36" s="19">
        <v>8</v>
      </c>
      <c r="F36" s="19">
        <v>3</v>
      </c>
      <c r="G36" s="89">
        <v>1093</v>
      </c>
      <c r="H36" s="83">
        <f t="shared" si="4"/>
        <v>1202.3000000000002</v>
      </c>
      <c r="I36" s="37">
        <f t="shared" si="5"/>
        <v>300.58</v>
      </c>
      <c r="J36" s="7">
        <v>19.5</v>
      </c>
      <c r="K36" s="31">
        <f t="shared" si="6"/>
        <v>27175</v>
      </c>
      <c r="L36" s="31">
        <f t="shared" si="7"/>
        <v>6793.75</v>
      </c>
      <c r="M36" s="32">
        <f t="shared" si="8"/>
        <v>8430</v>
      </c>
    </row>
    <row r="37" spans="1:13" x14ac:dyDescent="0.2">
      <c r="A37" s="11">
        <v>7</v>
      </c>
      <c r="B37" s="18" t="s">
        <v>11</v>
      </c>
      <c r="C37" s="20" t="s">
        <v>17</v>
      </c>
      <c r="D37" s="19" t="s">
        <v>24</v>
      </c>
      <c r="E37" s="19">
        <v>8</v>
      </c>
      <c r="F37" s="19">
        <v>1</v>
      </c>
      <c r="G37" s="89">
        <v>745</v>
      </c>
      <c r="H37" s="83">
        <f t="shared" si="4"/>
        <v>819.50000000000011</v>
      </c>
      <c r="I37" s="37">
        <f t="shared" si="5"/>
        <v>204.88</v>
      </c>
      <c r="J37" s="7">
        <v>1</v>
      </c>
      <c r="K37" s="31">
        <f t="shared" si="6"/>
        <v>950</v>
      </c>
      <c r="L37" s="31">
        <f t="shared" si="7"/>
        <v>237.5</v>
      </c>
      <c r="M37" s="32">
        <f t="shared" si="8"/>
        <v>295</v>
      </c>
    </row>
    <row r="38" spans="1:13" x14ac:dyDescent="0.2">
      <c r="A38" s="11">
        <v>8</v>
      </c>
      <c r="B38" s="18" t="s">
        <v>12</v>
      </c>
      <c r="C38" s="19" t="s">
        <v>17</v>
      </c>
      <c r="D38" s="19" t="s">
        <v>25</v>
      </c>
      <c r="E38" s="19">
        <v>8</v>
      </c>
      <c r="F38" s="19">
        <v>3</v>
      </c>
      <c r="G38" s="89">
        <v>1093</v>
      </c>
      <c r="H38" s="83">
        <f t="shared" si="4"/>
        <v>1202.3000000000002</v>
      </c>
      <c r="I38" s="37">
        <f t="shared" si="5"/>
        <v>300.58</v>
      </c>
      <c r="J38" s="21">
        <v>3.25</v>
      </c>
      <c r="K38" s="31">
        <f t="shared" si="6"/>
        <v>4529</v>
      </c>
      <c r="L38" s="31">
        <f t="shared" si="7"/>
        <v>1132.25</v>
      </c>
      <c r="M38" s="32">
        <f t="shared" si="8"/>
        <v>1405</v>
      </c>
    </row>
    <row r="39" spans="1:13" x14ac:dyDescent="0.2">
      <c r="A39" s="11">
        <v>9</v>
      </c>
      <c r="B39" s="18" t="s">
        <v>13</v>
      </c>
      <c r="C39" s="19" t="s">
        <v>18</v>
      </c>
      <c r="D39" s="19" t="s">
        <v>26</v>
      </c>
      <c r="E39" s="19">
        <v>9</v>
      </c>
      <c r="F39" s="19">
        <v>3</v>
      </c>
      <c r="G39" s="89">
        <v>1190</v>
      </c>
      <c r="H39" s="83">
        <f t="shared" si="4"/>
        <v>1309</v>
      </c>
      <c r="I39" s="37">
        <f t="shared" si="5"/>
        <v>327.25</v>
      </c>
      <c r="J39" s="7">
        <v>1</v>
      </c>
      <c r="K39" s="31">
        <f t="shared" si="6"/>
        <v>1517</v>
      </c>
      <c r="L39" s="31">
        <f t="shared" si="7"/>
        <v>379.25</v>
      </c>
      <c r="M39" s="32">
        <f t="shared" si="8"/>
        <v>471</v>
      </c>
    </row>
    <row r="40" spans="1:13" x14ac:dyDescent="0.2">
      <c r="A40" s="11">
        <v>10</v>
      </c>
      <c r="B40" s="18" t="s">
        <v>14</v>
      </c>
      <c r="C40" s="20" t="s">
        <v>19</v>
      </c>
      <c r="D40" s="19" t="s">
        <v>27</v>
      </c>
      <c r="E40" s="19">
        <v>8</v>
      </c>
      <c r="F40" s="19">
        <v>3</v>
      </c>
      <c r="G40" s="89">
        <v>1093</v>
      </c>
      <c r="H40" s="83">
        <f t="shared" si="4"/>
        <v>1202.3000000000002</v>
      </c>
      <c r="I40" s="37">
        <f t="shared" si="5"/>
        <v>300.58</v>
      </c>
      <c r="J40" s="7">
        <v>10</v>
      </c>
      <c r="K40" s="31">
        <f t="shared" si="6"/>
        <v>13936</v>
      </c>
      <c r="L40" s="31">
        <f t="shared" si="7"/>
        <v>3484</v>
      </c>
      <c r="M40" s="32">
        <f t="shared" si="8"/>
        <v>4323</v>
      </c>
    </row>
    <row r="41" spans="1:13" x14ac:dyDescent="0.2">
      <c r="A41" s="11">
        <v>11</v>
      </c>
      <c r="B41" s="18" t="s">
        <v>15</v>
      </c>
      <c r="C41" s="19" t="s">
        <v>19</v>
      </c>
      <c r="D41" s="19" t="s">
        <v>22</v>
      </c>
      <c r="E41" s="19">
        <v>7</v>
      </c>
      <c r="F41" s="19">
        <v>3</v>
      </c>
      <c r="G41" s="89">
        <v>996</v>
      </c>
      <c r="H41" s="83">
        <f t="shared" si="4"/>
        <v>1095.6000000000001</v>
      </c>
      <c r="I41" s="37">
        <f t="shared" si="5"/>
        <v>273.89999999999998</v>
      </c>
      <c r="J41" s="7">
        <v>36</v>
      </c>
      <c r="K41" s="31">
        <f t="shared" si="6"/>
        <v>45716</v>
      </c>
      <c r="L41" s="31">
        <f t="shared" si="7"/>
        <v>11429</v>
      </c>
      <c r="M41" s="32">
        <f t="shared" si="8"/>
        <v>14182</v>
      </c>
    </row>
    <row r="42" spans="1:13" x14ac:dyDescent="0.2">
      <c r="A42" s="11">
        <v>12</v>
      </c>
      <c r="B42" s="18" t="s">
        <v>15</v>
      </c>
      <c r="C42" s="19" t="s">
        <v>19</v>
      </c>
      <c r="D42" s="19" t="s">
        <v>22</v>
      </c>
      <c r="E42" s="19">
        <v>7</v>
      </c>
      <c r="F42" s="19">
        <v>2</v>
      </c>
      <c r="G42" s="89">
        <v>835</v>
      </c>
      <c r="H42" s="83">
        <f t="shared" si="4"/>
        <v>918.50000000000011</v>
      </c>
      <c r="I42" s="37">
        <f t="shared" si="5"/>
        <v>229.63</v>
      </c>
      <c r="J42" s="7">
        <v>1</v>
      </c>
      <c r="K42" s="31">
        <f t="shared" si="6"/>
        <v>1065</v>
      </c>
      <c r="L42" s="31">
        <f t="shared" si="7"/>
        <v>266.25</v>
      </c>
      <c r="M42" s="32">
        <f t="shared" si="8"/>
        <v>330</v>
      </c>
    </row>
    <row r="43" spans="1:13" x14ac:dyDescent="0.2">
      <c r="A43" s="11">
        <v>13</v>
      </c>
      <c r="B43" s="18" t="s">
        <v>15</v>
      </c>
      <c r="C43" s="19" t="s">
        <v>19</v>
      </c>
      <c r="D43" s="19" t="s">
        <v>28</v>
      </c>
      <c r="E43" s="19">
        <v>6</v>
      </c>
      <c r="F43" s="19">
        <v>3</v>
      </c>
      <c r="G43" s="89">
        <v>899</v>
      </c>
      <c r="H43" s="83">
        <f t="shared" si="4"/>
        <v>988.90000000000009</v>
      </c>
      <c r="I43" s="37">
        <f t="shared" si="5"/>
        <v>247.23</v>
      </c>
      <c r="J43" s="7">
        <v>2</v>
      </c>
      <c r="K43" s="31">
        <f t="shared" si="6"/>
        <v>2292</v>
      </c>
      <c r="L43" s="31">
        <f t="shared" si="7"/>
        <v>573</v>
      </c>
      <c r="M43" s="32">
        <f t="shared" si="8"/>
        <v>711</v>
      </c>
    </row>
    <row r="44" spans="1:13" x14ac:dyDescent="0.2">
      <c r="A44" s="11">
        <v>14</v>
      </c>
      <c r="B44" s="18" t="s">
        <v>16</v>
      </c>
      <c r="C44" s="19" t="s">
        <v>19</v>
      </c>
      <c r="D44" s="19" t="s">
        <v>29</v>
      </c>
      <c r="E44" s="19">
        <v>5</v>
      </c>
      <c r="F44" s="19">
        <v>3</v>
      </c>
      <c r="G44" s="89">
        <v>802</v>
      </c>
      <c r="H44" s="83">
        <f t="shared" si="4"/>
        <v>882.2</v>
      </c>
      <c r="I44" s="37">
        <f t="shared" si="5"/>
        <v>220.55</v>
      </c>
      <c r="J44" s="7">
        <v>4</v>
      </c>
      <c r="K44" s="31">
        <f t="shared" si="6"/>
        <v>4090</v>
      </c>
      <c r="L44" s="31">
        <f t="shared" si="7"/>
        <v>1022.5</v>
      </c>
      <c r="M44" s="32">
        <f t="shared" si="8"/>
        <v>1269</v>
      </c>
    </row>
    <row r="45" spans="1:13" ht="15" x14ac:dyDescent="0.2">
      <c r="A45" s="13"/>
      <c r="B45" s="24" t="s">
        <v>2</v>
      </c>
      <c r="C45" s="24" t="s">
        <v>30</v>
      </c>
      <c r="D45" s="24" t="s">
        <v>30</v>
      </c>
      <c r="E45" s="24" t="s">
        <v>30</v>
      </c>
      <c r="F45" s="24" t="s">
        <v>30</v>
      </c>
      <c r="G45" s="24" t="s">
        <v>30</v>
      </c>
      <c r="H45" s="24" t="s">
        <v>30</v>
      </c>
      <c r="I45" s="24" t="s">
        <v>30</v>
      </c>
      <c r="J45" s="23">
        <f>SUM(J31:J44)</f>
        <v>132</v>
      </c>
      <c r="K45" s="33">
        <f>SUM(K31:K44)</f>
        <v>192769</v>
      </c>
      <c r="L45" s="33">
        <f>SUM(L31:L44)</f>
        <v>48192.25</v>
      </c>
      <c r="M45" s="33">
        <f>SUM(M31:M44)</f>
        <v>59801</v>
      </c>
    </row>
    <row r="48" spans="1:13" ht="12.75" customHeight="1" x14ac:dyDescent="0.2">
      <c r="A48" s="93" t="s">
        <v>53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 ht="12.75" customHeight="1" x14ac:dyDescent="0.2">
      <c r="A49" s="69"/>
      <c r="B49" s="93" t="s">
        <v>80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1" spans="1:13" ht="102" x14ac:dyDescent="0.2">
      <c r="A51" s="11" t="s">
        <v>6</v>
      </c>
      <c r="B51" s="2" t="s">
        <v>0</v>
      </c>
      <c r="C51" s="2" t="s">
        <v>33</v>
      </c>
      <c r="D51" s="2" t="s">
        <v>1</v>
      </c>
      <c r="E51" s="2" t="s">
        <v>34</v>
      </c>
      <c r="F51" s="2" t="s">
        <v>35</v>
      </c>
      <c r="G51" s="2" t="s">
        <v>36</v>
      </c>
      <c r="H51" s="2"/>
      <c r="I51" s="2" t="s">
        <v>101</v>
      </c>
      <c r="J51" s="2" t="s">
        <v>7</v>
      </c>
      <c r="K51" s="2" t="s">
        <v>3</v>
      </c>
      <c r="L51" s="2" t="s">
        <v>52</v>
      </c>
      <c r="M51" s="2" t="s">
        <v>40</v>
      </c>
    </row>
    <row r="52" spans="1:13" x14ac:dyDescent="0.2">
      <c r="A52" s="27"/>
      <c r="B52" s="27">
        <v>1</v>
      </c>
      <c r="C52" s="27">
        <v>2</v>
      </c>
      <c r="D52" s="27">
        <v>3</v>
      </c>
      <c r="E52" s="27">
        <v>4</v>
      </c>
      <c r="F52" s="27">
        <v>5</v>
      </c>
      <c r="G52" s="88">
        <v>6</v>
      </c>
      <c r="H52" s="27">
        <v>7</v>
      </c>
      <c r="I52" s="27">
        <v>8</v>
      </c>
      <c r="J52" s="27">
        <v>9</v>
      </c>
      <c r="K52" s="27" t="s">
        <v>82</v>
      </c>
      <c r="L52" s="27" t="s">
        <v>54</v>
      </c>
      <c r="M52" s="27" t="s">
        <v>97</v>
      </c>
    </row>
    <row r="53" spans="1:13" x14ac:dyDescent="0.2">
      <c r="A53" s="11">
        <v>1</v>
      </c>
      <c r="B53" s="18" t="s">
        <v>8</v>
      </c>
      <c r="C53" s="19" t="s">
        <v>17</v>
      </c>
      <c r="D53" s="19" t="s">
        <v>20</v>
      </c>
      <c r="E53" s="19">
        <v>12</v>
      </c>
      <c r="F53" s="19">
        <v>3</v>
      </c>
      <c r="G53" s="89">
        <v>1647</v>
      </c>
      <c r="H53" s="83"/>
      <c r="I53" s="37">
        <f>ROUND(G53*0.15,2)</f>
        <v>247.05</v>
      </c>
      <c r="J53" s="7">
        <v>1</v>
      </c>
      <c r="K53" s="31">
        <f>ROUND((G53+I53)*J53,0)</f>
        <v>1894</v>
      </c>
      <c r="L53" s="31">
        <f>K53/20*5</f>
        <v>473.5</v>
      </c>
      <c r="M53" s="32">
        <f>ROUND(L53*1.2409,0)</f>
        <v>588</v>
      </c>
    </row>
    <row r="54" spans="1:13" x14ac:dyDescent="0.2">
      <c r="A54" s="11">
        <v>2</v>
      </c>
      <c r="B54" s="22" t="s">
        <v>9</v>
      </c>
      <c r="C54" s="19" t="s">
        <v>17</v>
      </c>
      <c r="D54" s="19" t="s">
        <v>21</v>
      </c>
      <c r="E54" s="19">
        <v>12</v>
      </c>
      <c r="F54" s="19">
        <v>3</v>
      </c>
      <c r="G54" s="89">
        <v>1524</v>
      </c>
      <c r="H54" s="83"/>
      <c r="I54" s="37">
        <f t="shared" ref="I54:I66" si="9">ROUND(G54*0.15,2)</f>
        <v>228.6</v>
      </c>
      <c r="J54" s="7">
        <v>11</v>
      </c>
      <c r="K54" s="31">
        <f t="shared" ref="K54:K66" si="10">ROUND((G54+I54)*J54,0)</f>
        <v>19279</v>
      </c>
      <c r="L54" s="31">
        <f t="shared" ref="L54:L66" si="11">K54/20*5</f>
        <v>4819.75</v>
      </c>
      <c r="M54" s="32">
        <f t="shared" ref="M54:M66" si="12">ROUND(L54*1.2409,0)</f>
        <v>5981</v>
      </c>
    </row>
    <row r="55" spans="1:13" x14ac:dyDescent="0.2">
      <c r="A55" s="11">
        <v>3</v>
      </c>
      <c r="B55" s="18" t="s">
        <v>10</v>
      </c>
      <c r="C55" s="19" t="s">
        <v>17</v>
      </c>
      <c r="D55" s="19" t="s">
        <v>22</v>
      </c>
      <c r="E55" s="19">
        <v>10</v>
      </c>
      <c r="F55" s="19">
        <v>3</v>
      </c>
      <c r="G55" s="89">
        <v>1287</v>
      </c>
      <c r="H55" s="83"/>
      <c r="I55" s="37">
        <f t="shared" si="9"/>
        <v>193.05</v>
      </c>
      <c r="J55" s="21">
        <v>33.25</v>
      </c>
      <c r="K55" s="31">
        <f t="shared" si="10"/>
        <v>49212</v>
      </c>
      <c r="L55" s="31">
        <f t="shared" si="11"/>
        <v>12303</v>
      </c>
      <c r="M55" s="32">
        <f t="shared" si="12"/>
        <v>15267</v>
      </c>
    </row>
    <row r="56" spans="1:13" x14ac:dyDescent="0.2">
      <c r="A56" s="11">
        <v>4</v>
      </c>
      <c r="B56" s="18" t="s">
        <v>10</v>
      </c>
      <c r="C56" s="19" t="s">
        <v>17</v>
      </c>
      <c r="D56" s="19" t="s">
        <v>22</v>
      </c>
      <c r="E56" s="19">
        <v>10</v>
      </c>
      <c r="F56" s="19">
        <v>2</v>
      </c>
      <c r="G56" s="89">
        <v>1115</v>
      </c>
      <c r="H56" s="83"/>
      <c r="I56" s="37">
        <f t="shared" si="9"/>
        <v>167.25</v>
      </c>
      <c r="J56" s="7">
        <v>2</v>
      </c>
      <c r="K56" s="31">
        <f t="shared" si="10"/>
        <v>2565</v>
      </c>
      <c r="L56" s="31">
        <f t="shared" si="11"/>
        <v>641.25</v>
      </c>
      <c r="M56" s="32">
        <f t="shared" si="12"/>
        <v>796</v>
      </c>
    </row>
    <row r="57" spans="1:13" x14ac:dyDescent="0.2">
      <c r="A57" s="11">
        <v>5</v>
      </c>
      <c r="B57" s="18" t="s">
        <v>10</v>
      </c>
      <c r="C57" s="19" t="s">
        <v>17</v>
      </c>
      <c r="D57" s="19" t="s">
        <v>23</v>
      </c>
      <c r="E57" s="19">
        <v>9</v>
      </c>
      <c r="F57" s="19">
        <v>3</v>
      </c>
      <c r="G57" s="89">
        <v>1190</v>
      </c>
      <c r="H57" s="83"/>
      <c r="I57" s="37">
        <f t="shared" si="9"/>
        <v>178.5</v>
      </c>
      <c r="J57" s="21">
        <v>7</v>
      </c>
      <c r="K57" s="31">
        <f t="shared" si="10"/>
        <v>9580</v>
      </c>
      <c r="L57" s="31">
        <f t="shared" si="11"/>
        <v>2395</v>
      </c>
      <c r="M57" s="32">
        <f t="shared" si="12"/>
        <v>2972</v>
      </c>
    </row>
    <row r="58" spans="1:13" x14ac:dyDescent="0.2">
      <c r="A58" s="11">
        <v>6</v>
      </c>
      <c r="B58" s="18" t="s">
        <v>11</v>
      </c>
      <c r="C58" s="20" t="s">
        <v>17</v>
      </c>
      <c r="D58" s="19" t="s">
        <v>24</v>
      </c>
      <c r="E58" s="19">
        <v>8</v>
      </c>
      <c r="F58" s="19">
        <v>3</v>
      </c>
      <c r="G58" s="89">
        <v>1093</v>
      </c>
      <c r="H58" s="83"/>
      <c r="I58" s="37">
        <f t="shared" si="9"/>
        <v>163.95</v>
      </c>
      <c r="J58" s="7">
        <v>19.5</v>
      </c>
      <c r="K58" s="31">
        <f t="shared" si="10"/>
        <v>24511</v>
      </c>
      <c r="L58" s="31">
        <f t="shared" si="11"/>
        <v>6127.75</v>
      </c>
      <c r="M58" s="32">
        <f t="shared" si="12"/>
        <v>7604</v>
      </c>
    </row>
    <row r="59" spans="1:13" x14ac:dyDescent="0.2">
      <c r="A59" s="11">
        <v>7</v>
      </c>
      <c r="B59" s="18" t="s">
        <v>11</v>
      </c>
      <c r="C59" s="20" t="s">
        <v>17</v>
      </c>
      <c r="D59" s="19" t="s">
        <v>24</v>
      </c>
      <c r="E59" s="19">
        <v>8</v>
      </c>
      <c r="F59" s="19">
        <v>1</v>
      </c>
      <c r="G59" s="89">
        <v>745</v>
      </c>
      <c r="H59" s="83"/>
      <c r="I59" s="37">
        <f t="shared" si="9"/>
        <v>111.75</v>
      </c>
      <c r="J59" s="7">
        <v>1</v>
      </c>
      <c r="K59" s="31">
        <f t="shared" si="10"/>
        <v>857</v>
      </c>
      <c r="L59" s="31">
        <f t="shared" si="11"/>
        <v>214.25</v>
      </c>
      <c r="M59" s="32">
        <f t="shared" si="12"/>
        <v>266</v>
      </c>
    </row>
    <row r="60" spans="1:13" x14ac:dyDescent="0.2">
      <c r="A60" s="11">
        <v>8</v>
      </c>
      <c r="B60" s="18" t="s">
        <v>12</v>
      </c>
      <c r="C60" s="19" t="s">
        <v>17</v>
      </c>
      <c r="D60" s="19" t="s">
        <v>25</v>
      </c>
      <c r="E60" s="19">
        <v>8</v>
      </c>
      <c r="F60" s="19">
        <v>3</v>
      </c>
      <c r="G60" s="89">
        <v>1093</v>
      </c>
      <c r="H60" s="83"/>
      <c r="I60" s="37">
        <f t="shared" si="9"/>
        <v>163.95</v>
      </c>
      <c r="J60" s="21">
        <v>3.25</v>
      </c>
      <c r="K60" s="31">
        <f t="shared" si="10"/>
        <v>4085</v>
      </c>
      <c r="L60" s="31">
        <f t="shared" si="11"/>
        <v>1021.25</v>
      </c>
      <c r="M60" s="32">
        <f t="shared" si="12"/>
        <v>1267</v>
      </c>
    </row>
    <row r="61" spans="1:13" x14ac:dyDescent="0.2">
      <c r="A61" s="11">
        <v>9</v>
      </c>
      <c r="B61" s="18" t="s">
        <v>13</v>
      </c>
      <c r="C61" s="19" t="s">
        <v>18</v>
      </c>
      <c r="D61" s="19" t="s">
        <v>26</v>
      </c>
      <c r="E61" s="19">
        <v>9</v>
      </c>
      <c r="F61" s="19">
        <v>3</v>
      </c>
      <c r="G61" s="89">
        <v>1190</v>
      </c>
      <c r="H61" s="83"/>
      <c r="I61" s="37">
        <f t="shared" si="9"/>
        <v>178.5</v>
      </c>
      <c r="J61" s="7">
        <v>1</v>
      </c>
      <c r="K61" s="31">
        <f t="shared" si="10"/>
        <v>1369</v>
      </c>
      <c r="L61" s="31">
        <f t="shared" si="11"/>
        <v>342.25</v>
      </c>
      <c r="M61" s="32">
        <f t="shared" si="12"/>
        <v>425</v>
      </c>
    </row>
    <row r="62" spans="1:13" x14ac:dyDescent="0.2">
      <c r="A62" s="11">
        <v>10</v>
      </c>
      <c r="B62" s="18" t="s">
        <v>14</v>
      </c>
      <c r="C62" s="20" t="s">
        <v>19</v>
      </c>
      <c r="D62" s="19" t="s">
        <v>27</v>
      </c>
      <c r="E62" s="19">
        <v>8</v>
      </c>
      <c r="F62" s="19">
        <v>3</v>
      </c>
      <c r="G62" s="89">
        <v>1093</v>
      </c>
      <c r="H62" s="83"/>
      <c r="I62" s="37">
        <f t="shared" si="9"/>
        <v>163.95</v>
      </c>
      <c r="J62" s="7">
        <v>10</v>
      </c>
      <c r="K62" s="31">
        <f t="shared" si="10"/>
        <v>12570</v>
      </c>
      <c r="L62" s="31">
        <f t="shared" si="11"/>
        <v>3142.5</v>
      </c>
      <c r="M62" s="32">
        <f t="shared" si="12"/>
        <v>3900</v>
      </c>
    </row>
    <row r="63" spans="1:13" x14ac:dyDescent="0.2">
      <c r="A63" s="11">
        <v>11</v>
      </c>
      <c r="B63" s="18" t="s">
        <v>15</v>
      </c>
      <c r="C63" s="19" t="s">
        <v>19</v>
      </c>
      <c r="D63" s="19" t="s">
        <v>22</v>
      </c>
      <c r="E63" s="19">
        <v>7</v>
      </c>
      <c r="F63" s="19">
        <v>3</v>
      </c>
      <c r="G63" s="89">
        <v>996</v>
      </c>
      <c r="H63" s="83"/>
      <c r="I63" s="37">
        <f t="shared" si="9"/>
        <v>149.4</v>
      </c>
      <c r="J63" s="7">
        <v>36</v>
      </c>
      <c r="K63" s="31">
        <f t="shared" si="10"/>
        <v>41234</v>
      </c>
      <c r="L63" s="31">
        <f t="shared" si="11"/>
        <v>10308.5</v>
      </c>
      <c r="M63" s="32">
        <f t="shared" si="12"/>
        <v>12792</v>
      </c>
    </row>
    <row r="64" spans="1:13" x14ac:dyDescent="0.2">
      <c r="A64" s="11">
        <v>12</v>
      </c>
      <c r="B64" s="18" t="s">
        <v>15</v>
      </c>
      <c r="C64" s="19" t="s">
        <v>19</v>
      </c>
      <c r="D64" s="19" t="s">
        <v>22</v>
      </c>
      <c r="E64" s="19">
        <v>7</v>
      </c>
      <c r="F64" s="19">
        <v>2</v>
      </c>
      <c r="G64" s="89">
        <v>835</v>
      </c>
      <c r="H64" s="83"/>
      <c r="I64" s="37">
        <f t="shared" si="9"/>
        <v>125.25</v>
      </c>
      <c r="J64" s="7">
        <v>1</v>
      </c>
      <c r="K64" s="31">
        <f t="shared" si="10"/>
        <v>960</v>
      </c>
      <c r="L64" s="31">
        <f t="shared" si="11"/>
        <v>240</v>
      </c>
      <c r="M64" s="32">
        <f t="shared" si="12"/>
        <v>298</v>
      </c>
    </row>
    <row r="65" spans="1:13" x14ac:dyDescent="0.2">
      <c r="A65" s="11">
        <v>13</v>
      </c>
      <c r="B65" s="18" t="s">
        <v>15</v>
      </c>
      <c r="C65" s="19" t="s">
        <v>19</v>
      </c>
      <c r="D65" s="19" t="s">
        <v>28</v>
      </c>
      <c r="E65" s="19">
        <v>6</v>
      </c>
      <c r="F65" s="19">
        <v>3</v>
      </c>
      <c r="G65" s="89">
        <v>899</v>
      </c>
      <c r="H65" s="83"/>
      <c r="I65" s="37">
        <f t="shared" si="9"/>
        <v>134.85</v>
      </c>
      <c r="J65" s="7">
        <v>2</v>
      </c>
      <c r="K65" s="31">
        <f t="shared" si="10"/>
        <v>2068</v>
      </c>
      <c r="L65" s="31">
        <f t="shared" si="11"/>
        <v>517</v>
      </c>
      <c r="M65" s="32">
        <f t="shared" si="12"/>
        <v>642</v>
      </c>
    </row>
    <row r="66" spans="1:13" x14ac:dyDescent="0.2">
      <c r="A66" s="11">
        <v>14</v>
      </c>
      <c r="B66" s="18" t="s">
        <v>16</v>
      </c>
      <c r="C66" s="19" t="s">
        <v>19</v>
      </c>
      <c r="D66" s="19" t="s">
        <v>29</v>
      </c>
      <c r="E66" s="19">
        <v>5</v>
      </c>
      <c r="F66" s="19">
        <v>3</v>
      </c>
      <c r="G66" s="89">
        <v>802</v>
      </c>
      <c r="H66" s="83"/>
      <c r="I66" s="37">
        <f t="shared" si="9"/>
        <v>120.3</v>
      </c>
      <c r="J66" s="7">
        <v>4</v>
      </c>
      <c r="K66" s="31">
        <f t="shared" si="10"/>
        <v>3689</v>
      </c>
      <c r="L66" s="31">
        <f t="shared" si="11"/>
        <v>922.25</v>
      </c>
      <c r="M66" s="32">
        <f t="shared" si="12"/>
        <v>1144</v>
      </c>
    </row>
    <row r="67" spans="1:13" ht="15" x14ac:dyDescent="0.2">
      <c r="A67" s="13"/>
      <c r="B67" s="24" t="s">
        <v>2</v>
      </c>
      <c r="C67" s="24" t="s">
        <v>30</v>
      </c>
      <c r="D67" s="24" t="s">
        <v>30</v>
      </c>
      <c r="E67" s="24" t="s">
        <v>30</v>
      </c>
      <c r="F67" s="24" t="s">
        <v>30</v>
      </c>
      <c r="G67" s="24" t="s">
        <v>30</v>
      </c>
      <c r="H67" s="24" t="s">
        <v>30</v>
      </c>
      <c r="I67" s="24" t="s">
        <v>30</v>
      </c>
      <c r="J67" s="23">
        <f>SUM(J53:J66)</f>
        <v>132</v>
      </c>
      <c r="K67" s="33">
        <f>SUM(K53:K66)</f>
        <v>173873</v>
      </c>
      <c r="L67" s="33">
        <f>SUM(L53:L66)</f>
        <v>43468.25</v>
      </c>
      <c r="M67" s="33">
        <f>SUM(M53:M66)</f>
        <v>53942</v>
      </c>
    </row>
    <row r="70" spans="1:13" ht="12.75" customHeight="1" x14ac:dyDescent="0.2">
      <c r="A70" s="93" t="s">
        <v>53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13" ht="12.75" customHeight="1" x14ac:dyDescent="0.2">
      <c r="A71" s="69"/>
      <c r="B71" s="93" t="s">
        <v>79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3" spans="1:13" ht="102" x14ac:dyDescent="0.2">
      <c r="A73" s="11" t="s">
        <v>6</v>
      </c>
      <c r="B73" s="2" t="s">
        <v>0</v>
      </c>
      <c r="C73" s="2" t="s">
        <v>33</v>
      </c>
      <c r="D73" s="2" t="s">
        <v>1</v>
      </c>
      <c r="E73" s="2" t="s">
        <v>34</v>
      </c>
      <c r="F73" s="2" t="s">
        <v>35</v>
      </c>
      <c r="G73" s="2" t="s">
        <v>36</v>
      </c>
      <c r="H73" s="2" t="s">
        <v>105</v>
      </c>
      <c r="I73" s="2" t="s">
        <v>101</v>
      </c>
      <c r="J73" s="2" t="s">
        <v>7</v>
      </c>
      <c r="K73" s="2" t="s">
        <v>3</v>
      </c>
      <c r="L73" s="2" t="s">
        <v>52</v>
      </c>
      <c r="M73" s="2" t="s">
        <v>40</v>
      </c>
    </row>
    <row r="74" spans="1:13" x14ac:dyDescent="0.2">
      <c r="A74" s="27"/>
      <c r="B74" s="27">
        <v>1</v>
      </c>
      <c r="C74" s="27">
        <v>2</v>
      </c>
      <c r="D74" s="27">
        <v>3</v>
      </c>
      <c r="E74" s="27">
        <v>4</v>
      </c>
      <c r="F74" s="27">
        <v>5</v>
      </c>
      <c r="G74" s="88">
        <v>6</v>
      </c>
      <c r="H74" s="27">
        <v>7</v>
      </c>
      <c r="I74" s="27">
        <v>8</v>
      </c>
      <c r="J74" s="27">
        <v>9</v>
      </c>
      <c r="K74" s="27" t="s">
        <v>38</v>
      </c>
      <c r="L74" s="27" t="s">
        <v>54</v>
      </c>
      <c r="M74" s="27" t="s">
        <v>97</v>
      </c>
    </row>
    <row r="75" spans="1:13" x14ac:dyDescent="0.2">
      <c r="A75" s="11">
        <v>1</v>
      </c>
      <c r="B75" s="18" t="s">
        <v>8</v>
      </c>
      <c r="C75" s="19" t="s">
        <v>17</v>
      </c>
      <c r="D75" s="19" t="s">
        <v>20</v>
      </c>
      <c r="E75" s="19">
        <v>12</v>
      </c>
      <c r="F75" s="19">
        <v>3</v>
      </c>
      <c r="G75" s="89">
        <v>1647</v>
      </c>
      <c r="H75" s="83">
        <f>G75*1.1</f>
        <v>1811.7</v>
      </c>
      <c r="I75" s="37">
        <f>ROUND(H75*0.15,2)</f>
        <v>271.76</v>
      </c>
      <c r="J75" s="7">
        <v>1</v>
      </c>
      <c r="K75" s="31">
        <f>ROUND((H75+I75)*J75,0)</f>
        <v>2083</v>
      </c>
      <c r="L75" s="31">
        <f>K75/20*5</f>
        <v>520.75</v>
      </c>
      <c r="M75" s="32">
        <f>ROUND(L75*1.2409,0)</f>
        <v>646</v>
      </c>
    </row>
    <row r="76" spans="1:13" x14ac:dyDescent="0.2">
      <c r="A76" s="11">
        <v>2</v>
      </c>
      <c r="B76" s="22" t="s">
        <v>9</v>
      </c>
      <c r="C76" s="19" t="s">
        <v>17</v>
      </c>
      <c r="D76" s="19" t="s">
        <v>21</v>
      </c>
      <c r="E76" s="19">
        <v>12</v>
      </c>
      <c r="F76" s="19">
        <v>3</v>
      </c>
      <c r="G76" s="89">
        <v>1524</v>
      </c>
      <c r="H76" s="83">
        <f t="shared" ref="H76:H88" si="13">G76*1.1</f>
        <v>1676.4</v>
      </c>
      <c r="I76" s="37">
        <f t="shared" ref="I76:I88" si="14">ROUND(H76*0.15,2)</f>
        <v>251.46</v>
      </c>
      <c r="J76" s="7">
        <v>11</v>
      </c>
      <c r="K76" s="31">
        <f t="shared" ref="K76:K88" si="15">ROUND((H76+I76)*J76,0)</f>
        <v>21206</v>
      </c>
      <c r="L76" s="31">
        <f t="shared" ref="L76:L88" si="16">K76/20*5</f>
        <v>5301.5</v>
      </c>
      <c r="M76" s="32">
        <f t="shared" ref="M76:M88" si="17">ROUND(L76*1.2409,0)</f>
        <v>6579</v>
      </c>
    </row>
    <row r="77" spans="1:13" x14ac:dyDescent="0.2">
      <c r="A77" s="11">
        <v>3</v>
      </c>
      <c r="B77" s="18" t="s">
        <v>10</v>
      </c>
      <c r="C77" s="19" t="s">
        <v>17</v>
      </c>
      <c r="D77" s="19" t="s">
        <v>22</v>
      </c>
      <c r="E77" s="19">
        <v>10</v>
      </c>
      <c r="F77" s="19">
        <v>3</v>
      </c>
      <c r="G77" s="89">
        <v>1287</v>
      </c>
      <c r="H77" s="83">
        <f t="shared" si="13"/>
        <v>1415.7</v>
      </c>
      <c r="I77" s="37">
        <f t="shared" si="14"/>
        <v>212.36</v>
      </c>
      <c r="J77" s="21">
        <v>33.25</v>
      </c>
      <c r="K77" s="31">
        <f t="shared" si="15"/>
        <v>54133</v>
      </c>
      <c r="L77" s="31">
        <f t="shared" si="16"/>
        <v>13533.25</v>
      </c>
      <c r="M77" s="32">
        <f t="shared" si="17"/>
        <v>16793</v>
      </c>
    </row>
    <row r="78" spans="1:13" x14ac:dyDescent="0.2">
      <c r="A78" s="11">
        <v>4</v>
      </c>
      <c r="B78" s="18" t="s">
        <v>10</v>
      </c>
      <c r="C78" s="19" t="s">
        <v>17</v>
      </c>
      <c r="D78" s="19" t="s">
        <v>22</v>
      </c>
      <c r="E78" s="19">
        <v>10</v>
      </c>
      <c r="F78" s="19">
        <v>2</v>
      </c>
      <c r="G78" s="89">
        <v>1115</v>
      </c>
      <c r="H78" s="83">
        <f t="shared" si="13"/>
        <v>1226.5</v>
      </c>
      <c r="I78" s="37">
        <f t="shared" si="14"/>
        <v>183.98</v>
      </c>
      <c r="J78" s="7">
        <v>2</v>
      </c>
      <c r="K78" s="31">
        <f t="shared" si="15"/>
        <v>2821</v>
      </c>
      <c r="L78" s="31">
        <f t="shared" si="16"/>
        <v>705.25</v>
      </c>
      <c r="M78" s="32">
        <f t="shared" si="17"/>
        <v>875</v>
      </c>
    </row>
    <row r="79" spans="1:13" x14ac:dyDescent="0.2">
      <c r="A79" s="11">
        <v>5</v>
      </c>
      <c r="B79" s="18" t="s">
        <v>10</v>
      </c>
      <c r="C79" s="19" t="s">
        <v>17</v>
      </c>
      <c r="D79" s="19" t="s">
        <v>23</v>
      </c>
      <c r="E79" s="19">
        <v>9</v>
      </c>
      <c r="F79" s="19">
        <v>3</v>
      </c>
      <c r="G79" s="89">
        <v>1190</v>
      </c>
      <c r="H79" s="83">
        <f t="shared" si="13"/>
        <v>1309</v>
      </c>
      <c r="I79" s="37">
        <f t="shared" si="14"/>
        <v>196.35</v>
      </c>
      <c r="J79" s="21">
        <v>7</v>
      </c>
      <c r="K79" s="31">
        <f t="shared" si="15"/>
        <v>10537</v>
      </c>
      <c r="L79" s="31">
        <f t="shared" si="16"/>
        <v>2634.25</v>
      </c>
      <c r="M79" s="32">
        <f t="shared" si="17"/>
        <v>3269</v>
      </c>
    </row>
    <row r="80" spans="1:13" x14ac:dyDescent="0.2">
      <c r="A80" s="11">
        <v>6</v>
      </c>
      <c r="B80" s="18" t="s">
        <v>11</v>
      </c>
      <c r="C80" s="20" t="s">
        <v>17</v>
      </c>
      <c r="D80" s="19" t="s">
        <v>24</v>
      </c>
      <c r="E80" s="19">
        <v>8</v>
      </c>
      <c r="F80" s="19">
        <v>3</v>
      </c>
      <c r="G80" s="89">
        <v>1093</v>
      </c>
      <c r="H80" s="83">
        <f t="shared" si="13"/>
        <v>1202.3000000000002</v>
      </c>
      <c r="I80" s="37">
        <f t="shared" si="14"/>
        <v>180.35</v>
      </c>
      <c r="J80" s="7">
        <v>19.5</v>
      </c>
      <c r="K80" s="31">
        <f t="shared" si="15"/>
        <v>26962</v>
      </c>
      <c r="L80" s="31">
        <f t="shared" si="16"/>
        <v>6740.5</v>
      </c>
      <c r="M80" s="32">
        <f t="shared" si="17"/>
        <v>8364</v>
      </c>
    </row>
    <row r="81" spans="1:13" x14ac:dyDescent="0.2">
      <c r="A81" s="11">
        <v>7</v>
      </c>
      <c r="B81" s="18" t="s">
        <v>11</v>
      </c>
      <c r="C81" s="20" t="s">
        <v>17</v>
      </c>
      <c r="D81" s="19" t="s">
        <v>24</v>
      </c>
      <c r="E81" s="19">
        <v>8</v>
      </c>
      <c r="F81" s="19">
        <v>1</v>
      </c>
      <c r="G81" s="89">
        <v>745</v>
      </c>
      <c r="H81" s="83">
        <f t="shared" si="13"/>
        <v>819.50000000000011</v>
      </c>
      <c r="I81" s="37">
        <f t="shared" si="14"/>
        <v>122.93</v>
      </c>
      <c r="J81" s="7">
        <v>1</v>
      </c>
      <c r="K81" s="31">
        <f t="shared" si="15"/>
        <v>942</v>
      </c>
      <c r="L81" s="31">
        <f t="shared" si="16"/>
        <v>235.5</v>
      </c>
      <c r="M81" s="32">
        <f t="shared" si="17"/>
        <v>292</v>
      </c>
    </row>
    <row r="82" spans="1:13" x14ac:dyDescent="0.2">
      <c r="A82" s="11">
        <v>8</v>
      </c>
      <c r="B82" s="18" t="s">
        <v>12</v>
      </c>
      <c r="C82" s="19" t="s">
        <v>17</v>
      </c>
      <c r="D82" s="19" t="s">
        <v>25</v>
      </c>
      <c r="E82" s="19">
        <v>8</v>
      </c>
      <c r="F82" s="19">
        <v>3</v>
      </c>
      <c r="G82" s="89">
        <v>1093</v>
      </c>
      <c r="H82" s="83">
        <f t="shared" si="13"/>
        <v>1202.3000000000002</v>
      </c>
      <c r="I82" s="37">
        <f t="shared" si="14"/>
        <v>180.35</v>
      </c>
      <c r="J82" s="21">
        <v>3.25</v>
      </c>
      <c r="K82" s="31">
        <f t="shared" si="15"/>
        <v>4494</v>
      </c>
      <c r="L82" s="31">
        <f t="shared" si="16"/>
        <v>1123.5</v>
      </c>
      <c r="M82" s="32">
        <f t="shared" si="17"/>
        <v>1394</v>
      </c>
    </row>
    <row r="83" spans="1:13" x14ac:dyDescent="0.2">
      <c r="A83" s="11">
        <v>9</v>
      </c>
      <c r="B83" s="18" t="s">
        <v>13</v>
      </c>
      <c r="C83" s="19" t="s">
        <v>18</v>
      </c>
      <c r="D83" s="19" t="s">
        <v>26</v>
      </c>
      <c r="E83" s="19">
        <v>9</v>
      </c>
      <c r="F83" s="19">
        <v>3</v>
      </c>
      <c r="G83" s="89">
        <v>1190</v>
      </c>
      <c r="H83" s="83">
        <f t="shared" si="13"/>
        <v>1309</v>
      </c>
      <c r="I83" s="37">
        <f t="shared" si="14"/>
        <v>196.35</v>
      </c>
      <c r="J83" s="7">
        <v>1</v>
      </c>
      <c r="K83" s="31">
        <f t="shared" si="15"/>
        <v>1505</v>
      </c>
      <c r="L83" s="31">
        <f t="shared" si="16"/>
        <v>376.25</v>
      </c>
      <c r="M83" s="32">
        <f t="shared" si="17"/>
        <v>467</v>
      </c>
    </row>
    <row r="84" spans="1:13" x14ac:dyDescent="0.2">
      <c r="A84" s="11">
        <v>10</v>
      </c>
      <c r="B84" s="18" t="s">
        <v>14</v>
      </c>
      <c r="C84" s="20" t="s">
        <v>19</v>
      </c>
      <c r="D84" s="19" t="s">
        <v>27</v>
      </c>
      <c r="E84" s="19">
        <v>8</v>
      </c>
      <c r="F84" s="19">
        <v>3</v>
      </c>
      <c r="G84" s="89">
        <v>1093</v>
      </c>
      <c r="H84" s="83">
        <f t="shared" si="13"/>
        <v>1202.3000000000002</v>
      </c>
      <c r="I84" s="37">
        <f t="shared" si="14"/>
        <v>180.35</v>
      </c>
      <c r="J84" s="7">
        <v>10</v>
      </c>
      <c r="K84" s="31">
        <f t="shared" si="15"/>
        <v>13827</v>
      </c>
      <c r="L84" s="31">
        <f t="shared" si="16"/>
        <v>3456.75</v>
      </c>
      <c r="M84" s="32">
        <f t="shared" si="17"/>
        <v>4289</v>
      </c>
    </row>
    <row r="85" spans="1:13" x14ac:dyDescent="0.2">
      <c r="A85" s="11">
        <v>11</v>
      </c>
      <c r="B85" s="18" t="s">
        <v>15</v>
      </c>
      <c r="C85" s="19" t="s">
        <v>19</v>
      </c>
      <c r="D85" s="19" t="s">
        <v>22</v>
      </c>
      <c r="E85" s="19">
        <v>7</v>
      </c>
      <c r="F85" s="19">
        <v>3</v>
      </c>
      <c r="G85" s="89">
        <v>996</v>
      </c>
      <c r="H85" s="83">
        <f t="shared" si="13"/>
        <v>1095.6000000000001</v>
      </c>
      <c r="I85" s="37">
        <f t="shared" si="14"/>
        <v>164.34</v>
      </c>
      <c r="J85" s="7">
        <v>36</v>
      </c>
      <c r="K85" s="31">
        <f t="shared" si="15"/>
        <v>45358</v>
      </c>
      <c r="L85" s="31">
        <f t="shared" si="16"/>
        <v>11339.5</v>
      </c>
      <c r="M85" s="32">
        <f t="shared" si="17"/>
        <v>14071</v>
      </c>
    </row>
    <row r="86" spans="1:13" x14ac:dyDescent="0.2">
      <c r="A86" s="11">
        <v>12</v>
      </c>
      <c r="B86" s="18" t="s">
        <v>15</v>
      </c>
      <c r="C86" s="19" t="s">
        <v>19</v>
      </c>
      <c r="D86" s="19" t="s">
        <v>22</v>
      </c>
      <c r="E86" s="19">
        <v>7</v>
      </c>
      <c r="F86" s="19">
        <v>2</v>
      </c>
      <c r="G86" s="89">
        <v>835</v>
      </c>
      <c r="H86" s="83">
        <f t="shared" si="13"/>
        <v>918.50000000000011</v>
      </c>
      <c r="I86" s="37">
        <f t="shared" si="14"/>
        <v>137.78</v>
      </c>
      <c r="J86" s="7">
        <v>1</v>
      </c>
      <c r="K86" s="31">
        <f t="shared" si="15"/>
        <v>1056</v>
      </c>
      <c r="L86" s="31">
        <f t="shared" si="16"/>
        <v>264</v>
      </c>
      <c r="M86" s="32">
        <f t="shared" si="17"/>
        <v>328</v>
      </c>
    </row>
    <row r="87" spans="1:13" x14ac:dyDescent="0.2">
      <c r="A87" s="11">
        <v>13</v>
      </c>
      <c r="B87" s="18" t="s">
        <v>15</v>
      </c>
      <c r="C87" s="19" t="s">
        <v>19</v>
      </c>
      <c r="D87" s="19" t="s">
        <v>28</v>
      </c>
      <c r="E87" s="19">
        <v>6</v>
      </c>
      <c r="F87" s="19">
        <v>3</v>
      </c>
      <c r="G87" s="89">
        <v>899</v>
      </c>
      <c r="H87" s="83">
        <f t="shared" si="13"/>
        <v>988.90000000000009</v>
      </c>
      <c r="I87" s="37">
        <f t="shared" si="14"/>
        <v>148.34</v>
      </c>
      <c r="J87" s="7">
        <v>2</v>
      </c>
      <c r="K87" s="31">
        <f t="shared" si="15"/>
        <v>2274</v>
      </c>
      <c r="L87" s="31">
        <f t="shared" si="16"/>
        <v>568.5</v>
      </c>
      <c r="M87" s="32">
        <f t="shared" si="17"/>
        <v>705</v>
      </c>
    </row>
    <row r="88" spans="1:13" x14ac:dyDescent="0.2">
      <c r="A88" s="11">
        <v>14</v>
      </c>
      <c r="B88" s="18" t="s">
        <v>16</v>
      </c>
      <c r="C88" s="19" t="s">
        <v>19</v>
      </c>
      <c r="D88" s="19" t="s">
        <v>29</v>
      </c>
      <c r="E88" s="19">
        <v>5</v>
      </c>
      <c r="F88" s="19">
        <v>3</v>
      </c>
      <c r="G88" s="89">
        <v>802</v>
      </c>
      <c r="H88" s="83">
        <f t="shared" si="13"/>
        <v>882.2</v>
      </c>
      <c r="I88" s="37">
        <f t="shared" si="14"/>
        <v>132.33000000000001</v>
      </c>
      <c r="J88" s="7">
        <v>4</v>
      </c>
      <c r="K88" s="31">
        <f t="shared" si="15"/>
        <v>4058</v>
      </c>
      <c r="L88" s="31">
        <f t="shared" si="16"/>
        <v>1014.5</v>
      </c>
      <c r="M88" s="32">
        <f t="shared" si="17"/>
        <v>1259</v>
      </c>
    </row>
    <row r="89" spans="1:13" ht="15" x14ac:dyDescent="0.2">
      <c r="A89" s="13"/>
      <c r="B89" s="24" t="s">
        <v>2</v>
      </c>
      <c r="C89" s="24" t="s">
        <v>30</v>
      </c>
      <c r="D89" s="24" t="s">
        <v>30</v>
      </c>
      <c r="E89" s="24" t="s">
        <v>30</v>
      </c>
      <c r="F89" s="24" t="s">
        <v>30</v>
      </c>
      <c r="G89" s="24" t="s">
        <v>30</v>
      </c>
      <c r="H89" s="24" t="s">
        <v>30</v>
      </c>
      <c r="I89" s="24" t="s">
        <v>30</v>
      </c>
      <c r="J89" s="23">
        <f>SUM(J75:J88)</f>
        <v>132</v>
      </c>
      <c r="K89" s="33">
        <f>SUM(K75:K88)</f>
        <v>191256</v>
      </c>
      <c r="L89" s="33">
        <f>SUM(L75:L88)</f>
        <v>47814</v>
      </c>
      <c r="M89" s="33">
        <f>SUM(M75:M88)</f>
        <v>59331</v>
      </c>
    </row>
  </sheetData>
  <mergeCells count="10">
    <mergeCell ref="K1:M3"/>
    <mergeCell ref="B49:M49"/>
    <mergeCell ref="A70:M70"/>
    <mergeCell ref="B71:M71"/>
    <mergeCell ref="A6:M6"/>
    <mergeCell ref="A4:M4"/>
    <mergeCell ref="A5:M5"/>
    <mergeCell ref="A26:M26"/>
    <mergeCell ref="B27:M27"/>
    <mergeCell ref="A48:M48"/>
  </mergeCells>
  <printOptions horizontalCentered="1"/>
  <pageMargins left="0.51181102362204722" right="0.31496062992125984" top="1.3416666666666666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Normal="100" workbookViewId="0">
      <selection activeCell="G16" sqref="G16"/>
    </sheetView>
  </sheetViews>
  <sheetFormatPr defaultRowHeight="12.75" x14ac:dyDescent="0.2"/>
  <cols>
    <col min="1" max="1" width="32.42578125" style="44" customWidth="1"/>
    <col min="2" max="2" width="7.28515625" style="44" customWidth="1"/>
    <col min="3" max="5" width="7" style="44" customWidth="1"/>
    <col min="6" max="6" width="10.5703125" style="44" customWidth="1"/>
    <col min="7" max="7" width="11.42578125" style="44" customWidth="1"/>
    <col min="8" max="8" width="12.28515625" style="44" customWidth="1"/>
    <col min="9" max="9" width="7" style="44" customWidth="1"/>
    <col min="10" max="10" width="8" style="44" customWidth="1"/>
    <col min="11" max="11" width="8.28515625" style="44" customWidth="1"/>
    <col min="12" max="12" width="11.7109375" style="44" customWidth="1"/>
    <col min="13" max="13" width="12.7109375" style="44" customWidth="1"/>
    <col min="14" max="14" width="9.140625" style="44" customWidth="1"/>
    <col min="15" max="15" width="9.85546875" style="44" customWidth="1"/>
    <col min="16" max="17" width="9.140625" style="44" customWidth="1"/>
    <col min="18" max="16384" width="9.140625" style="44"/>
  </cols>
  <sheetData>
    <row r="1" spans="1:16" x14ac:dyDescent="0.2">
      <c r="J1" s="64" t="s">
        <v>111</v>
      </c>
      <c r="K1" s="64"/>
    </row>
    <row r="2" spans="1:16" x14ac:dyDescent="0.2">
      <c r="J2" s="91" t="s">
        <v>112</v>
      </c>
      <c r="K2" s="91"/>
      <c r="L2" s="90"/>
    </row>
    <row r="3" spans="1:16" ht="14.25" customHeight="1" x14ac:dyDescent="0.25">
      <c r="A3" s="102" t="s">
        <v>69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6" ht="14.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ht="16.5" customHeight="1" x14ac:dyDescent="0.2">
      <c r="A5" s="103" t="s">
        <v>55</v>
      </c>
      <c r="B5" s="105" t="s">
        <v>56</v>
      </c>
      <c r="C5" s="107" t="s">
        <v>57</v>
      </c>
      <c r="D5" s="109" t="s">
        <v>116</v>
      </c>
      <c r="E5" s="110"/>
      <c r="F5" s="110"/>
      <c r="G5" s="110"/>
      <c r="H5" s="111"/>
      <c r="I5" s="109" t="s">
        <v>67</v>
      </c>
      <c r="J5" s="110"/>
      <c r="K5" s="110"/>
      <c r="L5" s="110"/>
      <c r="M5" s="111"/>
      <c r="N5" s="46"/>
      <c r="O5" s="46"/>
    </row>
    <row r="6" spans="1:16" ht="68.25" customHeight="1" x14ac:dyDescent="0.2">
      <c r="A6" s="104"/>
      <c r="B6" s="106"/>
      <c r="C6" s="108"/>
      <c r="D6" s="47" t="s">
        <v>58</v>
      </c>
      <c r="E6" s="47" t="s">
        <v>59</v>
      </c>
      <c r="F6" s="48" t="s">
        <v>68</v>
      </c>
      <c r="G6" s="48" t="s">
        <v>61</v>
      </c>
      <c r="H6" s="48" t="s">
        <v>40</v>
      </c>
      <c r="I6" s="47" t="s">
        <v>58</v>
      </c>
      <c r="J6" s="47" t="s">
        <v>59</v>
      </c>
      <c r="K6" s="48" t="s">
        <v>60</v>
      </c>
      <c r="L6" s="48" t="s">
        <v>61</v>
      </c>
      <c r="M6" s="48" t="s">
        <v>40</v>
      </c>
      <c r="N6" s="46"/>
      <c r="O6" s="46"/>
    </row>
    <row r="7" spans="1:16" s="52" customFormat="1" ht="29.25" customHeight="1" x14ac:dyDescent="0.25">
      <c r="A7" s="75" t="s">
        <v>84</v>
      </c>
      <c r="B7" s="49" t="s">
        <v>62</v>
      </c>
      <c r="C7" s="50" t="s">
        <v>63</v>
      </c>
      <c r="D7" s="50" t="s">
        <v>64</v>
      </c>
      <c r="E7" s="50" t="s">
        <v>85</v>
      </c>
      <c r="F7" s="50" t="s">
        <v>90</v>
      </c>
      <c r="G7" s="50" t="s">
        <v>86</v>
      </c>
      <c r="H7" s="50" t="s">
        <v>106</v>
      </c>
      <c r="I7" s="50" t="s">
        <v>87</v>
      </c>
      <c r="J7" s="50" t="s">
        <v>88</v>
      </c>
      <c r="K7" s="50" t="s">
        <v>89</v>
      </c>
      <c r="L7" s="50" t="s">
        <v>91</v>
      </c>
      <c r="M7" s="50" t="s">
        <v>107</v>
      </c>
      <c r="N7" s="51"/>
      <c r="O7" s="51"/>
    </row>
    <row r="8" spans="1:16" x14ac:dyDescent="0.2">
      <c r="A8" s="76" t="s">
        <v>65</v>
      </c>
      <c r="B8" s="85">
        <v>40</v>
      </c>
      <c r="C8" s="53">
        <v>90</v>
      </c>
      <c r="D8" s="54">
        <v>1255</v>
      </c>
      <c r="E8" s="55">
        <f>ROUND(D8/166.5,3)</f>
        <v>7.5380000000000003</v>
      </c>
      <c r="F8" s="77">
        <f>ROUND(C8*E8*2,0)</f>
        <v>1357</v>
      </c>
      <c r="G8" s="77">
        <f>ROUND(F8*B8,0)</f>
        <v>54280</v>
      </c>
      <c r="H8" s="77">
        <f>ROUND(G8*1.2409,0)</f>
        <v>67356</v>
      </c>
      <c r="I8" s="54">
        <v>1380</v>
      </c>
      <c r="J8" s="56">
        <f>ROUND(I8/166.5,3)</f>
        <v>8.2880000000000003</v>
      </c>
      <c r="K8" s="77">
        <f>ROUND(C8*J8*2,0)</f>
        <v>1492</v>
      </c>
      <c r="L8" s="77">
        <f>ROUND(K8*B8,0)</f>
        <v>59680</v>
      </c>
      <c r="M8" s="77">
        <f>ROUND(L8*1.2409,0)</f>
        <v>74057</v>
      </c>
      <c r="N8" s="57"/>
      <c r="O8" s="58"/>
    </row>
    <row r="9" spans="1:16" x14ac:dyDescent="0.2">
      <c r="A9" s="76" t="s">
        <v>66</v>
      </c>
      <c r="B9" s="85">
        <v>30</v>
      </c>
      <c r="C9" s="53">
        <v>90</v>
      </c>
      <c r="D9" s="54">
        <v>993</v>
      </c>
      <c r="E9" s="55">
        <f t="shared" ref="E9" si="0">ROUND(D9/166.5,3)</f>
        <v>5.9640000000000004</v>
      </c>
      <c r="F9" s="77">
        <f>ROUND(C9*E9*2,0)</f>
        <v>1074</v>
      </c>
      <c r="G9" s="77">
        <f>ROUND(F9*B9,0)</f>
        <v>32220</v>
      </c>
      <c r="H9" s="77">
        <f>ROUND(G9*1.2409,0)</f>
        <v>39982</v>
      </c>
      <c r="I9" s="54">
        <v>1092</v>
      </c>
      <c r="J9" s="56">
        <f>ROUND(I9/166.5,3)</f>
        <v>6.5590000000000002</v>
      </c>
      <c r="K9" s="77">
        <f>ROUND(C9*J9*2,0)</f>
        <v>1181</v>
      </c>
      <c r="L9" s="77">
        <f>ROUND(K9*B9,0)</f>
        <v>35430</v>
      </c>
      <c r="M9" s="77">
        <f>ROUND(L9*1.2409,0)</f>
        <v>43965</v>
      </c>
      <c r="N9" s="57"/>
      <c r="O9" s="58"/>
    </row>
    <row r="10" spans="1:16" s="64" customFormat="1" x14ac:dyDescent="0.2">
      <c r="A10" s="65"/>
      <c r="B10" s="59">
        <f>SUM(B8:B9)</f>
        <v>70</v>
      </c>
      <c r="C10" s="60" t="s">
        <v>30</v>
      </c>
      <c r="D10" s="60" t="s">
        <v>30</v>
      </c>
      <c r="E10" s="60" t="s">
        <v>30</v>
      </c>
      <c r="F10" s="60" t="s">
        <v>30</v>
      </c>
      <c r="G10" s="60">
        <f>SUM(G8:G9)</f>
        <v>86500</v>
      </c>
      <c r="H10" s="60">
        <f>SUM(H8:H9)</f>
        <v>107338</v>
      </c>
      <c r="I10" s="60" t="s">
        <v>30</v>
      </c>
      <c r="J10" s="60" t="s">
        <v>30</v>
      </c>
      <c r="K10" s="60" t="s">
        <v>30</v>
      </c>
      <c r="L10" s="60">
        <f>SUM(L8:L9)</f>
        <v>95110</v>
      </c>
      <c r="M10" s="60">
        <f>SUM(M8:M9)</f>
        <v>118022</v>
      </c>
      <c r="N10" s="61"/>
      <c r="O10" s="62"/>
      <c r="P10" s="63"/>
    </row>
  </sheetData>
  <mergeCells count="6">
    <mergeCell ref="A3:M3"/>
    <mergeCell ref="A5:A6"/>
    <mergeCell ref="B5:B6"/>
    <mergeCell ref="C5:C6"/>
    <mergeCell ref="D5:H5"/>
    <mergeCell ref="I5:M5"/>
  </mergeCells>
  <printOptions horizontalCentered="1"/>
  <pageMargins left="0" right="0" top="0.86614173228346458" bottom="0" header="0.31496062992125984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K1" sqref="K1:L2"/>
    </sheetView>
  </sheetViews>
  <sheetFormatPr defaultRowHeight="15" x14ac:dyDescent="0.25"/>
  <cols>
    <col min="13" max="13" width="10.140625" customWidth="1"/>
  </cols>
  <sheetData>
    <row r="1" spans="1:13" x14ac:dyDescent="0.25">
      <c r="K1" s="113" t="s">
        <v>111</v>
      </c>
      <c r="L1" s="113"/>
    </row>
    <row r="2" spans="1:13" x14ac:dyDescent="0.25">
      <c r="K2" s="114" t="s">
        <v>113</v>
      </c>
      <c r="L2" s="114"/>
    </row>
    <row r="3" spans="1:13" ht="38.25" customHeight="1" x14ac:dyDescent="0.25">
      <c r="A3" s="112" t="s">
        <v>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4.25" customHeight="1" x14ac:dyDescent="0.25">
      <c r="A4" s="112" t="s">
        <v>77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2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72" x14ac:dyDescent="0.25">
      <c r="A6" s="66" t="s">
        <v>6</v>
      </c>
      <c r="B6" s="67" t="s">
        <v>0</v>
      </c>
      <c r="C6" s="67" t="s">
        <v>33</v>
      </c>
      <c r="D6" s="67" t="s">
        <v>1</v>
      </c>
      <c r="E6" s="67" t="s">
        <v>95</v>
      </c>
      <c r="F6" s="67" t="s">
        <v>92</v>
      </c>
      <c r="G6" s="68" t="s">
        <v>5</v>
      </c>
      <c r="H6" s="67" t="s">
        <v>93</v>
      </c>
      <c r="I6" s="67" t="s">
        <v>94</v>
      </c>
      <c r="J6" s="67" t="s">
        <v>7</v>
      </c>
      <c r="K6" s="67" t="s">
        <v>3</v>
      </c>
      <c r="L6" s="67" t="s">
        <v>4</v>
      </c>
      <c r="M6" s="67" t="s">
        <v>40</v>
      </c>
    </row>
    <row r="7" spans="1:13" x14ac:dyDescent="0.25">
      <c r="A7" s="27"/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8">
        <v>6</v>
      </c>
      <c r="H7" s="27">
        <v>7</v>
      </c>
      <c r="I7" s="27">
        <v>8</v>
      </c>
      <c r="J7" s="27">
        <v>9</v>
      </c>
      <c r="K7" s="27" t="s">
        <v>38</v>
      </c>
      <c r="L7" s="27" t="s">
        <v>39</v>
      </c>
      <c r="M7" s="27" t="s">
        <v>97</v>
      </c>
    </row>
    <row r="8" spans="1:13" x14ac:dyDescent="0.25">
      <c r="A8" s="13"/>
      <c r="B8" s="14" t="s">
        <v>31</v>
      </c>
      <c r="C8" s="15"/>
      <c r="D8" s="15"/>
      <c r="E8" s="15"/>
      <c r="F8" s="15"/>
      <c r="G8" s="15"/>
      <c r="H8" s="15"/>
      <c r="I8" s="15"/>
      <c r="J8" s="15"/>
      <c r="K8" s="16"/>
      <c r="L8" s="16"/>
      <c r="M8" s="17"/>
    </row>
    <row r="9" spans="1:13" x14ac:dyDescent="0.25">
      <c r="A9" s="11">
        <v>1</v>
      </c>
      <c r="B9" s="18" t="s">
        <v>10</v>
      </c>
      <c r="C9" s="19" t="s">
        <v>17</v>
      </c>
      <c r="D9" s="19" t="s">
        <v>22</v>
      </c>
      <c r="E9" s="19">
        <v>10</v>
      </c>
      <c r="F9" s="19">
        <v>3</v>
      </c>
      <c r="G9" s="9">
        <v>1287</v>
      </c>
      <c r="H9" s="83">
        <v>1287</v>
      </c>
      <c r="I9" s="21">
        <f>H9*0.25</f>
        <v>321.75</v>
      </c>
      <c r="J9" s="7">
        <v>2</v>
      </c>
      <c r="K9" s="31">
        <f>ROUND((H9+I9)*J9,0)</f>
        <v>3218</v>
      </c>
      <c r="L9" s="31">
        <f>ROUND(K9*12,0)</f>
        <v>38616</v>
      </c>
      <c r="M9" s="32">
        <f>ROUND(L9*1.2409,0)</f>
        <v>47919</v>
      </c>
    </row>
    <row r="10" spans="1:13" x14ac:dyDescent="0.25">
      <c r="A10" s="11">
        <v>2</v>
      </c>
      <c r="B10" s="18" t="s">
        <v>15</v>
      </c>
      <c r="C10" s="19" t="s">
        <v>19</v>
      </c>
      <c r="D10" s="19" t="s">
        <v>22</v>
      </c>
      <c r="E10" s="19">
        <v>7</v>
      </c>
      <c r="F10" s="19">
        <v>3</v>
      </c>
      <c r="G10" s="9">
        <v>996</v>
      </c>
      <c r="H10" s="83">
        <v>996</v>
      </c>
      <c r="I10" s="21">
        <f>H10*0.25</f>
        <v>249</v>
      </c>
      <c r="J10" s="7">
        <v>3</v>
      </c>
      <c r="K10" s="31">
        <f>ROUND((H10+I10)*J10,0)</f>
        <v>3735</v>
      </c>
      <c r="L10" s="31">
        <f>ROUND(K10*12,0)</f>
        <v>44820</v>
      </c>
      <c r="M10" s="32">
        <f>ROUND(L10*1.2409,0)</f>
        <v>55617</v>
      </c>
    </row>
    <row r="11" spans="1:13" x14ac:dyDescent="0.25">
      <c r="A11" s="13"/>
      <c r="B11" s="24" t="s">
        <v>2</v>
      </c>
      <c r="C11" s="24" t="s">
        <v>30</v>
      </c>
      <c r="D11" s="24" t="s">
        <v>30</v>
      </c>
      <c r="E11" s="24" t="s">
        <v>30</v>
      </c>
      <c r="F11" s="24" t="s">
        <v>30</v>
      </c>
      <c r="G11" s="24" t="s">
        <v>30</v>
      </c>
      <c r="H11" s="24" t="s">
        <v>30</v>
      </c>
      <c r="I11" s="24" t="s">
        <v>30</v>
      </c>
      <c r="J11" s="23">
        <f>SUM(J9:J10)</f>
        <v>5</v>
      </c>
      <c r="K11" s="33">
        <f>SUM(K9:K10)</f>
        <v>6953</v>
      </c>
      <c r="L11" s="33">
        <f>SUM(L9:L10)</f>
        <v>83436</v>
      </c>
      <c r="M11" s="33">
        <f>SUM(M9:M10)</f>
        <v>103536</v>
      </c>
    </row>
    <row r="13" spans="1:13" ht="38.25" customHeight="1" x14ac:dyDescent="0.25">
      <c r="A13" s="112" t="s">
        <v>71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3" ht="15.75" customHeight="1" x14ac:dyDescent="0.25">
      <c r="A14" s="112" t="s">
        <v>78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6" spans="1:13" ht="102.75" customHeight="1" x14ac:dyDescent="0.25">
      <c r="A16" s="66" t="s">
        <v>6</v>
      </c>
      <c r="B16" s="67" t="s">
        <v>0</v>
      </c>
      <c r="C16" s="67" t="s">
        <v>33</v>
      </c>
      <c r="D16" s="67" t="s">
        <v>1</v>
      </c>
      <c r="E16" s="67" t="s">
        <v>95</v>
      </c>
      <c r="F16" s="67" t="s">
        <v>92</v>
      </c>
      <c r="G16" s="2" t="s">
        <v>93</v>
      </c>
      <c r="H16" s="2" t="s">
        <v>110</v>
      </c>
      <c r="I16" s="67" t="s">
        <v>94</v>
      </c>
      <c r="J16" s="67" t="s">
        <v>7</v>
      </c>
      <c r="K16" s="67" t="s">
        <v>3</v>
      </c>
      <c r="L16" s="67" t="s">
        <v>4</v>
      </c>
      <c r="M16" s="67" t="s">
        <v>40</v>
      </c>
    </row>
    <row r="17" spans="1:13" x14ac:dyDescent="0.25">
      <c r="A17" s="27"/>
      <c r="B17" s="27">
        <v>1</v>
      </c>
      <c r="C17" s="27">
        <v>2</v>
      </c>
      <c r="D17" s="27">
        <v>3</v>
      </c>
      <c r="E17" s="27">
        <v>4</v>
      </c>
      <c r="F17" s="27">
        <v>5</v>
      </c>
      <c r="G17" s="88">
        <v>6</v>
      </c>
      <c r="H17" s="88">
        <v>7</v>
      </c>
      <c r="I17" s="27">
        <v>8</v>
      </c>
      <c r="J17" s="27">
        <v>9</v>
      </c>
      <c r="K17" s="27" t="s">
        <v>38</v>
      </c>
      <c r="L17" s="27" t="s">
        <v>39</v>
      </c>
      <c r="M17" s="27" t="s">
        <v>97</v>
      </c>
    </row>
    <row r="18" spans="1:13" x14ac:dyDescent="0.25">
      <c r="A18" s="13"/>
      <c r="B18" s="14" t="s">
        <v>31</v>
      </c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17"/>
    </row>
    <row r="19" spans="1:13" x14ac:dyDescent="0.25">
      <c r="A19" s="11">
        <v>1</v>
      </c>
      <c r="B19" s="18" t="s">
        <v>10</v>
      </c>
      <c r="C19" s="19" t="s">
        <v>17</v>
      </c>
      <c r="D19" s="19" t="s">
        <v>22</v>
      </c>
      <c r="E19" s="19">
        <v>10</v>
      </c>
      <c r="F19" s="19">
        <v>3</v>
      </c>
      <c r="G19" s="89">
        <v>1287</v>
      </c>
      <c r="H19" s="83">
        <f>G19*1.1</f>
        <v>1415.7</v>
      </c>
      <c r="I19" s="21">
        <f>H19*0.25</f>
        <v>353.92500000000001</v>
      </c>
      <c r="J19" s="7">
        <v>2</v>
      </c>
      <c r="K19" s="31">
        <f>ROUND((H19+I19)*J19,0)</f>
        <v>3539</v>
      </c>
      <c r="L19" s="31">
        <f>ROUND(K19*12,0)</f>
        <v>42468</v>
      </c>
      <c r="M19" s="32">
        <f>ROUND(L19*1.2409,0)</f>
        <v>52699</v>
      </c>
    </row>
    <row r="20" spans="1:13" x14ac:dyDescent="0.25">
      <c r="A20" s="11">
        <v>2</v>
      </c>
      <c r="B20" s="18" t="s">
        <v>15</v>
      </c>
      <c r="C20" s="19" t="s">
        <v>19</v>
      </c>
      <c r="D20" s="19" t="s">
        <v>22</v>
      </c>
      <c r="E20" s="19">
        <v>7</v>
      </c>
      <c r="F20" s="19">
        <v>3</v>
      </c>
      <c r="G20" s="89">
        <v>996</v>
      </c>
      <c r="H20" s="83">
        <f>G20*1.1</f>
        <v>1095.6000000000001</v>
      </c>
      <c r="I20" s="21">
        <f>H20*0.25</f>
        <v>273.90000000000003</v>
      </c>
      <c r="J20" s="7">
        <v>3</v>
      </c>
      <c r="K20" s="31">
        <f>ROUND((H20+I20)*J20,0)</f>
        <v>4109</v>
      </c>
      <c r="L20" s="31">
        <f>ROUND(K20*12,0)</f>
        <v>49308</v>
      </c>
      <c r="M20" s="32">
        <f>ROUND(L20*1.2409,0)</f>
        <v>61186</v>
      </c>
    </row>
    <row r="21" spans="1:13" x14ac:dyDescent="0.25">
      <c r="A21" s="13"/>
      <c r="B21" s="24" t="s">
        <v>2</v>
      </c>
      <c r="C21" s="24" t="s">
        <v>30</v>
      </c>
      <c r="D21" s="24" t="s">
        <v>30</v>
      </c>
      <c r="E21" s="24" t="s">
        <v>30</v>
      </c>
      <c r="F21" s="24" t="s">
        <v>30</v>
      </c>
      <c r="G21" s="24" t="s">
        <v>30</v>
      </c>
      <c r="H21" s="24" t="s">
        <v>30</v>
      </c>
      <c r="I21" s="24" t="s">
        <v>30</v>
      </c>
      <c r="J21" s="23">
        <f>SUM(J19:J20)</f>
        <v>5</v>
      </c>
      <c r="K21" s="33">
        <f>SUM(K19:K20)</f>
        <v>7648</v>
      </c>
      <c r="L21" s="33">
        <f>SUM(L19:L20)</f>
        <v>91776</v>
      </c>
      <c r="M21" s="33">
        <f>SUM(M19:M20)</f>
        <v>113885</v>
      </c>
    </row>
    <row r="23" spans="1:13" ht="38.25" customHeight="1" x14ac:dyDescent="0.25">
      <c r="A23" s="112" t="s">
        <v>70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1:13" ht="15.75" customHeight="1" x14ac:dyDescent="0.25">
      <c r="A24" s="112" t="s">
        <v>80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6" spans="1:13" ht="102.75" customHeight="1" x14ac:dyDescent="0.25">
      <c r="A26" s="66" t="s">
        <v>6</v>
      </c>
      <c r="B26" s="67" t="s">
        <v>0</v>
      </c>
      <c r="C26" s="67" t="s">
        <v>33</v>
      </c>
      <c r="D26" s="67" t="s">
        <v>1</v>
      </c>
      <c r="E26" s="67" t="s">
        <v>95</v>
      </c>
      <c r="F26" s="67" t="s">
        <v>92</v>
      </c>
      <c r="G26" s="2" t="s">
        <v>93</v>
      </c>
      <c r="H26" s="67" t="s">
        <v>93</v>
      </c>
      <c r="I26" s="2" t="s">
        <v>101</v>
      </c>
      <c r="J26" s="67" t="s">
        <v>7</v>
      </c>
      <c r="K26" s="67" t="s">
        <v>3</v>
      </c>
      <c r="L26" s="67" t="s">
        <v>4</v>
      </c>
      <c r="M26" s="67" t="s">
        <v>40</v>
      </c>
    </row>
    <row r="27" spans="1:13" x14ac:dyDescent="0.25">
      <c r="A27" s="27"/>
      <c r="B27" s="27">
        <v>1</v>
      </c>
      <c r="C27" s="27">
        <v>2</v>
      </c>
      <c r="D27" s="27">
        <v>3</v>
      </c>
      <c r="E27" s="27">
        <v>4</v>
      </c>
      <c r="F27" s="27">
        <v>5</v>
      </c>
      <c r="G27" s="88">
        <v>6</v>
      </c>
      <c r="H27" s="27">
        <v>7</v>
      </c>
      <c r="I27" s="27">
        <v>8</v>
      </c>
      <c r="J27" s="27">
        <v>9</v>
      </c>
      <c r="K27" s="27" t="s">
        <v>82</v>
      </c>
      <c r="L27" s="27" t="s">
        <v>39</v>
      </c>
      <c r="M27" s="27" t="s">
        <v>97</v>
      </c>
    </row>
    <row r="28" spans="1:13" x14ac:dyDescent="0.25">
      <c r="A28" s="13"/>
      <c r="B28" s="14" t="s">
        <v>31</v>
      </c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17"/>
    </row>
    <row r="29" spans="1:13" x14ac:dyDescent="0.25">
      <c r="A29" s="11">
        <v>1</v>
      </c>
      <c r="B29" s="18" t="s">
        <v>10</v>
      </c>
      <c r="C29" s="19" t="s">
        <v>17</v>
      </c>
      <c r="D29" s="19" t="s">
        <v>22</v>
      </c>
      <c r="E29" s="19">
        <v>10</v>
      </c>
      <c r="F29" s="19">
        <v>3</v>
      </c>
      <c r="G29" s="89">
        <v>1287</v>
      </c>
      <c r="H29" s="83">
        <v>1287</v>
      </c>
      <c r="I29" s="21">
        <f>H29*0.4</f>
        <v>514.80000000000007</v>
      </c>
      <c r="J29" s="21">
        <v>2</v>
      </c>
      <c r="K29" s="31">
        <f>ROUND((H29+I29)*J29,0)</f>
        <v>3604</v>
      </c>
      <c r="L29" s="31">
        <f>ROUND(K29*12,0)</f>
        <v>43248</v>
      </c>
      <c r="M29" s="32">
        <f>ROUND(L29*1.2409,0)</f>
        <v>53666</v>
      </c>
    </row>
    <row r="30" spans="1:13" x14ac:dyDescent="0.25">
      <c r="A30" s="11">
        <v>2</v>
      </c>
      <c r="B30" s="18" t="s">
        <v>15</v>
      </c>
      <c r="C30" s="19" t="s">
        <v>19</v>
      </c>
      <c r="D30" s="19" t="s">
        <v>22</v>
      </c>
      <c r="E30" s="19">
        <v>7</v>
      </c>
      <c r="F30" s="19">
        <v>3</v>
      </c>
      <c r="G30" s="89">
        <v>996</v>
      </c>
      <c r="H30" s="83">
        <v>996</v>
      </c>
      <c r="I30" s="21">
        <f>H30*0.4</f>
        <v>398.40000000000003</v>
      </c>
      <c r="J30" s="7">
        <v>3</v>
      </c>
      <c r="K30" s="31">
        <f>ROUND((H30+I30)*J30,0)</f>
        <v>4183</v>
      </c>
      <c r="L30" s="31">
        <f>ROUND(K30*12,0)</f>
        <v>50196</v>
      </c>
      <c r="M30" s="32">
        <f>ROUND(L30*1.2409,0)</f>
        <v>62288</v>
      </c>
    </row>
    <row r="31" spans="1:13" x14ac:dyDescent="0.25">
      <c r="A31" s="13"/>
      <c r="B31" s="24" t="s">
        <v>2</v>
      </c>
      <c r="C31" s="24" t="s">
        <v>30</v>
      </c>
      <c r="D31" s="24" t="s">
        <v>30</v>
      </c>
      <c r="E31" s="24" t="s">
        <v>30</v>
      </c>
      <c r="F31" s="24" t="s">
        <v>30</v>
      </c>
      <c r="G31" s="24" t="s">
        <v>30</v>
      </c>
      <c r="H31" s="24" t="s">
        <v>30</v>
      </c>
      <c r="I31" s="24" t="s">
        <v>30</v>
      </c>
      <c r="J31" s="23">
        <f>SUM(J29:J30)</f>
        <v>5</v>
      </c>
      <c r="K31" s="33">
        <f>SUM(K29:K30)</f>
        <v>7787</v>
      </c>
      <c r="L31" s="33">
        <f>SUM(L29:L30)</f>
        <v>93444</v>
      </c>
      <c r="M31" s="33">
        <f>SUM(M29:M30)</f>
        <v>115954</v>
      </c>
    </row>
    <row r="33" spans="1:13" ht="38.2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1:13" ht="15.75" customHeight="1" x14ac:dyDescent="0.25">
      <c r="A34" s="112" t="s">
        <v>79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</row>
    <row r="36" spans="1:13" ht="102.75" customHeight="1" x14ac:dyDescent="0.25">
      <c r="A36" s="66" t="s">
        <v>6</v>
      </c>
      <c r="B36" s="67" t="s">
        <v>0</v>
      </c>
      <c r="C36" s="67" t="s">
        <v>33</v>
      </c>
      <c r="D36" s="67" t="s">
        <v>1</v>
      </c>
      <c r="E36" s="67" t="s">
        <v>95</v>
      </c>
      <c r="F36" s="67" t="s">
        <v>92</v>
      </c>
      <c r="G36" s="2" t="s">
        <v>93</v>
      </c>
      <c r="H36" s="2" t="s">
        <v>110</v>
      </c>
      <c r="I36" s="2" t="s">
        <v>101</v>
      </c>
      <c r="J36" s="67" t="s">
        <v>7</v>
      </c>
      <c r="K36" s="67" t="s">
        <v>3</v>
      </c>
      <c r="L36" s="78" t="s">
        <v>4</v>
      </c>
      <c r="M36" s="67" t="s">
        <v>40</v>
      </c>
    </row>
    <row r="37" spans="1:13" x14ac:dyDescent="0.25">
      <c r="A37" s="27"/>
      <c r="B37" s="27">
        <v>1</v>
      </c>
      <c r="C37" s="27">
        <v>2</v>
      </c>
      <c r="D37" s="27">
        <v>3</v>
      </c>
      <c r="E37" s="27">
        <v>4</v>
      </c>
      <c r="F37" s="27">
        <v>5</v>
      </c>
      <c r="G37" s="88">
        <v>6</v>
      </c>
      <c r="H37" s="27">
        <v>7</v>
      </c>
      <c r="I37" s="27">
        <v>8</v>
      </c>
      <c r="J37" s="27">
        <v>9</v>
      </c>
      <c r="K37" s="27" t="s">
        <v>38</v>
      </c>
      <c r="L37" s="79" t="s">
        <v>39</v>
      </c>
      <c r="M37" s="27" t="s">
        <v>97</v>
      </c>
    </row>
    <row r="38" spans="1:13" x14ac:dyDescent="0.25">
      <c r="A38" s="13"/>
      <c r="B38" s="14" t="s">
        <v>31</v>
      </c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82"/>
    </row>
    <row r="39" spans="1:13" x14ac:dyDescent="0.25">
      <c r="A39" s="11">
        <v>1</v>
      </c>
      <c r="B39" s="18" t="s">
        <v>10</v>
      </c>
      <c r="C39" s="19" t="s">
        <v>17</v>
      </c>
      <c r="D39" s="19" t="s">
        <v>22</v>
      </c>
      <c r="E39" s="19">
        <v>10</v>
      </c>
      <c r="F39" s="19">
        <v>3</v>
      </c>
      <c r="G39" s="89">
        <v>1287</v>
      </c>
      <c r="H39" s="83">
        <f>G39*1.1</f>
        <v>1415.7</v>
      </c>
      <c r="I39" s="21">
        <f>H39*40%</f>
        <v>566.28000000000009</v>
      </c>
      <c r="J39" s="21">
        <v>2</v>
      </c>
      <c r="K39" s="31">
        <f>ROUND((G39+I39)*J39,0)</f>
        <v>3707</v>
      </c>
      <c r="L39" s="80">
        <f>ROUND(K39*12,0)</f>
        <v>44484</v>
      </c>
      <c r="M39" s="32">
        <f>ROUND(L39*1.2409,0)</f>
        <v>55200</v>
      </c>
    </row>
    <row r="40" spans="1:13" x14ac:dyDescent="0.25">
      <c r="A40" s="11">
        <v>2</v>
      </c>
      <c r="B40" s="18" t="s">
        <v>15</v>
      </c>
      <c r="C40" s="19" t="s">
        <v>19</v>
      </c>
      <c r="D40" s="19" t="s">
        <v>22</v>
      </c>
      <c r="E40" s="19">
        <v>7</v>
      </c>
      <c r="F40" s="19">
        <v>3</v>
      </c>
      <c r="G40" s="89">
        <v>996</v>
      </c>
      <c r="H40" s="83">
        <f>G40*1.1</f>
        <v>1095.6000000000001</v>
      </c>
      <c r="I40" s="21">
        <f>H40*40%</f>
        <v>438.24000000000007</v>
      </c>
      <c r="J40" s="7">
        <v>3</v>
      </c>
      <c r="K40" s="31">
        <f>ROUND((G40+I40)*J40,0)</f>
        <v>4303</v>
      </c>
      <c r="L40" s="80">
        <f t="shared" ref="L40" si="0">ROUND(K40*12,0)</f>
        <v>51636</v>
      </c>
      <c r="M40" s="32">
        <f>ROUND(L40*1.2409,0)</f>
        <v>64075</v>
      </c>
    </row>
    <row r="41" spans="1:13" x14ac:dyDescent="0.25">
      <c r="A41" s="13"/>
      <c r="B41" s="24" t="s">
        <v>2</v>
      </c>
      <c r="C41" s="24" t="s">
        <v>30</v>
      </c>
      <c r="D41" s="24" t="s">
        <v>30</v>
      </c>
      <c r="E41" s="24" t="s">
        <v>30</v>
      </c>
      <c r="F41" s="24" t="s">
        <v>30</v>
      </c>
      <c r="G41" s="24" t="s">
        <v>30</v>
      </c>
      <c r="H41" s="24" t="s">
        <v>30</v>
      </c>
      <c r="I41" s="24" t="s">
        <v>30</v>
      </c>
      <c r="J41" s="23">
        <f>SUM(J39:J40)</f>
        <v>5</v>
      </c>
      <c r="K41" s="33">
        <f>SUM(K39:K40)</f>
        <v>8010</v>
      </c>
      <c r="L41" s="81">
        <f>SUM(L39:L40)</f>
        <v>96120</v>
      </c>
      <c r="M41" s="33">
        <f>SUM(M39:M40)</f>
        <v>119275</v>
      </c>
    </row>
  </sheetData>
  <mergeCells count="8">
    <mergeCell ref="A24:M24"/>
    <mergeCell ref="A33:M33"/>
    <mergeCell ref="A34:M34"/>
    <mergeCell ref="A3:M3"/>
    <mergeCell ref="A13:M13"/>
    <mergeCell ref="A4:M4"/>
    <mergeCell ref="A14:M14"/>
    <mergeCell ref="A23:M2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TM_mēnešalgas palielināšana</vt:lpstr>
      <vt:lpstr>TM_piemaksas palielināšana</vt:lpstr>
      <vt:lpstr>TM_prēmijas palielināšana</vt:lpstr>
      <vt:lpstr>TM_papild_veselības apdrošināša</vt:lpstr>
      <vt:lpstr>TM_atvaļinājuma_pagarināšana</vt:lpstr>
      <vt:lpstr>TM_virsstundas</vt:lpstr>
      <vt:lpstr>TM_papildus_amati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vskudra</dc:creator>
  <cp:lastModifiedBy>lskuja</cp:lastModifiedBy>
  <cp:lastPrinted>2018-03-21T13:30:20Z</cp:lastPrinted>
  <dcterms:created xsi:type="dcterms:W3CDTF">2015-02-13T13:22:10Z</dcterms:created>
  <dcterms:modified xsi:type="dcterms:W3CDTF">2018-03-22T09:25:14Z</dcterms:modified>
</cp:coreProperties>
</file>